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Google Drive\Volkwagen\PARK AVENUE VOLKSWAGEN\5 Réalisé\2021\"/>
    </mc:Choice>
  </mc:AlternateContent>
  <xr:revisionPtr revIDLastSave="0" documentId="8_{115A8847-F3B7-4DC2-B81A-E9EF043F4A9E}" xr6:coauthVersionLast="47" xr6:coauthVersionMax="47" xr10:uidLastSave="{00000000-0000-0000-0000-000000000000}"/>
  <bookViews>
    <workbookView xWindow="-120" yWindow="-120" windowWidth="29040" windowHeight="15840" firstSheet="2" activeTab="2" xr2:uid="{9A2F514E-6AFD-47AC-90E2-A9CF480C074D}"/>
  </bookViews>
  <sheets>
    <sheet name="RECAP v2" sheetId="29" state="hidden" r:id="rId1"/>
    <sheet name="RECAP v1" sheetId="28" state="hidden" r:id="rId2"/>
    <sheet name="Mensuel" sheetId="67" r:id="rId3"/>
    <sheet name="Conso" sheetId="1" r:id="rId4"/>
    <sheet name="START" sheetId="3" r:id="rId5"/>
    <sheet name="1" sheetId="55" r:id="rId6"/>
    <sheet name="2" sheetId="56" r:id="rId7"/>
    <sheet name="3" sheetId="57" r:id="rId8"/>
    <sheet name="4" sheetId="58" r:id="rId9"/>
    <sheet name="5" sheetId="59" r:id="rId10"/>
    <sheet name="6" sheetId="60" r:id="rId11"/>
    <sheet name="7" sheetId="61" r:id="rId12"/>
    <sheet name="8" sheetId="62" r:id="rId13"/>
    <sheet name="9" sheetId="63" r:id="rId14"/>
    <sheet name="10" sheetId="64" r:id="rId15"/>
    <sheet name="11" sheetId="65" r:id="rId16"/>
    <sheet name="12" sheetId="66" r:id="rId17"/>
    <sheet name="END" sheetId="4" r:id="rId18"/>
  </sheets>
  <externalReferences>
    <externalReference r:id="rId19"/>
    <externalReference r:id="rId20"/>
    <externalReference r:id="rId21"/>
    <externalReference r:id="rId22"/>
  </externalReferences>
  <definedNames>
    <definedName name="_Dates_Conc">[1]Dealers!$BF$37:$KA$63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localSheetId="5">#REF!</definedName>
    <definedName name="a" localSheetId="14">#REF!</definedName>
    <definedName name="a" localSheetId="15">#REF!</definedName>
    <definedName name="a" localSheetId="16">#REF!</definedName>
    <definedName name="a" localSheetId="6">#REF!</definedName>
    <definedName name="a" localSheetId="7">#REF!</definedName>
    <definedName name="a" localSheetId="8">#REF!</definedName>
    <definedName name="a" localSheetId="9">#REF!</definedName>
    <definedName name="a" localSheetId="10">#REF!</definedName>
    <definedName name="a" localSheetId="11">#REF!</definedName>
    <definedName name="a" localSheetId="12">#REF!</definedName>
    <definedName name="a" localSheetId="13">#REF!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5">#REF!</definedName>
    <definedName name="BLANK" localSheetId="14">#REF!</definedName>
    <definedName name="BLANK" localSheetId="15">#REF!</definedName>
    <definedName name="BLANK" localSheetId="16">#REF!</definedName>
    <definedName name="BLANK" localSheetId="6">#REF!</definedName>
    <definedName name="BLANK" localSheetId="7">#REF!</definedName>
    <definedName name="BLANK" localSheetId="8">#REF!</definedName>
    <definedName name="BLANK" localSheetId="9">#REF!</definedName>
    <definedName name="BLANK" localSheetId="10">#REF!</definedName>
    <definedName name="BLANK" localSheetId="11">#REF!</definedName>
    <definedName name="BLANK" localSheetId="12">#REF!</definedName>
    <definedName name="BLANK" localSheetId="13">#REF!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>#REF!</definedName>
    <definedName name="BROWN" localSheetId="14">#REF!</definedName>
    <definedName name="BROWN" localSheetId="15">#REF!</definedName>
    <definedName name="BROWN" localSheetId="16">#REF!</definedName>
    <definedName name="BROWN" localSheetId="6">#REF!</definedName>
    <definedName name="BROWN" localSheetId="7">#REF!</definedName>
    <definedName name="BROWN" localSheetId="8">#REF!</definedName>
    <definedName name="BROWN" localSheetId="9">#REF!</definedName>
    <definedName name="BROWN" localSheetId="10">#REF!</definedName>
    <definedName name="BROWN" localSheetId="11">#REF!</definedName>
    <definedName name="BROWN" localSheetId="12">#REF!</definedName>
    <definedName name="BROWN" localSheetId="13">#REF!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5">#REF!</definedName>
    <definedName name="Compco1" localSheetId="14">#REF!</definedName>
    <definedName name="Compco1" localSheetId="15">#REF!</definedName>
    <definedName name="Compco1" localSheetId="16">#REF!</definedName>
    <definedName name="Compco1" localSheetId="6">#REF!</definedName>
    <definedName name="Compco1" localSheetId="7">#REF!</definedName>
    <definedName name="Compco1" localSheetId="8">#REF!</definedName>
    <definedName name="Compco1" localSheetId="9">#REF!</definedName>
    <definedName name="Compco1" localSheetId="10">#REF!</definedName>
    <definedName name="Compco1" localSheetId="11">#REF!</definedName>
    <definedName name="Compco1" localSheetId="12">#REF!</definedName>
    <definedName name="Compco1" localSheetId="13">#REF!</definedName>
    <definedName name="Compco1" hidden="1">{"Page1",#N/A,FALSE,"CompCo";"Page2",#N/A,FALSE,"CompCo"}</definedName>
    <definedName name="Compco2" localSheetId="5">#REF!</definedName>
    <definedName name="Compco2" localSheetId="14">#REF!</definedName>
    <definedName name="Compco2" localSheetId="15">#REF!</definedName>
    <definedName name="Compco2" localSheetId="16">#REF!</definedName>
    <definedName name="Compco2" localSheetId="6">#REF!</definedName>
    <definedName name="Compco2" localSheetId="7">#REF!</definedName>
    <definedName name="Compco2" localSheetId="8">#REF!</definedName>
    <definedName name="Compco2" localSheetId="9">#REF!</definedName>
    <definedName name="Compco2" localSheetId="10">#REF!</definedName>
    <definedName name="Compco2" localSheetId="11">#REF!</definedName>
    <definedName name="Compco2" localSheetId="12">#REF!</definedName>
    <definedName name="Compco2" localSheetId="13">#REF!</definedName>
    <definedName name="Compco2" hidden="1">{"Page1",#N/A,FALSE,"CompCo";"Page2",#N/A,FALSE,"CompCo"}</definedName>
    <definedName name="DateRange">[1]Volkswagen!$BF$6:$DY$6</definedName>
    <definedName name="DateRangePr" localSheetId="5">#REF!</definedName>
    <definedName name="DateRangePr" localSheetId="16">#REF!</definedName>
    <definedName name="DateRangePr" localSheetId="10">#REF!</definedName>
    <definedName name="DateRangePr" localSheetId="0" hidden="1">OFFSET([2]!DateRangePriceMain,5,0,COUNTA([2]!DateRangePriceMain)-COUNTA(#REF!),1)</definedName>
    <definedName name="DateRangePr" hidden="1">OFFSET([2]!DateRangePriceMain,5,0,COUNTA([2]!DateRangePriceMain)-COUNTA(#REF!),1)</definedName>
    <definedName name="DateRangePrice" localSheetId="5">#REF!</definedName>
    <definedName name="DateRangePrice" localSheetId="16">#REF!</definedName>
    <definedName name="DateRangePrice" localSheetId="10">#REF!</definedName>
    <definedName name="DateRangePrice" localSheetId="0" hidden="1">OFFSET([3]!DateRangePriceMain,5,0,COUNTA([3]!DateRangePriceMain)-COUNTA(#REF!),1)</definedName>
    <definedName name="DateRangePrice" hidden="1">OFFSET([3]!DateRangePriceMain,5,0,COUNTA([3]!DateRangePriceMain)-COUNTA(#REF!),1)</definedName>
    <definedName name="DateRangePrice1" localSheetId="5">#REF!</definedName>
    <definedName name="DateRangePrice1" localSheetId="16">#REF!</definedName>
    <definedName name="DateRangePrice1" localSheetId="10">#REF!</definedName>
    <definedName name="DateRangePrice1" localSheetId="0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localSheetId="5">#REF!</definedName>
    <definedName name="DateRangePrice2" localSheetId="16">#REF!</definedName>
    <definedName name="DateRangePrice2" localSheetId="10">#REF!</definedName>
    <definedName name="DateRangePrice2" localSheetId="0" hidden="1">OFFSET([2]!DateRangePriceMain,5,0,COUNTA([2]!DateRangePriceMain)-COUNTA(#REF!),1)</definedName>
    <definedName name="DateRangePrice2" hidden="1">OFFSET([2]!DateRangePriceMain,5,0,COUNTA([2]!DateRangePriceMain)-COUNTA(#REF!),1)</definedName>
    <definedName name="ERT" localSheetId="5">#REF!</definedName>
    <definedName name="ERT" localSheetId="14">#REF!</definedName>
    <definedName name="ERT" localSheetId="15">#REF!</definedName>
    <definedName name="ERT" localSheetId="16">#REF!</definedName>
    <definedName name="ERT" localSheetId="6">#REF!</definedName>
    <definedName name="ERT" localSheetId="7">#REF!</definedName>
    <definedName name="ERT" localSheetId="8">#REF!</definedName>
    <definedName name="ERT" localSheetId="9">#REF!</definedName>
    <definedName name="ERT" localSheetId="10">#REF!</definedName>
    <definedName name="ERT" localSheetId="11">#REF!</definedName>
    <definedName name="ERT" localSheetId="12">#REF!</definedName>
    <definedName name="ERT" localSheetId="13">#REF!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5">#REF!</definedName>
    <definedName name="kjjkghkhj" localSheetId="14">#REF!</definedName>
    <definedName name="kjjkghkhj" localSheetId="15">#REF!</definedName>
    <definedName name="kjjkghkhj" localSheetId="16">#REF!</definedName>
    <definedName name="kjjkghkhj" localSheetId="6">#REF!</definedName>
    <definedName name="kjjkghkhj" localSheetId="7">#REF!</definedName>
    <definedName name="kjjkghkhj" localSheetId="8">#REF!</definedName>
    <definedName name="kjjkghkhj" localSheetId="9">#REF!</definedName>
    <definedName name="kjjkghkhj" localSheetId="10">#REF!</definedName>
    <definedName name="kjjkghkhj" localSheetId="11">#REF!</definedName>
    <definedName name="kjjkghkhj" localSheetId="12">#REF!</definedName>
    <definedName name="kjjkghkhj" localSheetId="13">#REF!</definedName>
    <definedName name="kjjkghkhj" hidden="1">{"finana",#N/A,FALSE,"Fin"}</definedName>
    <definedName name="limcount" hidden="1">1</definedName>
    <definedName name="lkhkhj" localSheetId="5">#REF!</definedName>
    <definedName name="lkhkhj" localSheetId="14">#REF!</definedName>
    <definedName name="lkhkhj" localSheetId="15">#REF!</definedName>
    <definedName name="lkhkhj" localSheetId="16">#REF!</definedName>
    <definedName name="lkhkhj" localSheetId="6">#REF!</definedName>
    <definedName name="lkhkhj" localSheetId="7">#REF!</definedName>
    <definedName name="lkhkhj" localSheetId="8">#REF!</definedName>
    <definedName name="lkhkhj" localSheetId="9">#REF!</definedName>
    <definedName name="lkhkhj" localSheetId="10">#REF!</definedName>
    <definedName name="lkhkhj" localSheetId="11">#REF!</definedName>
    <definedName name="lkhkhj" localSheetId="12">#REF!</definedName>
    <definedName name="lkhkhj" localSheetId="13">#REF!</definedName>
    <definedName name="lkhkhj" hidden="1">{"sub1",#N/A,FALSE,"Subs";"pac1",#N/A,FALSE,"Packages";"rev1",#N/A,FALSE,"2. Revenues"}</definedName>
    <definedName name="m" localSheetId="5">#REF!</definedName>
    <definedName name="m" localSheetId="14">#REF!</definedName>
    <definedName name="m" localSheetId="15">#REF!</definedName>
    <definedName name="m" localSheetId="16">#REF!</definedName>
    <definedName name="m" localSheetId="6">#REF!</definedName>
    <definedName name="m" localSheetId="7">#REF!</definedName>
    <definedName name="m" localSheetId="8">#REF!</definedName>
    <definedName name="m" localSheetId="9">#REF!</definedName>
    <definedName name="m" localSheetId="10">#REF!</definedName>
    <definedName name="m" localSheetId="11">#REF!</definedName>
    <definedName name="m" localSheetId="12">#REF!</definedName>
    <definedName name="m" localSheetId="13">#REF!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NamedRange1">#REF!</definedName>
    <definedName name="Output" localSheetId="5">#REF!</definedName>
    <definedName name="Output" localSheetId="14">#REF!</definedName>
    <definedName name="Output" localSheetId="15">#REF!</definedName>
    <definedName name="Output" localSheetId="16">#REF!</definedName>
    <definedName name="Output" localSheetId="6">#REF!</definedName>
    <definedName name="Output" localSheetId="7">#REF!</definedName>
    <definedName name="Output" localSheetId="8">#REF!</definedName>
    <definedName name="Output" localSheetId="9">#REF!</definedName>
    <definedName name="Output" localSheetId="10">#REF!</definedName>
    <definedName name="Output" localSheetId="11">#REF!</definedName>
    <definedName name="Output" localSheetId="12">#REF!</definedName>
    <definedName name="Output" localSheetId="13">#REF!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>#REF!</definedName>
    <definedName name="Output1" localSheetId="14">#REF!</definedName>
    <definedName name="Output1" localSheetId="15">#REF!</definedName>
    <definedName name="Output1" localSheetId="16">#REF!</definedName>
    <definedName name="Output1" localSheetId="6">#REF!</definedName>
    <definedName name="Output1" localSheetId="7">#REF!</definedName>
    <definedName name="Output1" localSheetId="8">#REF!</definedName>
    <definedName name="Output1" localSheetId="9">#REF!</definedName>
    <definedName name="Output1" localSheetId="10">#REF!</definedName>
    <definedName name="Output1" localSheetId="11">#REF!</definedName>
    <definedName name="Output1" localSheetId="12">#REF!</definedName>
    <definedName name="Output1" localSheetId="13">#REF!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5">#REF!</definedName>
    <definedName name="PriceRange" localSheetId="16">#REF!</definedName>
    <definedName name="PriceRange" localSheetId="10">#REF!</definedName>
    <definedName name="PriceRange" localSheetId="0" hidden="1">OFFSET([3]!PriceRangeMain,5,0,COUNTA([3]!PriceRangeMain)-COUNTA(#REF!),1)</definedName>
    <definedName name="PriceRange" hidden="1">OFFSET([3]!PriceRangeMain,5,0,COUNTA([3]!PriceRangeMain)-COUNTA(#REF!),1)</definedName>
    <definedName name="PriceRange2" localSheetId="5">#REF!</definedName>
    <definedName name="PriceRange2" localSheetId="16">#REF!</definedName>
    <definedName name="PriceRange2" localSheetId="10">#REF!</definedName>
    <definedName name="PriceRange2" localSheetId="0" hidden="1">OFFSET([2]!PriceRangeMain,5,0,COUNTA([2]!PriceRangeMain)-COUNTA(#REF!),1)</definedName>
    <definedName name="PriceRange2" hidden="1">OFFSET([2]!PriceRangeMain,5,0,COUNTA([2]!PriceRangeMain)-COUNTA(#REF!),1)</definedName>
    <definedName name="Rng_Dealers_Names">[1]!Tbl_Dealers[Dealer Name]</definedName>
    <definedName name="Rng_Dlr_Dates">[1]!Tbl_V_Dlr_Dates[Date]</definedName>
    <definedName name="sencount" hidden="1">1</definedName>
    <definedName name="SLEVIN" localSheetId="5">#REF!</definedName>
    <definedName name="SLEVIN" localSheetId="14">#REF!</definedName>
    <definedName name="SLEVIN" localSheetId="15">#REF!</definedName>
    <definedName name="SLEVIN" localSheetId="16">#REF!</definedName>
    <definedName name="SLEVIN" localSheetId="6">#REF!</definedName>
    <definedName name="SLEVIN" localSheetId="7">#REF!</definedName>
    <definedName name="SLEVIN" localSheetId="8">#REF!</definedName>
    <definedName name="SLEVIN" localSheetId="9">#REF!</definedName>
    <definedName name="SLEVIN" localSheetId="10">#REF!</definedName>
    <definedName name="SLEVIN" localSheetId="11">#REF!</definedName>
    <definedName name="SLEVIN" localSheetId="12">#REF!</definedName>
    <definedName name="SLEVIN" localSheetId="13">#REF!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5">#REF!</definedName>
    <definedName name="test" localSheetId="14">#REF!</definedName>
    <definedName name="test" localSheetId="15">#REF!</definedName>
    <definedName name="test" localSheetId="16">#REF!</definedName>
    <definedName name="test" localSheetId="6">#REF!</definedName>
    <definedName name="test" localSheetId="7">#REF!</definedName>
    <definedName name="test" localSheetId="8">#REF!</definedName>
    <definedName name="test" localSheetId="9">#REF!</definedName>
    <definedName name="test" localSheetId="10">#REF!</definedName>
    <definedName name="test" localSheetId="11">#REF!</definedName>
    <definedName name="test" localSheetId="12">#REF!</definedName>
    <definedName name="test" localSheetId="13">#REF!</definedName>
    <definedName name="test" hidden="1">{"execsum",#N/A,FALSE,"ExecSum";"finstatement",#N/A,FALSE,"Fin_St"}</definedName>
    <definedName name="test21" localSheetId="5">#REF!</definedName>
    <definedName name="test21" localSheetId="16">#REF!</definedName>
    <definedName name="test21" localSheetId="10">#REF!</definedName>
    <definedName name="test21" localSheetId="0" hidden="1">OFFSET([2]!DateRangePriceMain,5,0,COUNTA([2]!DateRangePriceMain)-COUNTA(#REF!),1)</definedName>
    <definedName name="test21" hidden="1">OFFSET([2]!DateRangePriceMain,5,0,COUNTA([2]!DateRangePriceMain)-COUNTA(#REF!),1)</definedName>
    <definedName name="Ticker" hidden="1">#N/A</definedName>
    <definedName name="Titre">[1]Front!$A$9</definedName>
    <definedName name="value" localSheetId="5">#REF!</definedName>
    <definedName name="value" localSheetId="16">#REF!</definedName>
    <definedName name="value" localSheetId="10">#REF!</definedName>
    <definedName name="value" localSheetId="0" hidden="1">OFFSET([3]!DateRangePriceMain,5,0,COUNTA([3]!DateRangePriceMain)-COUNTA(#REF!),1)</definedName>
    <definedName name="value" hidden="1">OFFSET([3]!DateRangePriceMain,5,0,COUNTA([3]!DateRangePriceMain)-COUNTA(#REF!),1)</definedName>
    <definedName name="value2" localSheetId="5">#REF!</definedName>
    <definedName name="value2" localSheetId="16">#REF!</definedName>
    <definedName name="value2" localSheetId="10">#REF!</definedName>
    <definedName name="value2" localSheetId="0" hidden="1">OFFSET([2]!DateRangePriceMain,5,0,COUNTA([2]!DateRangePriceMain)-COUNTA(#REF!),1)</definedName>
    <definedName name="value2" hidden="1">OFFSET([2]!DateRangePriceMain,5,0,COUNTA([2]!DateRangePriceMain)-COUNTA(#REF!),1)</definedName>
    <definedName name="wrn.amendement." localSheetId="5">#REF!</definedName>
    <definedName name="wrn.amendement." localSheetId="14">#REF!</definedName>
    <definedName name="wrn.amendement." localSheetId="15">#REF!</definedName>
    <definedName name="wrn.amendement." localSheetId="16">#REF!</definedName>
    <definedName name="wrn.amendement." localSheetId="6">#REF!</definedName>
    <definedName name="wrn.amendement." localSheetId="7">#REF!</definedName>
    <definedName name="wrn.amendement." localSheetId="8">#REF!</definedName>
    <definedName name="wrn.amendement." localSheetId="9">#REF!</definedName>
    <definedName name="wrn.amendement." localSheetId="10">#REF!</definedName>
    <definedName name="wrn.amendement." localSheetId="11">#REF!</definedName>
    <definedName name="wrn.amendement." localSheetId="12">#REF!</definedName>
    <definedName name="wrn.amendement." localSheetId="13">#REF!</definedName>
    <definedName name="wrn.amendement." hidden="1">{#N/A,#N/A,FALSE,"amendement"}</definedName>
    <definedName name="wrn.amendement.." localSheetId="5">#REF!</definedName>
    <definedName name="wrn.amendement.." localSheetId="14">#REF!</definedName>
    <definedName name="wrn.amendement.." localSheetId="15">#REF!</definedName>
    <definedName name="wrn.amendement.." localSheetId="16">#REF!</definedName>
    <definedName name="wrn.amendement.." localSheetId="6">#REF!</definedName>
    <definedName name="wrn.amendement.." localSheetId="7">#REF!</definedName>
    <definedName name="wrn.amendement.." localSheetId="8">#REF!</definedName>
    <definedName name="wrn.amendement.." localSheetId="9">#REF!</definedName>
    <definedName name="wrn.amendement.." localSheetId="10">#REF!</definedName>
    <definedName name="wrn.amendement.." localSheetId="11">#REF!</definedName>
    <definedName name="wrn.amendement.." localSheetId="12">#REF!</definedName>
    <definedName name="wrn.amendement.." localSheetId="13">#REF!</definedName>
    <definedName name="wrn.amendement.." hidden="1">{#N/A,#N/A,FALSE,"amendement"}</definedName>
    <definedName name="wrn.COMPCO." localSheetId="5">#REF!</definedName>
    <definedName name="wrn.COMPCO." localSheetId="14">#REF!</definedName>
    <definedName name="wrn.COMPCO." localSheetId="15">#REF!</definedName>
    <definedName name="wrn.COMPCO." localSheetId="16">#REF!</definedName>
    <definedName name="wrn.COMPCO." localSheetId="6">#REF!</definedName>
    <definedName name="wrn.COMPCO." localSheetId="7">#REF!</definedName>
    <definedName name="wrn.COMPCO." localSheetId="8">#REF!</definedName>
    <definedName name="wrn.COMPCO." localSheetId="9">#REF!</definedName>
    <definedName name="wrn.COMPCO." localSheetId="10">#REF!</definedName>
    <definedName name="wrn.COMPCO." localSheetId="11">#REF!</definedName>
    <definedName name="wrn.COMPCO." localSheetId="12">#REF!</definedName>
    <definedName name="wrn.COMPCO." localSheetId="13">#REF!</definedName>
    <definedName name="wrn.COMPCO." hidden="1">{"Page1",#N/A,FALSE,"CompCo";"Page2",#N/A,FALSE,"CompCo"}</definedName>
    <definedName name="wrn.Delchamps." localSheetId="5">#REF!</definedName>
    <definedName name="wrn.Delchamps." localSheetId="14">#REF!</definedName>
    <definedName name="wrn.Delchamps." localSheetId="15">#REF!</definedName>
    <definedName name="wrn.Delchamps." localSheetId="16">#REF!</definedName>
    <definedName name="wrn.Delchamps." localSheetId="6">#REF!</definedName>
    <definedName name="wrn.Delchamps." localSheetId="7">#REF!</definedName>
    <definedName name="wrn.Delchamps." localSheetId="8">#REF!</definedName>
    <definedName name="wrn.Delchamps." localSheetId="9">#REF!</definedName>
    <definedName name="wrn.Delchamps." localSheetId="10">#REF!</definedName>
    <definedName name="wrn.Delchamps." localSheetId="11">#REF!</definedName>
    <definedName name="wrn.Delchamps." localSheetId="12">#REF!</definedName>
    <definedName name="wrn.Delchamps." localSheetId="13">#REF!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5">#REF!</definedName>
    <definedName name="wrn.detail." localSheetId="14">#REF!</definedName>
    <definedName name="wrn.detail." localSheetId="15">#REF!</definedName>
    <definedName name="wrn.detail." localSheetId="16">#REF!</definedName>
    <definedName name="wrn.detail." localSheetId="6">#REF!</definedName>
    <definedName name="wrn.detail." localSheetId="7">#REF!</definedName>
    <definedName name="wrn.detail." localSheetId="8">#REF!</definedName>
    <definedName name="wrn.detail." localSheetId="9">#REF!</definedName>
    <definedName name="wrn.detail." localSheetId="10">#REF!</definedName>
    <definedName name="wrn.detail." localSheetId="11">#REF!</definedName>
    <definedName name="wrn.detail." localSheetId="12">#REF!</definedName>
    <definedName name="wrn.detail." localSheetId="13">#REF!</definedName>
    <definedName name="wrn.detail." hidden="1">{"Build1",#N/A,FALSE,"Buildup";"Build2",#N/A,FALSE,"Buildup";"Build3",#N/A,FALSE,"Buildup"}</definedName>
    <definedName name="wrn.execsum." localSheetId="5">#REF!</definedName>
    <definedName name="wrn.execsum." localSheetId="14">#REF!</definedName>
    <definedName name="wrn.execsum." localSheetId="15">#REF!</definedName>
    <definedName name="wrn.execsum." localSheetId="16">#REF!</definedName>
    <definedName name="wrn.execsum." localSheetId="6">#REF!</definedName>
    <definedName name="wrn.execsum." localSheetId="7">#REF!</definedName>
    <definedName name="wrn.execsum." localSheetId="8">#REF!</definedName>
    <definedName name="wrn.execsum." localSheetId="9">#REF!</definedName>
    <definedName name="wrn.execsum." localSheetId="10">#REF!</definedName>
    <definedName name="wrn.execsum." localSheetId="11">#REF!</definedName>
    <definedName name="wrn.execsum." localSheetId="12">#REF!</definedName>
    <definedName name="wrn.execsum." localSheetId="13">#REF!</definedName>
    <definedName name="wrn.execsum." hidden="1">{"execsum",#N/A,FALSE,"ExecSum";"finstatement",#N/A,FALSE,"Fin_St"}</definedName>
    <definedName name="wrn.Finanalysis." localSheetId="5">#REF!</definedName>
    <definedName name="wrn.Finanalysis." localSheetId="14">#REF!</definedName>
    <definedName name="wrn.Finanalysis." localSheetId="15">#REF!</definedName>
    <definedName name="wrn.Finanalysis." localSheetId="16">#REF!</definedName>
    <definedName name="wrn.Finanalysis." localSheetId="6">#REF!</definedName>
    <definedName name="wrn.Finanalysis." localSheetId="7">#REF!</definedName>
    <definedName name="wrn.Finanalysis." localSheetId="8">#REF!</definedName>
    <definedName name="wrn.Finanalysis." localSheetId="9">#REF!</definedName>
    <definedName name="wrn.Finanalysis." localSheetId="10">#REF!</definedName>
    <definedName name="wrn.Finanalysis." localSheetId="11">#REF!</definedName>
    <definedName name="wrn.Finanalysis." localSheetId="12">#REF!</definedName>
    <definedName name="wrn.Finanalysis." localSheetId="13">#REF!</definedName>
    <definedName name="wrn.Finanalysis." hidden="1">{"finana",#N/A,FALSE,"Fin"}</definedName>
    <definedName name="wrn.full._.report." localSheetId="5">#REF!</definedName>
    <definedName name="wrn.full._.report." localSheetId="14">#REF!</definedName>
    <definedName name="wrn.full._.report." localSheetId="15">#REF!</definedName>
    <definedName name="wrn.full._.report." localSheetId="16">#REF!</definedName>
    <definedName name="wrn.full._.report." localSheetId="6">#REF!</definedName>
    <definedName name="wrn.full._.report." localSheetId="7">#REF!</definedName>
    <definedName name="wrn.full._.report." localSheetId="8">#REF!</definedName>
    <definedName name="wrn.full._.report." localSheetId="9">#REF!</definedName>
    <definedName name="wrn.full._.report." localSheetId="10">#REF!</definedName>
    <definedName name="wrn.full._.report." localSheetId="11">#REF!</definedName>
    <definedName name="wrn.full._.report." localSheetId="12">#REF!</definedName>
    <definedName name="wrn.full._.report." localSheetId="13">#REF!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5">#REF!</definedName>
    <definedName name="wrn.magicrep." localSheetId="14">#REF!</definedName>
    <definedName name="wrn.magicrep." localSheetId="15">#REF!</definedName>
    <definedName name="wrn.magicrep." localSheetId="16">#REF!</definedName>
    <definedName name="wrn.magicrep." localSheetId="6">#REF!</definedName>
    <definedName name="wrn.magicrep." localSheetId="7">#REF!</definedName>
    <definedName name="wrn.magicrep." localSheetId="8">#REF!</definedName>
    <definedName name="wrn.magicrep." localSheetId="9">#REF!</definedName>
    <definedName name="wrn.magicrep." localSheetId="10">#REF!</definedName>
    <definedName name="wrn.magicrep." localSheetId="11">#REF!</definedName>
    <definedName name="wrn.magicrep." localSheetId="12">#REF!</definedName>
    <definedName name="wrn.magicrep." localSheetId="13">#REF!</definedName>
    <definedName name="wrn.magicrep." hidden="1">{"sub1",#N/A,FALSE,"Subs";"pac1",#N/A,FALSE,"Packages";"rev1",#N/A,FALSE,"2. Revenues"}</definedName>
    <definedName name="wrn.persrep." localSheetId="5">#REF!</definedName>
    <definedName name="wrn.persrep." localSheetId="14">#REF!</definedName>
    <definedName name="wrn.persrep." localSheetId="15">#REF!</definedName>
    <definedName name="wrn.persrep." localSheetId="16">#REF!</definedName>
    <definedName name="wrn.persrep." localSheetId="6">#REF!</definedName>
    <definedName name="wrn.persrep." localSheetId="7">#REF!</definedName>
    <definedName name="wrn.persrep." localSheetId="8">#REF!</definedName>
    <definedName name="wrn.persrep." localSheetId="9">#REF!</definedName>
    <definedName name="wrn.persrep." localSheetId="10">#REF!</definedName>
    <definedName name="wrn.persrep." localSheetId="11">#REF!</definedName>
    <definedName name="wrn.persrep." localSheetId="12">#REF!</definedName>
    <definedName name="wrn.persrep." localSheetId="13">#REF!</definedName>
    <definedName name="wrn.persrep." hidden="1">{"volu1",#N/A,FALSE,"Volumes";"headcount",#N/A,FALSE,"Headcount";"emprpt",#N/A,FALSE,"Output"}</definedName>
    <definedName name="wrn.PrintAll." localSheetId="5">#REF!</definedName>
    <definedName name="wrn.PrintAll." localSheetId="14">#REF!</definedName>
    <definedName name="wrn.PrintAll." localSheetId="15">#REF!</definedName>
    <definedName name="wrn.PrintAll." localSheetId="16">#REF!</definedName>
    <definedName name="wrn.PrintAll." localSheetId="6">#REF!</definedName>
    <definedName name="wrn.PrintAll." localSheetId="7">#REF!</definedName>
    <definedName name="wrn.PrintAll." localSheetId="8">#REF!</definedName>
    <definedName name="wrn.PrintAll." localSheetId="9">#REF!</definedName>
    <definedName name="wrn.PrintAll." localSheetId="10">#REF!</definedName>
    <definedName name="wrn.PrintAll." localSheetId="11">#REF!</definedName>
    <definedName name="wrn.PrintAll." localSheetId="12">#REF!</definedName>
    <definedName name="wrn.PrintAll." localSheetId="13">#REF!</definedName>
    <definedName name="wrn.PrintAll." hidden="1">{"PA1",#N/A,FALSE,"BORDMW";"pa2",#N/A,FALSE,"BORDMW";"PA3",#N/A,FALSE,"BORDMW";"PA4",#N/A,FALSE,"BORDMW"}</definedName>
    <definedName name="wrn.prospectus." localSheetId="5">#REF!</definedName>
    <definedName name="wrn.prospectus." localSheetId="14">#REF!</definedName>
    <definedName name="wrn.prospectus." localSheetId="15">#REF!</definedName>
    <definedName name="wrn.prospectus." localSheetId="16">#REF!</definedName>
    <definedName name="wrn.prospectus." localSheetId="6">#REF!</definedName>
    <definedName name="wrn.prospectus." localSheetId="7">#REF!</definedName>
    <definedName name="wrn.prospectus." localSheetId="8">#REF!</definedName>
    <definedName name="wrn.prospectus." localSheetId="9">#REF!</definedName>
    <definedName name="wrn.prospectus." localSheetId="10">#REF!</definedName>
    <definedName name="wrn.prospectus." localSheetId="11">#REF!</definedName>
    <definedName name="wrn.prospectus." localSheetId="12">#REF!</definedName>
    <definedName name="wrn.prospectus." localSheetId="13">#REF!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>#REF!</definedName>
    <definedName name="wrn.prospectus.." localSheetId="14">#REF!</definedName>
    <definedName name="wrn.prospectus.." localSheetId="15">#REF!</definedName>
    <definedName name="wrn.prospectus.." localSheetId="16">#REF!</definedName>
    <definedName name="wrn.prospectus.." localSheetId="6">#REF!</definedName>
    <definedName name="wrn.prospectus.." localSheetId="7">#REF!</definedName>
    <definedName name="wrn.prospectus.." localSheetId="8">#REF!</definedName>
    <definedName name="wrn.prospectus.." localSheetId="9">#REF!</definedName>
    <definedName name="wrn.prospectus.." localSheetId="10">#REF!</definedName>
    <definedName name="wrn.prospectus.." localSheetId="11">#REF!</definedName>
    <definedName name="wrn.prospectus.." localSheetId="12">#REF!</definedName>
    <definedName name="wrn.prospectus.." localSheetId="13">#REF!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>#REF!</definedName>
    <definedName name="wrn.PROSPECTUS_amendement." localSheetId="14">#REF!</definedName>
    <definedName name="wrn.PROSPECTUS_amendement." localSheetId="15">#REF!</definedName>
    <definedName name="wrn.PROSPECTUS_amendement." localSheetId="16">#REF!</definedName>
    <definedName name="wrn.PROSPECTUS_amendement." localSheetId="6">#REF!</definedName>
    <definedName name="wrn.PROSPECTUS_amendement." localSheetId="7">#REF!</definedName>
    <definedName name="wrn.PROSPECTUS_amendement." localSheetId="8">#REF!</definedName>
    <definedName name="wrn.PROSPECTUS_amendement." localSheetId="9">#REF!</definedName>
    <definedName name="wrn.PROSPECTUS_amendement." localSheetId="10">#REF!</definedName>
    <definedName name="wrn.PROSPECTUS_amendement." localSheetId="11">#REF!</definedName>
    <definedName name="wrn.PROSPECTUS_amendement." localSheetId="12">#REF!</definedName>
    <definedName name="wrn.PROSPECTUS_amendement." localSheetId="13">#REF!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>#REF!</definedName>
    <definedName name="wrn.PROSPECTUS_amendement.." localSheetId="14">#REF!</definedName>
    <definedName name="wrn.PROSPECTUS_amendement.." localSheetId="15">#REF!</definedName>
    <definedName name="wrn.PROSPECTUS_amendement.." localSheetId="16">#REF!</definedName>
    <definedName name="wrn.PROSPECTUS_amendement.." localSheetId="6">#REF!</definedName>
    <definedName name="wrn.PROSPECTUS_amendement.." localSheetId="7">#REF!</definedName>
    <definedName name="wrn.PROSPECTUS_amendement.." localSheetId="8">#REF!</definedName>
    <definedName name="wrn.PROSPECTUS_amendement.." localSheetId="9">#REF!</definedName>
    <definedName name="wrn.PROSPECTUS_amendement.." localSheetId="10">#REF!</definedName>
    <definedName name="wrn.PROSPECTUS_amendement.." localSheetId="11">#REF!</definedName>
    <definedName name="wrn.PROSPECTUS_amendement.." localSheetId="12">#REF!</definedName>
    <definedName name="wrn.PROSPECTUS_amendement.." localSheetId="13">#REF!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5">#REF!</definedName>
    <definedName name="wrn.sales." localSheetId="14">#REF!</definedName>
    <definedName name="wrn.sales." localSheetId="15">#REF!</definedName>
    <definedName name="wrn.sales." localSheetId="16">#REF!</definedName>
    <definedName name="wrn.sales." localSheetId="6">#REF!</definedName>
    <definedName name="wrn.sales." localSheetId="7">#REF!</definedName>
    <definedName name="wrn.sales." localSheetId="8">#REF!</definedName>
    <definedName name="wrn.sales." localSheetId="9">#REF!</definedName>
    <definedName name="wrn.sales." localSheetId="10">#REF!</definedName>
    <definedName name="wrn.sales." localSheetId="11">#REF!</definedName>
    <definedName name="wrn.sales." localSheetId="12">#REF!</definedName>
    <definedName name="wrn.sales." localSheetId="13">#REF!</definedName>
    <definedName name="wrn.sales." hidden="1">{"sales",#N/A,FALSE,"Sales";"sales existing",#N/A,FALSE,"Sales";"sales rd1",#N/A,FALSE,"Sales";"sales rd2",#N/A,FALSE,"Sales"}</definedName>
    <definedName name="wrn.SUMMARY." localSheetId="5">#REF!</definedName>
    <definedName name="wrn.SUMMARY." localSheetId="14">#REF!</definedName>
    <definedName name="wrn.SUMMARY." localSheetId="15">#REF!</definedName>
    <definedName name="wrn.SUMMARY." localSheetId="16">#REF!</definedName>
    <definedName name="wrn.SUMMARY." localSheetId="6">#REF!</definedName>
    <definedName name="wrn.SUMMARY." localSheetId="7">#REF!</definedName>
    <definedName name="wrn.SUMMARY." localSheetId="8">#REF!</definedName>
    <definedName name="wrn.SUMMARY." localSheetId="9">#REF!</definedName>
    <definedName name="wrn.SUMMARY." localSheetId="10">#REF!</definedName>
    <definedName name="wrn.SUMMARY." localSheetId="11">#REF!</definedName>
    <definedName name="wrn.SUMMARY." localSheetId="12">#REF!</definedName>
    <definedName name="wrn.SUMMARY." localSheetId="13">#REF!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>#REF!</definedName>
    <definedName name="z" localSheetId="14">#REF!</definedName>
    <definedName name="z" localSheetId="15">#REF!</definedName>
    <definedName name="z" localSheetId="16">#REF!</definedName>
    <definedName name="z" localSheetId="6">#REF!</definedName>
    <definedName name="z" localSheetId="7">#REF!</definedName>
    <definedName name="z" localSheetId="8">#REF!</definedName>
    <definedName name="z" localSheetId="9">#REF!</definedName>
    <definedName name="z" localSheetId="10">#REF!</definedName>
    <definedName name="z" localSheetId="11">#REF!</definedName>
    <definedName name="z" localSheetId="12">#REF!</definedName>
    <definedName name="z" localSheetId="13">#REF!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>#REF!</definedName>
    <definedName name="zbt" localSheetId="14">#REF!</definedName>
    <definedName name="zbt" localSheetId="15">#REF!</definedName>
    <definedName name="zbt" localSheetId="16">#REF!</definedName>
    <definedName name="zbt" localSheetId="6">#REF!</definedName>
    <definedName name="zbt" localSheetId="7">#REF!</definedName>
    <definedName name="zbt" localSheetId="8">#REF!</definedName>
    <definedName name="zbt" localSheetId="9">#REF!</definedName>
    <definedName name="zbt" localSheetId="10">#REF!</definedName>
    <definedName name="zbt" localSheetId="11">#REF!</definedName>
    <definedName name="zbt" localSheetId="12">#REF!</definedName>
    <definedName name="zbt" localSheetId="13">#REF!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3">Conso!$C$1:$S$398,Conso!$V$401:$AO$497</definedName>
    <definedName name="_xlnm.Print_Are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501" i="67" l="1"/>
  <c r="AG501" i="67"/>
  <c r="AJ501" i="67"/>
  <c r="AM501" i="67"/>
  <c r="AM499" i="67"/>
  <c r="AJ499" i="67"/>
  <c r="AG499" i="67"/>
  <c r="AD499" i="67"/>
  <c r="AA499" i="67"/>
  <c r="X499" i="67"/>
  <c r="U499" i="67"/>
  <c r="R499" i="67"/>
  <c r="O499" i="67"/>
  <c r="L499" i="67"/>
  <c r="I499" i="67"/>
  <c r="F499" i="67"/>
  <c r="AM359" i="67"/>
  <c r="AK359" i="67"/>
  <c r="AJ359" i="67"/>
  <c r="AH359" i="67"/>
  <c r="AG359" i="67"/>
  <c r="AE359" i="67"/>
  <c r="AD359" i="67"/>
  <c r="AB359" i="67"/>
  <c r="AA359" i="67"/>
  <c r="Y359" i="67"/>
  <c r="X359" i="67"/>
  <c r="V359" i="67"/>
  <c r="R359" i="67"/>
  <c r="P359" i="67"/>
  <c r="O359" i="67"/>
  <c r="M359" i="67"/>
  <c r="L359" i="67"/>
  <c r="J359" i="67"/>
  <c r="I359" i="67"/>
  <c r="G359" i="67"/>
  <c r="D359" i="67"/>
  <c r="F359" i="67"/>
  <c r="U359" i="67"/>
  <c r="S359" i="67"/>
  <c r="A6" i="67" l="1"/>
  <c r="A7" i="67"/>
  <c r="A8" i="67"/>
  <c r="A9" i="67"/>
  <c r="A10" i="67"/>
  <c r="A11" i="67"/>
  <c r="A12" i="67"/>
  <c r="A13" i="67"/>
  <c r="A14" i="67"/>
  <c r="A15" i="67"/>
  <c r="A16" i="67"/>
  <c r="A17" i="67"/>
  <c r="A18" i="67"/>
  <c r="A19" i="67"/>
  <c r="A20" i="67"/>
  <c r="A21" i="67"/>
  <c r="A22" i="67"/>
  <c r="A23" i="67"/>
  <c r="A24" i="67"/>
  <c r="A25" i="67"/>
  <c r="A26" i="67"/>
  <c r="A27" i="67"/>
  <c r="A28" i="67"/>
  <c r="A29" i="67"/>
  <c r="A30" i="67"/>
  <c r="A31" i="67"/>
  <c r="A32" i="67"/>
  <c r="A33" i="67"/>
  <c r="A34" i="67"/>
  <c r="A35" i="67"/>
  <c r="A36" i="67"/>
  <c r="A37" i="67"/>
  <c r="A38" i="67"/>
  <c r="A39" i="67"/>
  <c r="A40" i="67"/>
  <c r="A41" i="67"/>
  <c r="A42" i="67"/>
  <c r="A43" i="67"/>
  <c r="A44" i="67"/>
  <c r="A45" i="67"/>
  <c r="A46" i="67"/>
  <c r="A47" i="67"/>
  <c r="A48" i="67"/>
  <c r="A49" i="67"/>
  <c r="A50" i="67"/>
  <c r="A51" i="67"/>
  <c r="A52" i="67"/>
  <c r="A53" i="67"/>
  <c r="A54" i="67"/>
  <c r="A55" i="67"/>
  <c r="A56" i="67"/>
  <c r="A57" i="67"/>
  <c r="A58" i="67"/>
  <c r="A59" i="67"/>
  <c r="A60" i="67"/>
  <c r="A61" i="67"/>
  <c r="A62" i="67"/>
  <c r="A63" i="67"/>
  <c r="A64" i="67"/>
  <c r="A65" i="67"/>
  <c r="A66" i="67"/>
  <c r="A67" i="67"/>
  <c r="A68" i="67"/>
  <c r="A69" i="67"/>
  <c r="A70" i="67"/>
  <c r="A71" i="67"/>
  <c r="A72" i="67"/>
  <c r="A73" i="67"/>
  <c r="A74" i="67"/>
  <c r="A75" i="67"/>
  <c r="A76" i="67"/>
  <c r="A77" i="67"/>
  <c r="A78" i="67"/>
  <c r="A79" i="67"/>
  <c r="A80" i="67"/>
  <c r="A81" i="67"/>
  <c r="A82" i="67"/>
  <c r="A83" i="67"/>
  <c r="A84" i="67"/>
  <c r="A85" i="67"/>
  <c r="A5" i="67"/>
  <c r="A404" i="67"/>
  <c r="A405" i="67"/>
  <c r="A406" i="67"/>
  <c r="A407" i="67"/>
  <c r="A408" i="67"/>
  <c r="A409" i="67"/>
  <c r="A410" i="67"/>
  <c r="A411" i="67"/>
  <c r="A412" i="67"/>
  <c r="A413" i="67"/>
  <c r="A414" i="67"/>
  <c r="A415" i="67"/>
  <c r="A416" i="67"/>
  <c r="A417" i="67"/>
  <c r="A418" i="67"/>
  <c r="A419" i="67"/>
  <c r="A420" i="67"/>
  <c r="A421" i="67"/>
  <c r="A422" i="67"/>
  <c r="A423" i="67"/>
  <c r="A424" i="67"/>
  <c r="A425" i="67"/>
  <c r="A426" i="67"/>
  <c r="A427" i="67"/>
  <c r="A428" i="67"/>
  <c r="A429" i="67"/>
  <c r="A430" i="67"/>
  <c r="A431" i="67"/>
  <c r="A432" i="67"/>
  <c r="A433" i="67"/>
  <c r="A434" i="67"/>
  <c r="A435" i="67"/>
  <c r="A436" i="67"/>
  <c r="A437" i="67"/>
  <c r="A438" i="67"/>
  <c r="A439" i="67"/>
  <c r="A440" i="67"/>
  <c r="A441" i="67"/>
  <c r="A442" i="67"/>
  <c r="A443" i="67"/>
  <c r="A444" i="67"/>
  <c r="A445" i="67"/>
  <c r="A446" i="67"/>
  <c r="A447" i="67"/>
  <c r="A448" i="67"/>
  <c r="A449" i="67"/>
  <c r="A450" i="67"/>
  <c r="A451" i="67"/>
  <c r="A452" i="67"/>
  <c r="A453" i="67"/>
  <c r="A454" i="67"/>
  <c r="A455" i="67"/>
  <c r="A456" i="67"/>
  <c r="A457" i="67"/>
  <c r="A458" i="67"/>
  <c r="A459" i="67"/>
  <c r="A460" i="67"/>
  <c r="A461" i="67"/>
  <c r="A462" i="67"/>
  <c r="A463" i="67"/>
  <c r="A464" i="67"/>
  <c r="A465" i="67"/>
  <c r="A466" i="67"/>
  <c r="A467" i="67"/>
  <c r="A468" i="67"/>
  <c r="A469" i="67"/>
  <c r="A470" i="67"/>
  <c r="A471" i="67"/>
  <c r="A472" i="67"/>
  <c r="A473" i="67"/>
  <c r="A474" i="67"/>
  <c r="A475" i="67"/>
  <c r="A476" i="67"/>
  <c r="A477" i="67"/>
  <c r="A478" i="67"/>
  <c r="A479" i="67"/>
  <c r="A480" i="67"/>
  <c r="A481" i="67"/>
  <c r="A482" i="67"/>
  <c r="A483" i="67"/>
  <c r="A484" i="67"/>
  <c r="A485" i="67"/>
  <c r="A486" i="67"/>
  <c r="A487" i="67"/>
  <c r="A488" i="67"/>
  <c r="A490" i="67"/>
  <c r="A491" i="67"/>
  <c r="A492" i="67"/>
  <c r="A493" i="67"/>
  <c r="A494" i="67"/>
  <c r="A495" i="67"/>
  <c r="A496" i="67"/>
  <c r="A497" i="67"/>
  <c r="A403" i="67"/>
  <c r="L496" i="67" l="1"/>
  <c r="L495" i="67"/>
  <c r="L494" i="67"/>
  <c r="L493" i="67"/>
  <c r="L492" i="67"/>
  <c r="L491" i="67"/>
  <c r="L490" i="67"/>
  <c r="L479" i="67"/>
  <c r="L478" i="67"/>
  <c r="L477" i="67"/>
  <c r="L476" i="67"/>
  <c r="L475" i="67"/>
  <c r="L474" i="67"/>
  <c r="L473" i="67"/>
  <c r="L472" i="67"/>
  <c r="L471" i="67"/>
  <c r="L470" i="67"/>
  <c r="L469" i="67"/>
  <c r="L468" i="67"/>
  <c r="L464" i="67"/>
  <c r="L463" i="67"/>
  <c r="L462" i="67"/>
  <c r="L461" i="67"/>
  <c r="L460" i="67"/>
  <c r="L459" i="67"/>
  <c r="L458" i="67"/>
  <c r="L457" i="67"/>
  <c r="L456" i="67"/>
  <c r="L455" i="67"/>
  <c r="L454" i="67"/>
  <c r="L453" i="67"/>
  <c r="L452" i="67"/>
  <c r="L450" i="67"/>
  <c r="L449" i="67"/>
  <c r="L448" i="67"/>
  <c r="L447" i="67"/>
  <c r="L446" i="67"/>
  <c r="L445" i="67"/>
  <c r="L444" i="67"/>
  <c r="L443" i="67"/>
  <c r="L442" i="67"/>
  <c r="L441" i="67"/>
  <c r="L440" i="67"/>
  <c r="L439" i="67"/>
  <c r="L438" i="67"/>
  <c r="L437" i="67"/>
  <c r="L436" i="67"/>
  <c r="L435" i="67"/>
  <c r="L434" i="67"/>
  <c r="L433" i="67"/>
  <c r="L431" i="67"/>
  <c r="L430" i="67"/>
  <c r="L429" i="67"/>
  <c r="L428" i="67"/>
  <c r="L427" i="67"/>
  <c r="L426" i="67"/>
  <c r="L425" i="67"/>
  <c r="L424" i="67"/>
  <c r="L423" i="67"/>
  <c r="L422" i="67"/>
  <c r="L421" i="67"/>
  <c r="L420" i="67"/>
  <c r="L419" i="67"/>
  <c r="L417" i="67"/>
  <c r="K417" i="67"/>
  <c r="L416" i="67"/>
  <c r="K416" i="67"/>
  <c r="L415" i="67"/>
  <c r="K415" i="67"/>
  <c r="L414" i="67"/>
  <c r="K414" i="67"/>
  <c r="L413" i="67"/>
  <c r="K413" i="67"/>
  <c r="L412" i="67"/>
  <c r="K412" i="67"/>
  <c r="L411" i="67"/>
  <c r="K411" i="67"/>
  <c r="L410" i="67"/>
  <c r="K410" i="67"/>
  <c r="L409" i="67"/>
  <c r="K409" i="67"/>
  <c r="L408" i="67"/>
  <c r="K408" i="67"/>
  <c r="L406" i="67"/>
  <c r="L405" i="67"/>
  <c r="L393" i="67"/>
  <c r="L392" i="67"/>
  <c r="L391" i="67"/>
  <c r="L390" i="67"/>
  <c r="L389" i="67"/>
  <c r="L388" i="67"/>
  <c r="L387" i="67"/>
  <c r="L386" i="67"/>
  <c r="L385" i="67"/>
  <c r="L384" i="67"/>
  <c r="L383" i="67"/>
  <c r="L382" i="67"/>
  <c r="L381" i="67"/>
  <c r="L380" i="67"/>
  <c r="L379" i="67"/>
  <c r="L378" i="67"/>
  <c r="L377" i="67"/>
  <c r="L375" i="67"/>
  <c r="L374" i="67"/>
  <c r="L373" i="67"/>
  <c r="L372" i="67"/>
  <c r="L371" i="67"/>
  <c r="L370" i="67"/>
  <c r="L369" i="67"/>
  <c r="L368" i="67"/>
  <c r="L367" i="67"/>
  <c r="L366" i="67"/>
  <c r="L365" i="67"/>
  <c r="L364" i="67"/>
  <c r="L347" i="67"/>
  <c r="L346" i="67"/>
  <c r="L345" i="67"/>
  <c r="L344" i="67"/>
  <c r="L343" i="67"/>
  <c r="L342" i="67"/>
  <c r="L341" i="67"/>
  <c r="L340" i="67"/>
  <c r="L339" i="67"/>
  <c r="L338" i="67"/>
  <c r="L337" i="67"/>
  <c r="L336" i="67"/>
  <c r="L335" i="67"/>
  <c r="L334" i="67"/>
  <c r="L333" i="67"/>
  <c r="L332" i="67"/>
  <c r="L331" i="67"/>
  <c r="L330" i="67"/>
  <c r="L328" i="67"/>
  <c r="L327" i="67"/>
  <c r="L326" i="67"/>
  <c r="L325" i="67"/>
  <c r="L324" i="67"/>
  <c r="L323" i="67"/>
  <c r="L322" i="67"/>
  <c r="L321" i="67"/>
  <c r="L320" i="67"/>
  <c r="L319" i="67"/>
  <c r="L318" i="67"/>
  <c r="L317" i="67"/>
  <c r="L311" i="67"/>
  <c r="J311" i="67"/>
  <c r="L310" i="67"/>
  <c r="J310" i="67"/>
  <c r="K310" i="67" s="1"/>
  <c r="L307" i="67"/>
  <c r="J307" i="67"/>
  <c r="L306" i="67"/>
  <c r="J306" i="67"/>
  <c r="L302" i="67"/>
  <c r="J302" i="67"/>
  <c r="L301" i="67"/>
  <c r="J301" i="67"/>
  <c r="K301" i="67" s="1"/>
  <c r="L300" i="67"/>
  <c r="J300" i="67"/>
  <c r="L299" i="67"/>
  <c r="J299" i="67"/>
  <c r="L298" i="67"/>
  <c r="J298" i="67"/>
  <c r="L297" i="67"/>
  <c r="J297" i="67"/>
  <c r="K297" i="67" s="1"/>
  <c r="L296" i="67"/>
  <c r="J296" i="67"/>
  <c r="L295" i="67"/>
  <c r="L303" i="67" s="1"/>
  <c r="L308" i="67" s="1"/>
  <c r="L313" i="67" s="1"/>
  <c r="J295" i="67"/>
  <c r="L294" i="67"/>
  <c r="J294" i="67"/>
  <c r="L283" i="67"/>
  <c r="L282" i="67"/>
  <c r="L281" i="67"/>
  <c r="L280" i="67"/>
  <c r="L279" i="67"/>
  <c r="L278" i="67"/>
  <c r="L277" i="67"/>
  <c r="L276" i="67"/>
  <c r="L275" i="67"/>
  <c r="L274" i="67"/>
  <c r="L273" i="67"/>
  <c r="L272" i="67"/>
  <c r="L271" i="67"/>
  <c r="L270" i="67"/>
  <c r="L269" i="67"/>
  <c r="L268" i="67"/>
  <c r="L267" i="67"/>
  <c r="L266" i="67"/>
  <c r="L264" i="67"/>
  <c r="L263" i="67"/>
  <c r="L262" i="67"/>
  <c r="L261" i="67"/>
  <c r="L260" i="67"/>
  <c r="L259" i="67"/>
  <c r="L258" i="67"/>
  <c r="L257" i="67"/>
  <c r="L256" i="67"/>
  <c r="L255" i="67"/>
  <c r="L254" i="67"/>
  <c r="L253" i="67"/>
  <c r="L246" i="67"/>
  <c r="K246" i="67"/>
  <c r="J246" i="67"/>
  <c r="L243" i="67"/>
  <c r="K265" i="67" s="1"/>
  <c r="K243" i="67"/>
  <c r="J243" i="67"/>
  <c r="L240" i="67"/>
  <c r="K240" i="67"/>
  <c r="K249" i="67" s="1"/>
  <c r="J240" i="67"/>
  <c r="L227" i="67"/>
  <c r="L226" i="67"/>
  <c r="L225" i="67"/>
  <c r="L224" i="67"/>
  <c r="L223" i="67"/>
  <c r="L222" i="67"/>
  <c r="L221" i="67"/>
  <c r="L220" i="67"/>
  <c r="L219" i="67"/>
  <c r="L218" i="67"/>
  <c r="L217" i="67"/>
  <c r="L216" i="67"/>
  <c r="L215" i="67"/>
  <c r="L214" i="67"/>
  <c r="L213" i="67"/>
  <c r="L212" i="67"/>
  <c r="L211" i="67"/>
  <c r="L210" i="67"/>
  <c r="L208" i="67"/>
  <c r="L207" i="67"/>
  <c r="L206" i="67"/>
  <c r="L205" i="67"/>
  <c r="L204" i="67"/>
  <c r="L203" i="67"/>
  <c r="L202" i="67"/>
  <c r="L201" i="67"/>
  <c r="L200" i="67"/>
  <c r="L199" i="67"/>
  <c r="L198" i="67"/>
  <c r="L197" i="67"/>
  <c r="L190" i="67"/>
  <c r="L191" i="67" s="1"/>
  <c r="K190" i="67"/>
  <c r="L187" i="67"/>
  <c r="K187" i="67"/>
  <c r="L188" i="67" s="1"/>
  <c r="L183" i="67"/>
  <c r="L180" i="67"/>
  <c r="K180" i="67"/>
  <c r="J180" i="67"/>
  <c r="L177" i="67"/>
  <c r="L178" i="67" s="1"/>
  <c r="K177" i="67"/>
  <c r="J177" i="67"/>
  <c r="L174" i="67"/>
  <c r="L175" i="67" s="1"/>
  <c r="K174" i="67"/>
  <c r="J174" i="67"/>
  <c r="L171" i="67"/>
  <c r="K171" i="67"/>
  <c r="L172" i="67" s="1"/>
  <c r="J171" i="67"/>
  <c r="L161" i="67"/>
  <c r="L160" i="67"/>
  <c r="L159" i="67"/>
  <c r="L158" i="67"/>
  <c r="L157" i="67"/>
  <c r="L156" i="67"/>
  <c r="L155" i="67"/>
  <c r="L151" i="67"/>
  <c r="L150" i="67"/>
  <c r="L149" i="67"/>
  <c r="L148" i="67"/>
  <c r="L147" i="67"/>
  <c r="L146" i="67"/>
  <c r="L145" i="67"/>
  <c r="L144" i="67"/>
  <c r="L143" i="67"/>
  <c r="L142" i="67"/>
  <c r="L141" i="67"/>
  <c r="L140" i="67"/>
  <c r="L139" i="67"/>
  <c r="L138" i="67"/>
  <c r="L137" i="67"/>
  <c r="L136" i="67"/>
  <c r="L135" i="67"/>
  <c r="L133" i="67"/>
  <c r="L132" i="67"/>
  <c r="L131" i="67"/>
  <c r="L130" i="67"/>
  <c r="L129" i="67"/>
  <c r="L128" i="67"/>
  <c r="L127" i="67"/>
  <c r="L126" i="67"/>
  <c r="L125" i="67"/>
  <c r="L124" i="67"/>
  <c r="L123" i="67"/>
  <c r="L122" i="67"/>
  <c r="L120" i="67"/>
  <c r="K120" i="67" s="1"/>
  <c r="L119" i="67"/>
  <c r="K119" i="67" s="1"/>
  <c r="L118" i="67"/>
  <c r="L117" i="67"/>
  <c r="L116" i="67"/>
  <c r="L115" i="67"/>
  <c r="L114" i="67"/>
  <c r="L113" i="67"/>
  <c r="L112" i="67"/>
  <c r="L111" i="67"/>
  <c r="L103" i="67"/>
  <c r="L102" i="67"/>
  <c r="L101" i="67"/>
  <c r="L99" i="67"/>
  <c r="J99" i="67"/>
  <c r="L98" i="67"/>
  <c r="J98" i="67"/>
  <c r="L95" i="67"/>
  <c r="J95" i="67"/>
  <c r="K95" i="67" s="1"/>
  <c r="L94" i="67"/>
  <c r="K94" i="67" s="1"/>
  <c r="J94" i="67"/>
  <c r="L93" i="67"/>
  <c r="L82" i="67"/>
  <c r="L81" i="67"/>
  <c r="L80" i="67"/>
  <c r="L79" i="67"/>
  <c r="L78" i="67"/>
  <c r="L77" i="67"/>
  <c r="L76" i="67"/>
  <c r="L75" i="67"/>
  <c r="L71" i="67"/>
  <c r="L70" i="67"/>
  <c r="L69" i="67"/>
  <c r="L68" i="67"/>
  <c r="L67" i="67"/>
  <c r="L66" i="67"/>
  <c r="L65" i="67"/>
  <c r="L64" i="67"/>
  <c r="L63" i="67"/>
  <c r="L62" i="67"/>
  <c r="L61" i="67"/>
  <c r="L60" i="67"/>
  <c r="L59" i="67"/>
  <c r="L58" i="67"/>
  <c r="L57" i="67"/>
  <c r="L56" i="67"/>
  <c r="L55" i="67"/>
  <c r="L53" i="67"/>
  <c r="L52" i="67"/>
  <c r="L51" i="67"/>
  <c r="L50" i="67"/>
  <c r="L49" i="67"/>
  <c r="L48" i="67"/>
  <c r="L47" i="67"/>
  <c r="L46" i="67"/>
  <c r="L45" i="67"/>
  <c r="L44" i="67"/>
  <c r="L43" i="67"/>
  <c r="L42" i="67"/>
  <c r="L40" i="67"/>
  <c r="K40" i="67" s="1"/>
  <c r="L39" i="67"/>
  <c r="L38" i="67"/>
  <c r="L37" i="67"/>
  <c r="L36" i="67"/>
  <c r="L35" i="67"/>
  <c r="L34" i="67"/>
  <c r="L33" i="67"/>
  <c r="L32" i="67"/>
  <c r="L31" i="67"/>
  <c r="L23" i="67"/>
  <c r="L22" i="67"/>
  <c r="L21" i="67"/>
  <c r="L20" i="67"/>
  <c r="L19" i="67"/>
  <c r="L18" i="67"/>
  <c r="L17" i="67"/>
  <c r="K17" i="67" s="1"/>
  <c r="J17" i="67"/>
  <c r="L16" i="67"/>
  <c r="L15" i="67"/>
  <c r="J15" i="67"/>
  <c r="K15" i="67" s="1"/>
  <c r="L12" i="67"/>
  <c r="J12" i="67"/>
  <c r="L11" i="67"/>
  <c r="J11" i="67"/>
  <c r="K11" i="67" s="1"/>
  <c r="L10" i="67"/>
  <c r="J10" i="67"/>
  <c r="K10" i="67" s="1"/>
  <c r="L9" i="67"/>
  <c r="J9" i="67"/>
  <c r="K9" i="67" s="1"/>
  <c r="L8" i="67"/>
  <c r="J8" i="67"/>
  <c r="L7" i="67"/>
  <c r="L13" i="67" s="1"/>
  <c r="J7" i="67"/>
  <c r="L6" i="67"/>
  <c r="J6" i="67"/>
  <c r="L5" i="67"/>
  <c r="R496" i="67"/>
  <c r="R495" i="67"/>
  <c r="R494" i="67"/>
  <c r="R493" i="67"/>
  <c r="R492" i="67"/>
  <c r="R491" i="67"/>
  <c r="R490" i="67"/>
  <c r="R479" i="67"/>
  <c r="R478" i="67"/>
  <c r="R477" i="67"/>
  <c r="R476" i="67"/>
  <c r="R475" i="67"/>
  <c r="R474" i="67"/>
  <c r="R473" i="67"/>
  <c r="R472" i="67"/>
  <c r="R471" i="67"/>
  <c r="R470" i="67"/>
  <c r="R469" i="67"/>
  <c r="R468" i="67"/>
  <c r="R464" i="67"/>
  <c r="R463" i="67"/>
  <c r="R462" i="67"/>
  <c r="R461" i="67"/>
  <c r="R460" i="67"/>
  <c r="R459" i="67"/>
  <c r="R458" i="67"/>
  <c r="R457" i="67"/>
  <c r="R456" i="67"/>
  <c r="R455" i="67"/>
  <c r="R454" i="67"/>
  <c r="R453" i="67"/>
  <c r="R452" i="67"/>
  <c r="R450" i="67"/>
  <c r="R449" i="67"/>
  <c r="R448" i="67"/>
  <c r="R447" i="67"/>
  <c r="R446" i="67"/>
  <c r="R445" i="67"/>
  <c r="R444" i="67"/>
  <c r="R443" i="67"/>
  <c r="R442" i="67"/>
  <c r="R441" i="67"/>
  <c r="R440" i="67"/>
  <c r="R439" i="67"/>
  <c r="R438" i="67"/>
  <c r="R437" i="67"/>
  <c r="R436" i="67"/>
  <c r="R435" i="67"/>
  <c r="R434" i="67"/>
  <c r="R433" i="67"/>
  <c r="R431" i="67"/>
  <c r="R430" i="67"/>
  <c r="R429" i="67"/>
  <c r="R428" i="67"/>
  <c r="R427" i="67"/>
  <c r="R426" i="67"/>
  <c r="R425" i="67"/>
  <c r="R424" i="67"/>
  <c r="R423" i="67"/>
  <c r="R422" i="67"/>
  <c r="R421" i="67"/>
  <c r="R420" i="67"/>
  <c r="R419" i="67"/>
  <c r="R417" i="67"/>
  <c r="Q417" i="67"/>
  <c r="R416" i="67"/>
  <c r="Q416" i="67"/>
  <c r="R415" i="67"/>
  <c r="Q415" i="67"/>
  <c r="R414" i="67"/>
  <c r="Q414" i="67"/>
  <c r="R413" i="67"/>
  <c r="Q413" i="67"/>
  <c r="R412" i="67"/>
  <c r="Q412" i="67"/>
  <c r="R411" i="67"/>
  <c r="Q411" i="67"/>
  <c r="R410" i="67"/>
  <c r="Q410" i="67"/>
  <c r="R409" i="67"/>
  <c r="Q409" i="67"/>
  <c r="R408" i="67"/>
  <c r="Q408" i="67"/>
  <c r="R406" i="67"/>
  <c r="R405" i="67"/>
  <c r="R393" i="67"/>
  <c r="R392" i="67"/>
  <c r="R391" i="67"/>
  <c r="R390" i="67"/>
  <c r="R389" i="67"/>
  <c r="R388" i="67"/>
  <c r="R387" i="67"/>
  <c r="R386" i="67"/>
  <c r="R385" i="67"/>
  <c r="R384" i="67"/>
  <c r="R383" i="67"/>
  <c r="R382" i="67"/>
  <c r="R381" i="67"/>
  <c r="R380" i="67"/>
  <c r="R379" i="67"/>
  <c r="R378" i="67"/>
  <c r="R377" i="67"/>
  <c r="R375" i="67"/>
  <c r="R374" i="67"/>
  <c r="R373" i="67"/>
  <c r="R372" i="67"/>
  <c r="R371" i="67"/>
  <c r="R370" i="67"/>
  <c r="R369" i="67"/>
  <c r="R368" i="67"/>
  <c r="R367" i="67"/>
  <c r="R366" i="67"/>
  <c r="R365" i="67"/>
  <c r="R364" i="67"/>
  <c r="R347" i="67"/>
  <c r="R346" i="67"/>
  <c r="R345" i="67"/>
  <c r="R344" i="67"/>
  <c r="R343" i="67"/>
  <c r="R342" i="67"/>
  <c r="R341" i="67"/>
  <c r="R340" i="67"/>
  <c r="R339" i="67"/>
  <c r="R338" i="67"/>
  <c r="R337" i="67"/>
  <c r="R336" i="67"/>
  <c r="R335" i="67"/>
  <c r="R334" i="67"/>
  <c r="R333" i="67"/>
  <c r="R332" i="67"/>
  <c r="R331" i="67"/>
  <c r="R330" i="67"/>
  <c r="R328" i="67"/>
  <c r="R327" i="67"/>
  <c r="R326" i="67"/>
  <c r="R325" i="67"/>
  <c r="R324" i="67"/>
  <c r="R323" i="67"/>
  <c r="R322" i="67"/>
  <c r="R321" i="67"/>
  <c r="R320" i="67"/>
  <c r="R319" i="67"/>
  <c r="R318" i="67"/>
  <c r="R317" i="67"/>
  <c r="R311" i="67"/>
  <c r="P311" i="67"/>
  <c r="R310" i="67"/>
  <c r="P310" i="67"/>
  <c r="Q310" i="67" s="1"/>
  <c r="R307" i="67"/>
  <c r="Q307" i="67" s="1"/>
  <c r="P307" i="67"/>
  <c r="R306" i="67"/>
  <c r="P306" i="67"/>
  <c r="R302" i="67"/>
  <c r="P302" i="67"/>
  <c r="R301" i="67"/>
  <c r="P301" i="67"/>
  <c r="Q301" i="67" s="1"/>
  <c r="R300" i="67"/>
  <c r="P300" i="67"/>
  <c r="R299" i="67"/>
  <c r="P299" i="67"/>
  <c r="Q299" i="67" s="1"/>
  <c r="R298" i="67"/>
  <c r="Q298" i="67" s="1"/>
  <c r="P298" i="67"/>
  <c r="R297" i="67"/>
  <c r="P297" i="67"/>
  <c r="Q297" i="67" s="1"/>
  <c r="R296" i="67"/>
  <c r="Q296" i="67" s="1"/>
  <c r="P296" i="67"/>
  <c r="R295" i="67"/>
  <c r="P295" i="67"/>
  <c r="P303" i="67" s="1"/>
  <c r="R294" i="67"/>
  <c r="Q294" i="67" s="1"/>
  <c r="P294" i="67"/>
  <c r="R283" i="67"/>
  <c r="R282" i="67"/>
  <c r="R281" i="67"/>
  <c r="R280" i="67"/>
  <c r="R279" i="67"/>
  <c r="R278" i="67"/>
  <c r="R277" i="67"/>
  <c r="R276" i="67"/>
  <c r="R275" i="67"/>
  <c r="R274" i="67"/>
  <c r="R273" i="67"/>
  <c r="R272" i="67"/>
  <c r="R271" i="67"/>
  <c r="R270" i="67"/>
  <c r="R269" i="67"/>
  <c r="R268" i="67"/>
  <c r="R267" i="67"/>
  <c r="R266" i="67"/>
  <c r="R264" i="67"/>
  <c r="R263" i="67"/>
  <c r="R262" i="67"/>
  <c r="R261" i="67"/>
  <c r="R260" i="67"/>
  <c r="R259" i="67"/>
  <c r="R258" i="67"/>
  <c r="R257" i="67"/>
  <c r="R256" i="67"/>
  <c r="R255" i="67"/>
  <c r="R254" i="67"/>
  <c r="R253" i="67"/>
  <c r="R246" i="67"/>
  <c r="R247" i="67" s="1"/>
  <c r="Q246" i="67"/>
  <c r="P246" i="67"/>
  <c r="R243" i="67"/>
  <c r="Q243" i="67"/>
  <c r="Q249" i="67" s="1"/>
  <c r="P243" i="67"/>
  <c r="R240" i="67"/>
  <c r="Q240" i="67"/>
  <c r="P240" i="67"/>
  <c r="R227" i="67"/>
  <c r="R226" i="67"/>
  <c r="R225" i="67"/>
  <c r="R224" i="67"/>
  <c r="R223" i="67"/>
  <c r="R222" i="67"/>
  <c r="R221" i="67"/>
  <c r="R220" i="67"/>
  <c r="R219" i="67"/>
  <c r="R218" i="67"/>
  <c r="R217" i="67"/>
  <c r="R216" i="67"/>
  <c r="R215" i="67"/>
  <c r="R214" i="67"/>
  <c r="R213" i="67"/>
  <c r="R212" i="67"/>
  <c r="R211" i="67"/>
  <c r="R210" i="67"/>
  <c r="R208" i="67"/>
  <c r="R207" i="67"/>
  <c r="R206" i="67"/>
  <c r="R205" i="67"/>
  <c r="R204" i="67"/>
  <c r="R203" i="67"/>
  <c r="R202" i="67"/>
  <c r="R201" i="67"/>
  <c r="R200" i="67"/>
  <c r="R199" i="67"/>
  <c r="R198" i="67"/>
  <c r="R197" i="67"/>
  <c r="R190" i="67"/>
  <c r="Q190" i="67"/>
  <c r="R187" i="67"/>
  <c r="Q187" i="67"/>
  <c r="R188" i="67" s="1"/>
  <c r="R183" i="67"/>
  <c r="R180" i="67"/>
  <c r="R181" i="67" s="1"/>
  <c r="Q180" i="67"/>
  <c r="P180" i="67"/>
  <c r="R177" i="67"/>
  <c r="Q177" i="67"/>
  <c r="R178" i="67" s="1"/>
  <c r="P177" i="67"/>
  <c r="R174" i="67"/>
  <c r="Q174" i="67"/>
  <c r="P174" i="67"/>
  <c r="R171" i="67"/>
  <c r="Q171" i="67"/>
  <c r="P171" i="67"/>
  <c r="R161" i="67"/>
  <c r="R160" i="67"/>
  <c r="R159" i="67"/>
  <c r="R158" i="67"/>
  <c r="R157" i="67"/>
  <c r="R156" i="67"/>
  <c r="R155" i="67"/>
  <c r="R151" i="67"/>
  <c r="R150" i="67"/>
  <c r="R149" i="67"/>
  <c r="R148" i="67"/>
  <c r="R147" i="67"/>
  <c r="R146" i="67"/>
  <c r="R145" i="67"/>
  <c r="R144" i="67"/>
  <c r="R143" i="67"/>
  <c r="R142" i="67"/>
  <c r="R141" i="67"/>
  <c r="R140" i="67"/>
  <c r="R139" i="67"/>
  <c r="R138" i="67"/>
  <c r="R137" i="67"/>
  <c r="R136" i="67"/>
  <c r="R135" i="67"/>
  <c r="R133" i="67"/>
  <c r="R132" i="67"/>
  <c r="R131" i="67"/>
  <c r="R130" i="67"/>
  <c r="R129" i="67"/>
  <c r="R128" i="67"/>
  <c r="R127" i="67"/>
  <c r="R126" i="67"/>
  <c r="R125" i="67"/>
  <c r="R124" i="67"/>
  <c r="R123" i="67"/>
  <c r="R122" i="67"/>
  <c r="R120" i="67"/>
  <c r="Q120" i="67" s="1"/>
  <c r="R119" i="67"/>
  <c r="Q119" i="67" s="1"/>
  <c r="R118" i="67"/>
  <c r="Q118" i="67" s="1"/>
  <c r="R117" i="67"/>
  <c r="R116" i="67"/>
  <c r="R115" i="67"/>
  <c r="R114" i="67"/>
  <c r="R113" i="67"/>
  <c r="R112" i="67"/>
  <c r="R111" i="67"/>
  <c r="R103" i="67"/>
  <c r="R102" i="67"/>
  <c r="R101" i="67"/>
  <c r="R99" i="67"/>
  <c r="P99" i="67"/>
  <c r="Q99" i="67" s="1"/>
  <c r="R98" i="67"/>
  <c r="P98" i="67"/>
  <c r="Q98" i="67" s="1"/>
  <c r="R95" i="67"/>
  <c r="P95" i="67"/>
  <c r="R94" i="67"/>
  <c r="P94" i="67"/>
  <c r="R93" i="67"/>
  <c r="R82" i="67"/>
  <c r="R81" i="67"/>
  <c r="R80" i="67"/>
  <c r="R79" i="67"/>
  <c r="R78" i="67"/>
  <c r="R77" i="67"/>
  <c r="R76" i="67"/>
  <c r="R75" i="67"/>
  <c r="R71" i="67"/>
  <c r="R70" i="67"/>
  <c r="R69" i="67"/>
  <c r="R68" i="67"/>
  <c r="R67" i="67"/>
  <c r="R66" i="67"/>
  <c r="R65" i="67"/>
  <c r="R64" i="67"/>
  <c r="R63" i="67"/>
  <c r="R62" i="67"/>
  <c r="R61" i="67"/>
  <c r="R60" i="67"/>
  <c r="R59" i="67"/>
  <c r="R58" i="67"/>
  <c r="R57" i="67"/>
  <c r="R56" i="67"/>
  <c r="R55" i="67"/>
  <c r="R53" i="67"/>
  <c r="R52" i="67"/>
  <c r="R51" i="67"/>
  <c r="R50" i="67"/>
  <c r="R49" i="67"/>
  <c r="R48" i="67"/>
  <c r="R47" i="67"/>
  <c r="R46" i="67"/>
  <c r="R45" i="67"/>
  <c r="R44" i="67"/>
  <c r="R43" i="67"/>
  <c r="R42" i="67"/>
  <c r="R40" i="67"/>
  <c r="R39" i="67"/>
  <c r="Q39" i="67" s="1"/>
  <c r="R38" i="67"/>
  <c r="R37" i="67"/>
  <c r="R36" i="67"/>
  <c r="R35" i="67"/>
  <c r="R34" i="67"/>
  <c r="R33" i="67"/>
  <c r="R32" i="67"/>
  <c r="R31" i="67"/>
  <c r="R23" i="67"/>
  <c r="R22" i="67"/>
  <c r="R21" i="67"/>
  <c r="R20" i="67"/>
  <c r="R19" i="67"/>
  <c r="R18" i="67"/>
  <c r="R17" i="67"/>
  <c r="P17" i="67"/>
  <c r="R16" i="67"/>
  <c r="R15" i="67"/>
  <c r="P15" i="67"/>
  <c r="R12" i="67"/>
  <c r="P12" i="67"/>
  <c r="R11" i="67"/>
  <c r="P11" i="67"/>
  <c r="R10" i="67"/>
  <c r="P10" i="67"/>
  <c r="R9" i="67"/>
  <c r="P9" i="67"/>
  <c r="Q9" i="67" s="1"/>
  <c r="R8" i="67"/>
  <c r="P8" i="67"/>
  <c r="R7" i="67"/>
  <c r="P7" i="67"/>
  <c r="Q7" i="67" s="1"/>
  <c r="R6" i="67"/>
  <c r="Q6" i="67" s="1"/>
  <c r="P6" i="67"/>
  <c r="R5" i="67"/>
  <c r="U496" i="67"/>
  <c r="U495" i="67"/>
  <c r="U494" i="67"/>
  <c r="U493" i="67"/>
  <c r="U492" i="67"/>
  <c r="U491" i="67"/>
  <c r="U490" i="67"/>
  <c r="U479" i="67"/>
  <c r="U478" i="67"/>
  <c r="U477" i="67"/>
  <c r="U476" i="67"/>
  <c r="U475" i="67"/>
  <c r="U474" i="67"/>
  <c r="U473" i="67"/>
  <c r="U472" i="67"/>
  <c r="U471" i="67"/>
  <c r="U470" i="67"/>
  <c r="U469" i="67"/>
  <c r="U468" i="67"/>
  <c r="U464" i="67"/>
  <c r="U463" i="67"/>
  <c r="U462" i="67"/>
  <c r="U461" i="67"/>
  <c r="U460" i="67"/>
  <c r="U459" i="67"/>
  <c r="U458" i="67"/>
  <c r="U457" i="67"/>
  <c r="U456" i="67"/>
  <c r="U455" i="67"/>
  <c r="U454" i="67"/>
  <c r="U453" i="67"/>
  <c r="U452" i="67"/>
  <c r="U450" i="67"/>
  <c r="U449" i="67"/>
  <c r="U448" i="67"/>
  <c r="U447" i="67"/>
  <c r="U446" i="67"/>
  <c r="U445" i="67"/>
  <c r="U444" i="67"/>
  <c r="U443" i="67"/>
  <c r="U442" i="67"/>
  <c r="U441" i="67"/>
  <c r="U440" i="67"/>
  <c r="U439" i="67"/>
  <c r="U438" i="67"/>
  <c r="U437" i="67"/>
  <c r="U436" i="67"/>
  <c r="U435" i="67"/>
  <c r="U434" i="67"/>
  <c r="U433" i="67"/>
  <c r="U431" i="67"/>
  <c r="U430" i="67"/>
  <c r="U429" i="67"/>
  <c r="U428" i="67"/>
  <c r="U427" i="67"/>
  <c r="U426" i="67"/>
  <c r="U425" i="67"/>
  <c r="U424" i="67"/>
  <c r="U423" i="67"/>
  <c r="U422" i="67"/>
  <c r="U421" i="67"/>
  <c r="U420" i="67"/>
  <c r="U419" i="67"/>
  <c r="U417" i="67"/>
  <c r="T417" i="67"/>
  <c r="U416" i="67"/>
  <c r="T416" i="67"/>
  <c r="U415" i="67"/>
  <c r="T415" i="67"/>
  <c r="U414" i="67"/>
  <c r="T414" i="67"/>
  <c r="U413" i="67"/>
  <c r="T413" i="67"/>
  <c r="U412" i="67"/>
  <c r="T412" i="67"/>
  <c r="U411" i="67"/>
  <c r="T411" i="67"/>
  <c r="U410" i="67"/>
  <c r="T410" i="67"/>
  <c r="U409" i="67"/>
  <c r="T409" i="67"/>
  <c r="U408" i="67"/>
  <c r="T408" i="67"/>
  <c r="U406" i="67"/>
  <c r="U405" i="67"/>
  <c r="U393" i="67"/>
  <c r="U392" i="67"/>
  <c r="U391" i="67"/>
  <c r="U390" i="67"/>
  <c r="U389" i="67"/>
  <c r="U388" i="67"/>
  <c r="U387" i="67"/>
  <c r="U386" i="67"/>
  <c r="U385" i="67"/>
  <c r="U384" i="67"/>
  <c r="U383" i="67"/>
  <c r="U382" i="67"/>
  <c r="U381" i="67"/>
  <c r="U380" i="67"/>
  <c r="U379" i="67"/>
  <c r="U378" i="67"/>
  <c r="U377" i="67"/>
  <c r="U375" i="67"/>
  <c r="U374" i="67"/>
  <c r="U373" i="67"/>
  <c r="U372" i="67"/>
  <c r="U371" i="67"/>
  <c r="U370" i="67"/>
  <c r="U369" i="67"/>
  <c r="U368" i="67"/>
  <c r="U367" i="67"/>
  <c r="U366" i="67"/>
  <c r="U365" i="67"/>
  <c r="U364" i="67"/>
  <c r="U347" i="67"/>
  <c r="U346" i="67"/>
  <c r="U345" i="67"/>
  <c r="U344" i="67"/>
  <c r="U343" i="67"/>
  <c r="U342" i="67"/>
  <c r="U341" i="67"/>
  <c r="U340" i="67"/>
  <c r="U339" i="67"/>
  <c r="U338" i="67"/>
  <c r="U337" i="67"/>
  <c r="U336" i="67"/>
  <c r="U335" i="67"/>
  <c r="U334" i="67"/>
  <c r="U333" i="67"/>
  <c r="U332" i="67"/>
  <c r="U331" i="67"/>
  <c r="U330" i="67"/>
  <c r="U328" i="67"/>
  <c r="U327" i="67"/>
  <c r="U326" i="67"/>
  <c r="U325" i="67"/>
  <c r="U324" i="67"/>
  <c r="U323" i="67"/>
  <c r="U322" i="67"/>
  <c r="U321" i="67"/>
  <c r="U320" i="67"/>
  <c r="U319" i="67"/>
  <c r="U318" i="67"/>
  <c r="U317" i="67"/>
  <c r="U311" i="67"/>
  <c r="S311" i="67"/>
  <c r="T311" i="67" s="1"/>
  <c r="U310" i="67"/>
  <c r="S310" i="67"/>
  <c r="U307" i="67"/>
  <c r="S307" i="67"/>
  <c r="T307" i="67" s="1"/>
  <c r="U306" i="67"/>
  <c r="T306" i="67" s="1"/>
  <c r="S306" i="67"/>
  <c r="U302" i="67"/>
  <c r="S302" i="67"/>
  <c r="U301" i="67"/>
  <c r="S301" i="67"/>
  <c r="U300" i="67"/>
  <c r="S300" i="67"/>
  <c r="U299" i="67"/>
  <c r="T299" i="67" s="1"/>
  <c r="S299" i="67"/>
  <c r="U298" i="67"/>
  <c r="S298" i="67"/>
  <c r="T298" i="67" s="1"/>
  <c r="U297" i="67"/>
  <c r="S297" i="67"/>
  <c r="U296" i="67"/>
  <c r="S296" i="67"/>
  <c r="U295" i="67"/>
  <c r="U303" i="67" s="1"/>
  <c r="U308" i="67" s="1"/>
  <c r="U313" i="67" s="1"/>
  <c r="S295" i="67"/>
  <c r="U294" i="67"/>
  <c r="S294" i="67"/>
  <c r="T294" i="67" s="1"/>
  <c r="U283" i="67"/>
  <c r="U282" i="67"/>
  <c r="U281" i="67"/>
  <c r="U280" i="67"/>
  <c r="U279" i="67"/>
  <c r="U278" i="67"/>
  <c r="U277" i="67"/>
  <c r="U276" i="67"/>
  <c r="U275" i="67"/>
  <c r="U274" i="67"/>
  <c r="U273" i="67"/>
  <c r="U272" i="67"/>
  <c r="U271" i="67"/>
  <c r="U270" i="67"/>
  <c r="U269" i="67"/>
  <c r="U268" i="67"/>
  <c r="U267" i="67"/>
  <c r="U266" i="67"/>
  <c r="U264" i="67"/>
  <c r="U263" i="67"/>
  <c r="U262" i="67"/>
  <c r="U261" i="67"/>
  <c r="U260" i="67"/>
  <c r="U259" i="67"/>
  <c r="U258" i="67"/>
  <c r="U257" i="67"/>
  <c r="U256" i="67"/>
  <c r="U255" i="67"/>
  <c r="U254" i="67"/>
  <c r="U253" i="67"/>
  <c r="U246" i="67"/>
  <c r="T246" i="67"/>
  <c r="T249" i="67" s="1"/>
  <c r="S246" i="67"/>
  <c r="U243" i="67"/>
  <c r="T243" i="67"/>
  <c r="S243" i="67"/>
  <c r="U240" i="67"/>
  <c r="U241" i="67" s="1"/>
  <c r="T240" i="67"/>
  <c r="S240" i="67"/>
  <c r="U227" i="67"/>
  <c r="U226" i="67"/>
  <c r="U225" i="67"/>
  <c r="U224" i="67"/>
  <c r="U223" i="67"/>
  <c r="U222" i="67"/>
  <c r="U221" i="67"/>
  <c r="U220" i="67"/>
  <c r="U219" i="67"/>
  <c r="U218" i="67"/>
  <c r="U217" i="67"/>
  <c r="U216" i="67"/>
  <c r="U215" i="67"/>
  <c r="U214" i="67"/>
  <c r="U213" i="67"/>
  <c r="U212" i="67"/>
  <c r="U211" i="67"/>
  <c r="U210" i="67"/>
  <c r="U208" i="67"/>
  <c r="U207" i="67"/>
  <c r="U206" i="67"/>
  <c r="U205" i="67"/>
  <c r="U204" i="67"/>
  <c r="U203" i="67"/>
  <c r="U202" i="67"/>
  <c r="U201" i="67"/>
  <c r="U200" i="67"/>
  <c r="U199" i="67"/>
  <c r="U198" i="67"/>
  <c r="U197" i="67"/>
  <c r="U190" i="67"/>
  <c r="T190" i="67"/>
  <c r="U187" i="67"/>
  <c r="T187" i="67"/>
  <c r="U183" i="67"/>
  <c r="U180" i="67"/>
  <c r="T180" i="67"/>
  <c r="U181" i="67" s="1"/>
  <c r="S180" i="67"/>
  <c r="U177" i="67"/>
  <c r="T177" i="67"/>
  <c r="S177" i="67"/>
  <c r="U174" i="67"/>
  <c r="T174" i="67"/>
  <c r="S174" i="67"/>
  <c r="U171" i="67"/>
  <c r="T171" i="67"/>
  <c r="S171" i="67"/>
  <c r="U161" i="67"/>
  <c r="U160" i="67"/>
  <c r="U159" i="67"/>
  <c r="U158" i="67"/>
  <c r="U157" i="67"/>
  <c r="U156" i="67"/>
  <c r="U155" i="67"/>
  <c r="U151" i="67"/>
  <c r="U150" i="67"/>
  <c r="U149" i="67"/>
  <c r="U148" i="67"/>
  <c r="U147" i="67"/>
  <c r="U146" i="67"/>
  <c r="U145" i="67"/>
  <c r="U144" i="67"/>
  <c r="U143" i="67"/>
  <c r="U142" i="67"/>
  <c r="U141" i="67"/>
  <c r="U140" i="67"/>
  <c r="U139" i="67"/>
  <c r="U138" i="67"/>
  <c r="U137" i="67"/>
  <c r="U136" i="67"/>
  <c r="U135" i="67"/>
  <c r="U133" i="67"/>
  <c r="U132" i="67"/>
  <c r="U131" i="67"/>
  <c r="U130" i="67"/>
  <c r="U129" i="67"/>
  <c r="U128" i="67"/>
  <c r="U127" i="67"/>
  <c r="U126" i="67"/>
  <c r="U125" i="67"/>
  <c r="U124" i="67"/>
  <c r="U123" i="67"/>
  <c r="U122" i="67"/>
  <c r="U120" i="67"/>
  <c r="T120" i="67" s="1"/>
  <c r="U119" i="67"/>
  <c r="T119" i="67" s="1"/>
  <c r="U118" i="67"/>
  <c r="U117" i="67"/>
  <c r="U116" i="67"/>
  <c r="U115" i="67"/>
  <c r="U114" i="67"/>
  <c r="U113" i="67"/>
  <c r="U112" i="67"/>
  <c r="U111" i="67"/>
  <c r="U103" i="67"/>
  <c r="U104" i="67" s="1"/>
  <c r="S112" i="67" s="1"/>
  <c r="U102" i="67"/>
  <c r="U101" i="67"/>
  <c r="U99" i="67"/>
  <c r="S99" i="67"/>
  <c r="U98" i="67"/>
  <c r="S98" i="67"/>
  <c r="U95" i="67"/>
  <c r="S95" i="67"/>
  <c r="U94" i="67"/>
  <c r="S94" i="67"/>
  <c r="U93" i="67"/>
  <c r="U82" i="67"/>
  <c r="U81" i="67"/>
  <c r="U80" i="67"/>
  <c r="U79" i="67"/>
  <c r="U78" i="67"/>
  <c r="U77" i="67"/>
  <c r="U76" i="67"/>
  <c r="U75" i="67"/>
  <c r="U71" i="67"/>
  <c r="U70" i="67"/>
  <c r="U69" i="67"/>
  <c r="U68" i="67"/>
  <c r="U67" i="67"/>
  <c r="U66" i="67"/>
  <c r="U65" i="67"/>
  <c r="U64" i="67"/>
  <c r="U63" i="67"/>
  <c r="U62" i="67"/>
  <c r="U61" i="67"/>
  <c r="U60" i="67"/>
  <c r="U59" i="67"/>
  <c r="U58" i="67"/>
  <c r="U57" i="67"/>
  <c r="U56" i="67"/>
  <c r="U55" i="67"/>
  <c r="U53" i="67"/>
  <c r="U52" i="67"/>
  <c r="U51" i="67"/>
  <c r="U50" i="67"/>
  <c r="U49" i="67"/>
  <c r="U48" i="67"/>
  <c r="U47" i="67"/>
  <c r="U46" i="67"/>
  <c r="U45" i="67"/>
  <c r="U44" i="67"/>
  <c r="U43" i="67"/>
  <c r="U42" i="67"/>
  <c r="U40" i="67"/>
  <c r="U39" i="67"/>
  <c r="U38" i="67"/>
  <c r="T38" i="67" s="1"/>
  <c r="U37" i="67"/>
  <c r="U36" i="67"/>
  <c r="U35" i="67"/>
  <c r="U34" i="67"/>
  <c r="U33" i="67"/>
  <c r="U32" i="67"/>
  <c r="U31" i="67"/>
  <c r="U23" i="67"/>
  <c r="U22" i="67"/>
  <c r="U21" i="67"/>
  <c r="U20" i="67"/>
  <c r="U19" i="67"/>
  <c r="U18" i="67"/>
  <c r="U17" i="67"/>
  <c r="S17" i="67"/>
  <c r="U16" i="67"/>
  <c r="U15" i="67"/>
  <c r="S15" i="67"/>
  <c r="U12" i="67"/>
  <c r="S12" i="67"/>
  <c r="T12" i="67" s="1"/>
  <c r="U11" i="67"/>
  <c r="S11" i="67"/>
  <c r="U10" i="67"/>
  <c r="S10" i="67"/>
  <c r="U9" i="67"/>
  <c r="S9" i="67"/>
  <c r="U8" i="67"/>
  <c r="S8" i="67"/>
  <c r="T8" i="67" s="1"/>
  <c r="U7" i="67"/>
  <c r="U13" i="67" s="1"/>
  <c r="S7" i="67"/>
  <c r="U6" i="67"/>
  <c r="S6" i="67"/>
  <c r="U5" i="67"/>
  <c r="AA496" i="67"/>
  <c r="AA495" i="67"/>
  <c r="AA494" i="67"/>
  <c r="AA493" i="67"/>
  <c r="AA492" i="67"/>
  <c r="AA491" i="67"/>
  <c r="AA490" i="67"/>
  <c r="AA479" i="67"/>
  <c r="AA478" i="67"/>
  <c r="AA477" i="67"/>
  <c r="AA476" i="67"/>
  <c r="AA475" i="67"/>
  <c r="AA474" i="67"/>
  <c r="AA473" i="67"/>
  <c r="AA472" i="67"/>
  <c r="AA471" i="67"/>
  <c r="AA470" i="67"/>
  <c r="AA469" i="67"/>
  <c r="AA468" i="67"/>
  <c r="AA464" i="67"/>
  <c r="AA463" i="67"/>
  <c r="AA462" i="67"/>
  <c r="AA461" i="67"/>
  <c r="AA460" i="67"/>
  <c r="AA459" i="67"/>
  <c r="AA458" i="67"/>
  <c r="AA457" i="67"/>
  <c r="AA456" i="67"/>
  <c r="AA455" i="67"/>
  <c r="AA454" i="67"/>
  <c r="AA453" i="67"/>
  <c r="AA452" i="67"/>
  <c r="AA450" i="67"/>
  <c r="AA449" i="67"/>
  <c r="AA448" i="67"/>
  <c r="AA447" i="67"/>
  <c r="AA446" i="67"/>
  <c r="AA445" i="67"/>
  <c r="AA444" i="67"/>
  <c r="AA443" i="67"/>
  <c r="AA442" i="67"/>
  <c r="AA441" i="67"/>
  <c r="AA440" i="67"/>
  <c r="AA439" i="67"/>
  <c r="AA438" i="67"/>
  <c r="AA437" i="67"/>
  <c r="AA436" i="67"/>
  <c r="AA435" i="67"/>
  <c r="AA434" i="67"/>
  <c r="AA433" i="67"/>
  <c r="AA431" i="67"/>
  <c r="AA430" i="67"/>
  <c r="AA429" i="67"/>
  <c r="AA428" i="67"/>
  <c r="AA427" i="67"/>
  <c r="AA426" i="67"/>
  <c r="AA425" i="67"/>
  <c r="AA424" i="67"/>
  <c r="AA423" i="67"/>
  <c r="AA422" i="67"/>
  <c r="AA421" i="67"/>
  <c r="AA420" i="67"/>
  <c r="AA419" i="67"/>
  <c r="AA417" i="67"/>
  <c r="Z417" i="67"/>
  <c r="AA416" i="67"/>
  <c r="Z416" i="67"/>
  <c r="AA415" i="67"/>
  <c r="Z415" i="67"/>
  <c r="AA414" i="67"/>
  <c r="Z414" i="67"/>
  <c r="AA413" i="67"/>
  <c r="Z413" i="67"/>
  <c r="AA412" i="67"/>
  <c r="Z412" i="67"/>
  <c r="AA411" i="67"/>
  <c r="Z411" i="67"/>
  <c r="AA410" i="67"/>
  <c r="Z410" i="67"/>
  <c r="AA409" i="67"/>
  <c r="Z409" i="67"/>
  <c r="AA408" i="67"/>
  <c r="Z408" i="67"/>
  <c r="AA406" i="67"/>
  <c r="AA405" i="67"/>
  <c r="AA393" i="67"/>
  <c r="AA392" i="67"/>
  <c r="AA391" i="67"/>
  <c r="AA390" i="67"/>
  <c r="AA389" i="67"/>
  <c r="AA388" i="67"/>
  <c r="AA387" i="67"/>
  <c r="AA386" i="67"/>
  <c r="AA385" i="67"/>
  <c r="AA384" i="67"/>
  <c r="AA383" i="67"/>
  <c r="AA382" i="67"/>
  <c r="AA381" i="67"/>
  <c r="AA380" i="67"/>
  <c r="AA379" i="67"/>
  <c r="AA378" i="67"/>
  <c r="AA377" i="67"/>
  <c r="AA375" i="67"/>
  <c r="AA374" i="67"/>
  <c r="AA373" i="67"/>
  <c r="AA372" i="67"/>
  <c r="AA371" i="67"/>
  <c r="AA370" i="67"/>
  <c r="AA369" i="67"/>
  <c r="AA368" i="67"/>
  <c r="AA367" i="67"/>
  <c r="AA366" i="67"/>
  <c r="AA365" i="67"/>
  <c r="AA364" i="67"/>
  <c r="AA347" i="67"/>
  <c r="AA346" i="67"/>
  <c r="AA345" i="67"/>
  <c r="AA344" i="67"/>
  <c r="AA343" i="67"/>
  <c r="AA342" i="67"/>
  <c r="AA341" i="67"/>
  <c r="AA340" i="67"/>
  <c r="AA339" i="67"/>
  <c r="AA338" i="67"/>
  <c r="AA337" i="67"/>
  <c r="AA336" i="67"/>
  <c r="AA335" i="67"/>
  <c r="AA334" i="67"/>
  <c r="AA333" i="67"/>
  <c r="AA332" i="67"/>
  <c r="AA331" i="67"/>
  <c r="AA330" i="67"/>
  <c r="AA328" i="67"/>
  <c r="AA327" i="67"/>
  <c r="AA326" i="67"/>
  <c r="AA325" i="67"/>
  <c r="AA324" i="67"/>
  <c r="AA323" i="67"/>
  <c r="AA322" i="67"/>
  <c r="AA321" i="67"/>
  <c r="AA320" i="67"/>
  <c r="AA319" i="67"/>
  <c r="AA318" i="67"/>
  <c r="AA317" i="67"/>
  <c r="AA311" i="67"/>
  <c r="Y311" i="67"/>
  <c r="AA310" i="67"/>
  <c r="Y310" i="67"/>
  <c r="AA307" i="67"/>
  <c r="Y307" i="67"/>
  <c r="AA306" i="67"/>
  <c r="Y306" i="67"/>
  <c r="AA302" i="67"/>
  <c r="Y302" i="67"/>
  <c r="AA301" i="67"/>
  <c r="Y301" i="67"/>
  <c r="AA300" i="67"/>
  <c r="Y300" i="67"/>
  <c r="AA299" i="67"/>
  <c r="Y299" i="67"/>
  <c r="AA298" i="67"/>
  <c r="Y298" i="67"/>
  <c r="AA297" i="67"/>
  <c r="Y297" i="67"/>
  <c r="AA296" i="67"/>
  <c r="Y296" i="67"/>
  <c r="AA295" i="67"/>
  <c r="Y295" i="67"/>
  <c r="AA294" i="67"/>
  <c r="Y294" i="67"/>
  <c r="AA283" i="67"/>
  <c r="AA282" i="67"/>
  <c r="AA281" i="67"/>
  <c r="AA280" i="67"/>
  <c r="AA279" i="67"/>
  <c r="AA278" i="67"/>
  <c r="AA277" i="67"/>
  <c r="AA276" i="67"/>
  <c r="AA275" i="67"/>
  <c r="AA274" i="67"/>
  <c r="AA273" i="67"/>
  <c r="AA272" i="67"/>
  <c r="AA271" i="67"/>
  <c r="AA270" i="67"/>
  <c r="AA269" i="67"/>
  <c r="AA268" i="67"/>
  <c r="AA267" i="67"/>
  <c r="AA266" i="67"/>
  <c r="AA264" i="67"/>
  <c r="AA263" i="67"/>
  <c r="AA262" i="67"/>
  <c r="AA261" i="67"/>
  <c r="AA260" i="67"/>
  <c r="AA259" i="67"/>
  <c r="AA258" i="67"/>
  <c r="AA257" i="67"/>
  <c r="AA256" i="67"/>
  <c r="AA255" i="67"/>
  <c r="AA254" i="67"/>
  <c r="AA253" i="67"/>
  <c r="AA246" i="67"/>
  <c r="Z246" i="67"/>
  <c r="Y246" i="67"/>
  <c r="AA243" i="67"/>
  <c r="Z243" i="67"/>
  <c r="Y243" i="67"/>
  <c r="AA240" i="67"/>
  <c r="AA249" i="67" s="1"/>
  <c r="Z240" i="67"/>
  <c r="Y240" i="67"/>
  <c r="AA227" i="67"/>
  <c r="AA226" i="67"/>
  <c r="AA225" i="67"/>
  <c r="AA224" i="67"/>
  <c r="AA223" i="67"/>
  <c r="AA222" i="67"/>
  <c r="AA221" i="67"/>
  <c r="AA220" i="67"/>
  <c r="AA219" i="67"/>
  <c r="AA218" i="67"/>
  <c r="AA217" i="67"/>
  <c r="AA216" i="67"/>
  <c r="AA215" i="67"/>
  <c r="AA214" i="67"/>
  <c r="AA213" i="67"/>
  <c r="AA212" i="67"/>
  <c r="AA211" i="67"/>
  <c r="AA210" i="67"/>
  <c r="AA208" i="67"/>
  <c r="AA207" i="67"/>
  <c r="AA206" i="67"/>
  <c r="AA205" i="67"/>
  <c r="AA204" i="67"/>
  <c r="AA203" i="67"/>
  <c r="AA202" i="67"/>
  <c r="AA201" i="67"/>
  <c r="AA200" i="67"/>
  <c r="AA199" i="67"/>
  <c r="AA198" i="67"/>
  <c r="AA197" i="67"/>
  <c r="AA190" i="67"/>
  <c r="Z190" i="67"/>
  <c r="AA187" i="67"/>
  <c r="Z187" i="67"/>
  <c r="AA183" i="67"/>
  <c r="AA180" i="67"/>
  <c r="Z180" i="67"/>
  <c r="Y180" i="67"/>
  <c r="AA177" i="67"/>
  <c r="Z177" i="67"/>
  <c r="Y177" i="67"/>
  <c r="AA174" i="67"/>
  <c r="AA175" i="67" s="1"/>
  <c r="Z174" i="67"/>
  <c r="Y174" i="67"/>
  <c r="AA171" i="67"/>
  <c r="Z171" i="67"/>
  <c r="AA172" i="67" s="1"/>
  <c r="Y171" i="67"/>
  <c r="AA161" i="67"/>
  <c r="AA160" i="67"/>
  <c r="AA159" i="67"/>
  <c r="AA158" i="67"/>
  <c r="AA157" i="67"/>
  <c r="AA156" i="67"/>
  <c r="AA155" i="67"/>
  <c r="AA151" i="67"/>
  <c r="AA150" i="67"/>
  <c r="AA149" i="67"/>
  <c r="AA148" i="67"/>
  <c r="AA147" i="67"/>
  <c r="AA146" i="67"/>
  <c r="AA145" i="67"/>
  <c r="AA144" i="67"/>
  <c r="AA143" i="67"/>
  <c r="AA142" i="67"/>
  <c r="AA141" i="67"/>
  <c r="AA140" i="67"/>
  <c r="AA139" i="67"/>
  <c r="AA138" i="67"/>
  <c r="AA137" i="67"/>
  <c r="AA136" i="67"/>
  <c r="AA135" i="67"/>
  <c r="AA133" i="67"/>
  <c r="AA132" i="67"/>
  <c r="AA131" i="67"/>
  <c r="AA130" i="67"/>
  <c r="AA129" i="67"/>
  <c r="AA128" i="67"/>
  <c r="AA127" i="67"/>
  <c r="AA126" i="67"/>
  <c r="AA125" i="67"/>
  <c r="AA124" i="67"/>
  <c r="AA123" i="67"/>
  <c r="AA134" i="67" s="1"/>
  <c r="AA122" i="67"/>
  <c r="AA120" i="67"/>
  <c r="Z120" i="67" s="1"/>
  <c r="AA119" i="67"/>
  <c r="Z119" i="67" s="1"/>
  <c r="AA118" i="67"/>
  <c r="Z118" i="67" s="1"/>
  <c r="AA117" i="67"/>
  <c r="AA116" i="67"/>
  <c r="AA115" i="67"/>
  <c r="AA114" i="67"/>
  <c r="AA113" i="67"/>
  <c r="AA112" i="67"/>
  <c r="AA111" i="67"/>
  <c r="AA103" i="67"/>
  <c r="AA102" i="67"/>
  <c r="AA101" i="67"/>
  <c r="AA99" i="67"/>
  <c r="Y99" i="67"/>
  <c r="Z99" i="67" s="1"/>
  <c r="AA98" i="67"/>
  <c r="Y98" i="67"/>
  <c r="Z98" i="67" s="1"/>
  <c r="AA95" i="67"/>
  <c r="AA96" i="67" s="1"/>
  <c r="Y95" i="67"/>
  <c r="Z95" i="67" s="1"/>
  <c r="AA94" i="67"/>
  <c r="Y94" i="67"/>
  <c r="AA93" i="67"/>
  <c r="AA82" i="67"/>
  <c r="AA81" i="67"/>
  <c r="AA80" i="67"/>
  <c r="AA79" i="67"/>
  <c r="AA78" i="67"/>
  <c r="AA77" i="67"/>
  <c r="AA76" i="67"/>
  <c r="AA75" i="67"/>
  <c r="AA71" i="67"/>
  <c r="AA70" i="67"/>
  <c r="AA69" i="67"/>
  <c r="AA68" i="67"/>
  <c r="AA67" i="67"/>
  <c r="AA66" i="67"/>
  <c r="AA65" i="67"/>
  <c r="AA64" i="67"/>
  <c r="AA63" i="67"/>
  <c r="AA62" i="67"/>
  <c r="AA61" i="67"/>
  <c r="AA60" i="67"/>
  <c r="AA59" i="67"/>
  <c r="AA58" i="67"/>
  <c r="AA57" i="67"/>
  <c r="AA56" i="67"/>
  <c r="AA55" i="67"/>
  <c r="AA53" i="67"/>
  <c r="AA52" i="67"/>
  <c r="AA51" i="67"/>
  <c r="AA50" i="67"/>
  <c r="AA49" i="67"/>
  <c r="AA48" i="67"/>
  <c r="AA47" i="67"/>
  <c r="AA46" i="67"/>
  <c r="AA45" i="67"/>
  <c r="AA44" i="67"/>
  <c r="AA43" i="67"/>
  <c r="AA42" i="67"/>
  <c r="AA40" i="67"/>
  <c r="AA39" i="67"/>
  <c r="AA38" i="67"/>
  <c r="AA37" i="67"/>
  <c r="AA36" i="67"/>
  <c r="AA35" i="67"/>
  <c r="AA34" i="67"/>
  <c r="AA33" i="67"/>
  <c r="AA32" i="67"/>
  <c r="AA31" i="67"/>
  <c r="AA23" i="67"/>
  <c r="AA22" i="67"/>
  <c r="AA24" i="67" s="1"/>
  <c r="Y32" i="67" s="1"/>
  <c r="AA21" i="67"/>
  <c r="AA20" i="67"/>
  <c r="AA19" i="67"/>
  <c r="AA18" i="67"/>
  <c r="AA17" i="67"/>
  <c r="Y17" i="67"/>
  <c r="AA16" i="67"/>
  <c r="AA15" i="67"/>
  <c r="Z15" i="67" s="1"/>
  <c r="Y15" i="67"/>
  <c r="AA12" i="67"/>
  <c r="Y12" i="67"/>
  <c r="AA11" i="67"/>
  <c r="Y11" i="67"/>
  <c r="AA10" i="67"/>
  <c r="Y10" i="67"/>
  <c r="Z10" i="67" s="1"/>
  <c r="AA9" i="67"/>
  <c r="Y9" i="67"/>
  <c r="AA8" i="67"/>
  <c r="Y8" i="67"/>
  <c r="Z8" i="67" s="1"/>
  <c r="AA7" i="67"/>
  <c r="Z7" i="67" s="1"/>
  <c r="Y7" i="67"/>
  <c r="AA6" i="67"/>
  <c r="Y6" i="67"/>
  <c r="AA5" i="67"/>
  <c r="AD496" i="67"/>
  <c r="AD495" i="67"/>
  <c r="AD494" i="67"/>
  <c r="AD493" i="67"/>
  <c r="AD492" i="67"/>
  <c r="AD491" i="67"/>
  <c r="AD490" i="67"/>
  <c r="AD479" i="67"/>
  <c r="AD478" i="67"/>
  <c r="AD477" i="67"/>
  <c r="AD476" i="67"/>
  <c r="AD475" i="67"/>
  <c r="AD474" i="67"/>
  <c r="AD473" i="67"/>
  <c r="AD472" i="67"/>
  <c r="AD471" i="67"/>
  <c r="AD470" i="67"/>
  <c r="AD469" i="67"/>
  <c r="AD468" i="67"/>
  <c r="AD464" i="67"/>
  <c r="AD463" i="67"/>
  <c r="AD462" i="67"/>
  <c r="AD461" i="67"/>
  <c r="AD460" i="67"/>
  <c r="AD459" i="67"/>
  <c r="AD458" i="67"/>
  <c r="AD457" i="67"/>
  <c r="AD456" i="67"/>
  <c r="AD455" i="67"/>
  <c r="AD454" i="67"/>
  <c r="AD453" i="67"/>
  <c r="AD452" i="67"/>
  <c r="AD450" i="67"/>
  <c r="AD449" i="67"/>
  <c r="AD448" i="67"/>
  <c r="AD447" i="67"/>
  <c r="AD446" i="67"/>
  <c r="AD445" i="67"/>
  <c r="AD444" i="67"/>
  <c r="AD443" i="67"/>
  <c r="AD442" i="67"/>
  <c r="AD441" i="67"/>
  <c r="AD440" i="67"/>
  <c r="AD439" i="67"/>
  <c r="AD438" i="67"/>
  <c r="AD437" i="67"/>
  <c r="AD436" i="67"/>
  <c r="AD435" i="67"/>
  <c r="AD434" i="67"/>
  <c r="AD433" i="67"/>
  <c r="AD431" i="67"/>
  <c r="AD430" i="67"/>
  <c r="AD429" i="67"/>
  <c r="AD428" i="67"/>
  <c r="AD427" i="67"/>
  <c r="AD426" i="67"/>
  <c r="AD425" i="67"/>
  <c r="AD424" i="67"/>
  <c r="AD423" i="67"/>
  <c r="AD422" i="67"/>
  <c r="AD421" i="67"/>
  <c r="AD420" i="67"/>
  <c r="AD419" i="67"/>
  <c r="AD417" i="67"/>
  <c r="AC417" i="67"/>
  <c r="AD416" i="67"/>
  <c r="AC416" i="67"/>
  <c r="AD415" i="67"/>
  <c r="AC415" i="67"/>
  <c r="AD414" i="67"/>
  <c r="AC414" i="67"/>
  <c r="AD413" i="67"/>
  <c r="AC413" i="67"/>
  <c r="AD412" i="67"/>
  <c r="AC412" i="67"/>
  <c r="AD411" i="67"/>
  <c r="AC411" i="67"/>
  <c r="AD410" i="67"/>
  <c r="AC410" i="67"/>
  <c r="AD409" i="67"/>
  <c r="AC409" i="67"/>
  <c r="AD408" i="67"/>
  <c r="AC408" i="67"/>
  <c r="AD406" i="67"/>
  <c r="AD405" i="67"/>
  <c r="AD393" i="67"/>
  <c r="AD392" i="67"/>
  <c r="AD391" i="67"/>
  <c r="AD390" i="67"/>
  <c r="AD389" i="67"/>
  <c r="AD388" i="67"/>
  <c r="AD387" i="67"/>
  <c r="AD386" i="67"/>
  <c r="AD385" i="67"/>
  <c r="AD384" i="67"/>
  <c r="AD383" i="67"/>
  <c r="AD382" i="67"/>
  <c r="AD381" i="67"/>
  <c r="AD380" i="67"/>
  <c r="AD379" i="67"/>
  <c r="AD378" i="67"/>
  <c r="AD377" i="67"/>
  <c r="AD375" i="67"/>
  <c r="AD374" i="67"/>
  <c r="AD373" i="67"/>
  <c r="AD372" i="67"/>
  <c r="AD371" i="67"/>
  <c r="AD370" i="67"/>
  <c r="AD369" i="67"/>
  <c r="AD368" i="67"/>
  <c r="AD367" i="67"/>
  <c r="AD366" i="67"/>
  <c r="AD365" i="67"/>
  <c r="AD364" i="67"/>
  <c r="AD347" i="67"/>
  <c r="AD346" i="67"/>
  <c r="AD345" i="67"/>
  <c r="AD344" i="67"/>
  <c r="AD343" i="67"/>
  <c r="AD342" i="67"/>
  <c r="AD341" i="67"/>
  <c r="AD340" i="67"/>
  <c r="AD339" i="67"/>
  <c r="AD338" i="67"/>
  <c r="AD337" i="67"/>
  <c r="AD336" i="67"/>
  <c r="AD335" i="67"/>
  <c r="AD334" i="67"/>
  <c r="AD333" i="67"/>
  <c r="AD332" i="67"/>
  <c r="AD331" i="67"/>
  <c r="AD330" i="67"/>
  <c r="AD328" i="67"/>
  <c r="AD327" i="67"/>
  <c r="AD326" i="67"/>
  <c r="AD325" i="67"/>
  <c r="AD324" i="67"/>
  <c r="AD323" i="67"/>
  <c r="AD322" i="67"/>
  <c r="AD321" i="67"/>
  <c r="AD320" i="67"/>
  <c r="AD319" i="67"/>
  <c r="AD318" i="67"/>
  <c r="AD317" i="67"/>
  <c r="AD311" i="67"/>
  <c r="AB311" i="67"/>
  <c r="AD310" i="67"/>
  <c r="AB310" i="67"/>
  <c r="AC310" i="67" s="1"/>
  <c r="AD307" i="67"/>
  <c r="AB307" i="67"/>
  <c r="AD306" i="67"/>
  <c r="AB306" i="67"/>
  <c r="AD302" i="67"/>
  <c r="AB302" i="67"/>
  <c r="AD301" i="67"/>
  <c r="AB301" i="67"/>
  <c r="AC301" i="67" s="1"/>
  <c r="AD300" i="67"/>
  <c r="AB300" i="67"/>
  <c r="AD299" i="67"/>
  <c r="AB299" i="67"/>
  <c r="AD298" i="67"/>
  <c r="AB298" i="67"/>
  <c r="AD297" i="67"/>
  <c r="AB297" i="67"/>
  <c r="AD296" i="67"/>
  <c r="AB296" i="67"/>
  <c r="AD295" i="67"/>
  <c r="AB295" i="67"/>
  <c r="AD294" i="67"/>
  <c r="AB294" i="67"/>
  <c r="AD283" i="67"/>
  <c r="AD282" i="67"/>
  <c r="AD281" i="67"/>
  <c r="AD280" i="67"/>
  <c r="AD279" i="67"/>
  <c r="AD278" i="67"/>
  <c r="AD277" i="67"/>
  <c r="AD276" i="67"/>
  <c r="AD275" i="67"/>
  <c r="AD274" i="67"/>
  <c r="AD273" i="67"/>
  <c r="AD272" i="67"/>
  <c r="AD271" i="67"/>
  <c r="AD270" i="67"/>
  <c r="AD269" i="67"/>
  <c r="AD268" i="67"/>
  <c r="AD267" i="67"/>
  <c r="AD266" i="67"/>
  <c r="AD264" i="67"/>
  <c r="AD263" i="67"/>
  <c r="AD262" i="67"/>
  <c r="AD261" i="67"/>
  <c r="AD260" i="67"/>
  <c r="AD259" i="67"/>
  <c r="AD258" i="67"/>
  <c r="AD257" i="67"/>
  <c r="AD256" i="67"/>
  <c r="AD255" i="67"/>
  <c r="AD254" i="67"/>
  <c r="AD253" i="67"/>
  <c r="AD246" i="67"/>
  <c r="AC246" i="67"/>
  <c r="AB246" i="67"/>
  <c r="AD243" i="67"/>
  <c r="AC243" i="67"/>
  <c r="AB243" i="67"/>
  <c r="AD240" i="67"/>
  <c r="AD241" i="67" s="1"/>
  <c r="AC240" i="67"/>
  <c r="AB240" i="67"/>
  <c r="AD227" i="67"/>
  <c r="AD226" i="67"/>
  <c r="AD225" i="67"/>
  <c r="AD224" i="67"/>
  <c r="AD223" i="67"/>
  <c r="AD222" i="67"/>
  <c r="AD221" i="67"/>
  <c r="AD220" i="67"/>
  <c r="AD219" i="67"/>
  <c r="AD218" i="67"/>
  <c r="AD217" i="67"/>
  <c r="AD216" i="67"/>
  <c r="AD215" i="67"/>
  <c r="AD214" i="67"/>
  <c r="AD213" i="67"/>
  <c r="AD212" i="67"/>
  <c r="AD211" i="67"/>
  <c r="AD210" i="67"/>
  <c r="AD208" i="67"/>
  <c r="AD207" i="67"/>
  <c r="AD206" i="67"/>
  <c r="AD205" i="67"/>
  <c r="AD204" i="67"/>
  <c r="AD203" i="67"/>
  <c r="AD202" i="67"/>
  <c r="AD201" i="67"/>
  <c r="AD200" i="67"/>
  <c r="AD199" i="67"/>
  <c r="AD198" i="67"/>
  <c r="AD197" i="67"/>
  <c r="AD190" i="67"/>
  <c r="AC190" i="67"/>
  <c r="AD187" i="67"/>
  <c r="AC187" i="67"/>
  <c r="AD183" i="67"/>
  <c r="AD180" i="67"/>
  <c r="AC180" i="67"/>
  <c r="AB180" i="67"/>
  <c r="AD177" i="67"/>
  <c r="AC177" i="67"/>
  <c r="AB177" i="67"/>
  <c r="AD174" i="67"/>
  <c r="AC174" i="67"/>
  <c r="AD175" i="67" s="1"/>
  <c r="AB174" i="67"/>
  <c r="AD171" i="67"/>
  <c r="AC171" i="67"/>
  <c r="AB171" i="67"/>
  <c r="AD161" i="67"/>
  <c r="AD160" i="67"/>
  <c r="AD159" i="67"/>
  <c r="AD158" i="67"/>
  <c r="AD157" i="67"/>
  <c r="AD156" i="67"/>
  <c r="AD155" i="67"/>
  <c r="AD151" i="67"/>
  <c r="AD150" i="67"/>
  <c r="AD149" i="67"/>
  <c r="AD148" i="67"/>
  <c r="AD147" i="67"/>
  <c r="AD146" i="67"/>
  <c r="AD145" i="67"/>
  <c r="AD144" i="67"/>
  <c r="AD143" i="67"/>
  <c r="AD142" i="67"/>
  <c r="AD141" i="67"/>
  <c r="AD140" i="67"/>
  <c r="AD139" i="67"/>
  <c r="AD138" i="67"/>
  <c r="AD137" i="67"/>
  <c r="AD136" i="67"/>
  <c r="AD135" i="67"/>
  <c r="AD133" i="67"/>
  <c r="AD132" i="67"/>
  <c r="AD131" i="67"/>
  <c r="AD130" i="67"/>
  <c r="AD129" i="67"/>
  <c r="AD128" i="67"/>
  <c r="AD127" i="67"/>
  <c r="AD126" i="67"/>
  <c r="AD125" i="67"/>
  <c r="AD124" i="67"/>
  <c r="AD123" i="67"/>
  <c r="AD122" i="67"/>
  <c r="AD120" i="67"/>
  <c r="AC120" i="67" s="1"/>
  <c r="AD119" i="67"/>
  <c r="AC119" i="67" s="1"/>
  <c r="AD118" i="67"/>
  <c r="AC118" i="67" s="1"/>
  <c r="AD117" i="67"/>
  <c r="AD116" i="67"/>
  <c r="AD115" i="67"/>
  <c r="AD114" i="67"/>
  <c r="AD113" i="67"/>
  <c r="AD112" i="67"/>
  <c r="AD111" i="67"/>
  <c r="AD103" i="67"/>
  <c r="AD102" i="67"/>
  <c r="AD101" i="67"/>
  <c r="AD99" i="67"/>
  <c r="AB99" i="67"/>
  <c r="AD98" i="67"/>
  <c r="AB98" i="67"/>
  <c r="AD95" i="67"/>
  <c r="AB95" i="67"/>
  <c r="AD94" i="67"/>
  <c r="AB94" i="67"/>
  <c r="AD93" i="67"/>
  <c r="AD82" i="67"/>
  <c r="AD81" i="67"/>
  <c r="AD80" i="67"/>
  <c r="AD79" i="67"/>
  <c r="AD78" i="67"/>
  <c r="AD77" i="67"/>
  <c r="AD76" i="67"/>
  <c r="AD75" i="67"/>
  <c r="AD71" i="67"/>
  <c r="AD70" i="67"/>
  <c r="AD69" i="67"/>
  <c r="AD68" i="67"/>
  <c r="AD67" i="67"/>
  <c r="AD66" i="67"/>
  <c r="AD65" i="67"/>
  <c r="AD64" i="67"/>
  <c r="AD63" i="67"/>
  <c r="AD62" i="67"/>
  <c r="AD61" i="67"/>
  <c r="AD60" i="67"/>
  <c r="AD59" i="67"/>
  <c r="AD72" i="67" s="1"/>
  <c r="AD58" i="67"/>
  <c r="AD57" i="67"/>
  <c r="AD56" i="67"/>
  <c r="AD55" i="67"/>
  <c r="AD53" i="67"/>
  <c r="AD52" i="67"/>
  <c r="AD51" i="67"/>
  <c r="AD50" i="67"/>
  <c r="AD49" i="67"/>
  <c r="AD48" i="67"/>
  <c r="AD47" i="67"/>
  <c r="AD46" i="67"/>
  <c r="AD45" i="67"/>
  <c r="AD44" i="67"/>
  <c r="AD43" i="67"/>
  <c r="AD42" i="67"/>
  <c r="AD40" i="67"/>
  <c r="AD39" i="67"/>
  <c r="AD38" i="67"/>
  <c r="AD37" i="67"/>
  <c r="AD36" i="67"/>
  <c r="AD35" i="67"/>
  <c r="AD34" i="67"/>
  <c r="AD33" i="67"/>
  <c r="AD32" i="67"/>
  <c r="AD31" i="67"/>
  <c r="AD23" i="67"/>
  <c r="AD22" i="67"/>
  <c r="AD21" i="67"/>
  <c r="AD24" i="67" s="1"/>
  <c r="AB32" i="67" s="1"/>
  <c r="AD20" i="67"/>
  <c r="AD19" i="67"/>
  <c r="AD18" i="67"/>
  <c r="AD17" i="67"/>
  <c r="AB17" i="67"/>
  <c r="AD16" i="67"/>
  <c r="AD15" i="67"/>
  <c r="AB15" i="67"/>
  <c r="AD12" i="67"/>
  <c r="AB12" i="67"/>
  <c r="AD11" i="67"/>
  <c r="AB11" i="67"/>
  <c r="AD10" i="67"/>
  <c r="AB10" i="67"/>
  <c r="AD9" i="67"/>
  <c r="AB9" i="67"/>
  <c r="AD8" i="67"/>
  <c r="AB8" i="67"/>
  <c r="AD7" i="67"/>
  <c r="AD13" i="67" s="1"/>
  <c r="AB7" i="67"/>
  <c r="AD6" i="67"/>
  <c r="AB6" i="67"/>
  <c r="AD5" i="67"/>
  <c r="AJ496" i="67"/>
  <c r="AJ495" i="67"/>
  <c r="AJ494" i="67"/>
  <c r="AJ493" i="67"/>
  <c r="AJ492" i="67"/>
  <c r="AJ491" i="67"/>
  <c r="AJ490" i="67"/>
  <c r="AJ479" i="67"/>
  <c r="AJ478" i="67"/>
  <c r="AJ477" i="67"/>
  <c r="AJ476" i="67"/>
  <c r="AJ475" i="67"/>
  <c r="AJ474" i="67"/>
  <c r="AJ473" i="67"/>
  <c r="AJ472" i="67"/>
  <c r="AJ471" i="67"/>
  <c r="AJ470" i="67"/>
  <c r="AJ469" i="67"/>
  <c r="AJ468" i="67"/>
  <c r="AJ464" i="67"/>
  <c r="AJ463" i="67"/>
  <c r="AJ462" i="67"/>
  <c r="AJ461" i="67"/>
  <c r="AJ460" i="67"/>
  <c r="AJ459" i="67"/>
  <c r="AJ458" i="67"/>
  <c r="AJ457" i="67"/>
  <c r="AJ465" i="67" s="1"/>
  <c r="AJ456" i="67"/>
  <c r="AJ455" i="67"/>
  <c r="AJ454" i="67"/>
  <c r="AJ453" i="67"/>
  <c r="AJ452" i="67"/>
  <c r="AJ450" i="67"/>
  <c r="AJ449" i="67"/>
  <c r="AJ448" i="67"/>
  <c r="AJ447" i="67"/>
  <c r="AJ446" i="67"/>
  <c r="AJ445" i="67"/>
  <c r="AJ444" i="67"/>
  <c r="AJ443" i="67"/>
  <c r="AJ442" i="67"/>
  <c r="AJ441" i="67"/>
  <c r="AJ440" i="67"/>
  <c r="AJ439" i="67"/>
  <c r="AJ438" i="67"/>
  <c r="AJ437" i="67"/>
  <c r="AJ436" i="67"/>
  <c r="AJ435" i="67"/>
  <c r="AJ434" i="67"/>
  <c r="AJ433" i="67"/>
  <c r="AJ431" i="67"/>
  <c r="AJ430" i="67"/>
  <c r="AJ429" i="67"/>
  <c r="AJ428" i="67"/>
  <c r="AJ427" i="67"/>
  <c r="AJ426" i="67"/>
  <c r="AJ425" i="67"/>
  <c r="AJ424" i="67"/>
  <c r="AJ423" i="67"/>
  <c r="AJ422" i="67"/>
  <c r="AJ421" i="67"/>
  <c r="AJ420" i="67"/>
  <c r="AJ419" i="67"/>
  <c r="AJ417" i="67"/>
  <c r="AI417" i="67"/>
  <c r="AJ416" i="67"/>
  <c r="AI416" i="67"/>
  <c r="AJ415" i="67"/>
  <c r="AI415" i="67"/>
  <c r="AJ414" i="67"/>
  <c r="AI414" i="67"/>
  <c r="AJ413" i="67"/>
  <c r="AI413" i="67"/>
  <c r="AJ412" i="67"/>
  <c r="AI412" i="67"/>
  <c r="AJ411" i="67"/>
  <c r="AI411" i="67"/>
  <c r="AJ410" i="67"/>
  <c r="AI410" i="67"/>
  <c r="AJ409" i="67"/>
  <c r="AI409" i="67"/>
  <c r="AJ408" i="67"/>
  <c r="AI408" i="67"/>
  <c r="AJ406" i="67"/>
  <c r="AJ405" i="67"/>
  <c r="AJ393" i="67"/>
  <c r="AJ392" i="67"/>
  <c r="AJ391" i="67"/>
  <c r="AJ390" i="67"/>
  <c r="AJ389" i="67"/>
  <c r="AJ388" i="67"/>
  <c r="AJ387" i="67"/>
  <c r="AJ386" i="67"/>
  <c r="AJ385" i="67"/>
  <c r="AJ384" i="67"/>
  <c r="AJ383" i="67"/>
  <c r="AJ382" i="67"/>
  <c r="AJ381" i="67"/>
  <c r="AJ380" i="67"/>
  <c r="AJ379" i="67"/>
  <c r="AJ378" i="67"/>
  <c r="AJ377" i="67"/>
  <c r="AJ375" i="67"/>
  <c r="AJ374" i="67"/>
  <c r="AJ373" i="67"/>
  <c r="AJ372" i="67"/>
  <c r="AJ371" i="67"/>
  <c r="AJ370" i="67"/>
  <c r="AJ369" i="67"/>
  <c r="AJ368" i="67"/>
  <c r="AJ367" i="67"/>
  <c r="AJ366" i="67"/>
  <c r="AJ365" i="67"/>
  <c r="AJ364" i="67"/>
  <c r="AJ347" i="67"/>
  <c r="AJ346" i="67"/>
  <c r="AJ345" i="67"/>
  <c r="AJ344" i="67"/>
  <c r="AJ343" i="67"/>
  <c r="AJ342" i="67"/>
  <c r="AJ341" i="67"/>
  <c r="AJ340" i="67"/>
  <c r="AJ339" i="67"/>
  <c r="AJ338" i="67"/>
  <c r="AJ337" i="67"/>
  <c r="AJ336" i="67"/>
  <c r="AJ335" i="67"/>
  <c r="AJ334" i="67"/>
  <c r="AJ333" i="67"/>
  <c r="AJ332" i="67"/>
  <c r="AJ331" i="67"/>
  <c r="AJ330" i="67"/>
  <c r="AJ328" i="67"/>
  <c r="AJ327" i="67"/>
  <c r="AJ326" i="67"/>
  <c r="AJ325" i="67"/>
  <c r="AJ324" i="67"/>
  <c r="AJ323" i="67"/>
  <c r="AJ322" i="67"/>
  <c r="AJ321" i="67"/>
  <c r="AJ320" i="67"/>
  <c r="AJ319" i="67"/>
  <c r="AJ318" i="67"/>
  <c r="AJ317" i="67"/>
  <c r="AJ311" i="67"/>
  <c r="AH311" i="67"/>
  <c r="AJ310" i="67"/>
  <c r="AH310" i="67"/>
  <c r="AJ307" i="67"/>
  <c r="AH307" i="67"/>
  <c r="AJ306" i="67"/>
  <c r="AH306" i="67"/>
  <c r="AJ302" i="67"/>
  <c r="AH302" i="67"/>
  <c r="AJ301" i="67"/>
  <c r="AH301" i="67"/>
  <c r="AJ300" i="67"/>
  <c r="AH300" i="67"/>
  <c r="AJ299" i="67"/>
  <c r="AH299" i="67"/>
  <c r="AJ298" i="67"/>
  <c r="AH298" i="67"/>
  <c r="AJ297" i="67"/>
  <c r="AH297" i="67"/>
  <c r="AJ296" i="67"/>
  <c r="AH296" i="67"/>
  <c r="AJ295" i="67"/>
  <c r="AH295" i="67"/>
  <c r="AJ294" i="67"/>
  <c r="AH294" i="67"/>
  <c r="AJ283" i="67"/>
  <c r="AJ282" i="67"/>
  <c r="AJ281" i="67"/>
  <c r="AJ280" i="67"/>
  <c r="AJ279" i="67"/>
  <c r="AJ278" i="67"/>
  <c r="AJ277" i="67"/>
  <c r="AJ276" i="67"/>
  <c r="AJ275" i="67"/>
  <c r="AJ274" i="67"/>
  <c r="AJ273" i="67"/>
  <c r="AJ272" i="67"/>
  <c r="AJ271" i="67"/>
  <c r="AJ270" i="67"/>
  <c r="AJ269" i="67"/>
  <c r="AJ268" i="67"/>
  <c r="AJ267" i="67"/>
  <c r="AJ284" i="67" s="1"/>
  <c r="AJ266" i="67"/>
  <c r="AJ264" i="67"/>
  <c r="AJ263" i="67"/>
  <c r="AJ262" i="67"/>
  <c r="AJ261" i="67"/>
  <c r="AJ260" i="67"/>
  <c r="AJ259" i="67"/>
  <c r="AJ258" i="67"/>
  <c r="AJ257" i="67"/>
  <c r="AJ256" i="67"/>
  <c r="AJ255" i="67"/>
  <c r="AJ254" i="67"/>
  <c r="AJ253" i="67"/>
  <c r="AJ246" i="67"/>
  <c r="AI246" i="67"/>
  <c r="AH246" i="67"/>
  <c r="AJ243" i="67"/>
  <c r="AI243" i="67"/>
  <c r="AH243" i="67"/>
  <c r="AJ240" i="67"/>
  <c r="AI240" i="67"/>
  <c r="AH240" i="67"/>
  <c r="AJ227" i="67"/>
  <c r="AJ226" i="67"/>
  <c r="AJ225" i="67"/>
  <c r="AJ224" i="67"/>
  <c r="AJ223" i="67"/>
  <c r="AJ222" i="67"/>
  <c r="AJ221" i="67"/>
  <c r="AJ220" i="67"/>
  <c r="AJ219" i="67"/>
  <c r="AJ218" i="67"/>
  <c r="AJ217" i="67"/>
  <c r="AJ216" i="67"/>
  <c r="AJ215" i="67"/>
  <c r="AJ214" i="67"/>
  <c r="AJ213" i="67"/>
  <c r="AJ212" i="67"/>
  <c r="AJ211" i="67"/>
  <c r="AJ210" i="67"/>
  <c r="AJ208" i="67"/>
  <c r="AJ207" i="67"/>
  <c r="AJ206" i="67"/>
  <c r="AJ205" i="67"/>
  <c r="AJ204" i="67"/>
  <c r="AJ203" i="67"/>
  <c r="AJ202" i="67"/>
  <c r="AJ201" i="67"/>
  <c r="AJ200" i="67"/>
  <c r="AJ199" i="67"/>
  <c r="AJ198" i="67"/>
  <c r="AJ197" i="67"/>
  <c r="AJ190" i="67"/>
  <c r="AI190" i="67"/>
  <c r="AJ187" i="67"/>
  <c r="AI187" i="67"/>
  <c r="AJ188" i="67" s="1"/>
  <c r="AJ183" i="67"/>
  <c r="AJ180" i="67"/>
  <c r="AJ181" i="67" s="1"/>
  <c r="AI180" i="67"/>
  <c r="AH180" i="67"/>
  <c r="AJ177" i="67"/>
  <c r="AJ178" i="67" s="1"/>
  <c r="AI177" i="67"/>
  <c r="AH177" i="67"/>
  <c r="AJ174" i="67"/>
  <c r="AJ175" i="67" s="1"/>
  <c r="AI174" i="67"/>
  <c r="AH174" i="67"/>
  <c r="AJ171" i="67"/>
  <c r="AI171" i="67"/>
  <c r="AH171" i="67"/>
  <c r="AI173" i="67" s="1"/>
  <c r="AJ161" i="67"/>
  <c r="AJ160" i="67"/>
  <c r="AJ159" i="67"/>
  <c r="AJ158" i="67"/>
  <c r="AJ157" i="67"/>
  <c r="AJ156" i="67"/>
  <c r="AJ155" i="67"/>
  <c r="AJ151" i="67"/>
  <c r="AJ150" i="67"/>
  <c r="AJ149" i="67"/>
  <c r="AJ148" i="67"/>
  <c r="AJ147" i="67"/>
  <c r="AJ146" i="67"/>
  <c r="AJ145" i="67"/>
  <c r="AJ144" i="67"/>
  <c r="AJ143" i="67"/>
  <c r="AJ142" i="67"/>
  <c r="AJ141" i="67"/>
  <c r="AJ140" i="67"/>
  <c r="AJ139" i="67"/>
  <c r="AJ138" i="67"/>
  <c r="AJ137" i="67"/>
  <c r="AJ136" i="67"/>
  <c r="AJ135" i="67"/>
  <c r="AJ133" i="67"/>
  <c r="AJ132" i="67"/>
  <c r="AJ131" i="67"/>
  <c r="AJ130" i="67"/>
  <c r="AJ129" i="67"/>
  <c r="AJ128" i="67"/>
  <c r="AJ127" i="67"/>
  <c r="AJ126" i="67"/>
  <c r="AJ125" i="67"/>
  <c r="AJ124" i="67"/>
  <c r="AJ123" i="67"/>
  <c r="AJ122" i="67"/>
  <c r="AJ120" i="67"/>
  <c r="AI120" i="67" s="1"/>
  <c r="AJ119" i="67"/>
  <c r="AI119" i="67" s="1"/>
  <c r="AJ118" i="67"/>
  <c r="AI118" i="67" s="1"/>
  <c r="AJ117" i="67"/>
  <c r="AJ116" i="67"/>
  <c r="AJ115" i="67"/>
  <c r="AJ114" i="67"/>
  <c r="AI114" i="67" s="1"/>
  <c r="AJ113" i="67"/>
  <c r="AJ112" i="67"/>
  <c r="AJ111" i="67"/>
  <c r="AI111" i="67" s="1"/>
  <c r="AJ103" i="67"/>
  <c r="AJ102" i="67"/>
  <c r="AJ101" i="67"/>
  <c r="AJ99" i="67"/>
  <c r="AH99" i="67"/>
  <c r="AI99" i="67" s="1"/>
  <c r="AJ98" i="67"/>
  <c r="AH98" i="67"/>
  <c r="AJ95" i="67"/>
  <c r="AH95" i="67"/>
  <c r="AJ94" i="67"/>
  <c r="AJ96" i="67" s="1"/>
  <c r="AH111" i="67" s="1"/>
  <c r="AH94" i="67"/>
  <c r="AI94" i="67" s="1"/>
  <c r="AJ93" i="67"/>
  <c r="AJ82" i="67"/>
  <c r="AJ81" i="67"/>
  <c r="AJ80" i="67"/>
  <c r="AJ79" i="67"/>
  <c r="AJ78" i="67"/>
  <c r="AJ77" i="67"/>
  <c r="AJ76" i="67"/>
  <c r="AJ75" i="67"/>
  <c r="AJ71" i="67"/>
  <c r="AJ70" i="67"/>
  <c r="AJ69" i="67"/>
  <c r="AJ68" i="67"/>
  <c r="AJ67" i="67"/>
  <c r="AJ66" i="67"/>
  <c r="AJ65" i="67"/>
  <c r="AJ64" i="67"/>
  <c r="AJ63" i="67"/>
  <c r="AJ62" i="67"/>
  <c r="AJ61" i="67"/>
  <c r="AJ60" i="67"/>
  <c r="AJ59" i="67"/>
  <c r="AJ58" i="67"/>
  <c r="AJ57" i="67"/>
  <c r="AJ56" i="67"/>
  <c r="AJ55" i="67"/>
  <c r="AJ53" i="67"/>
  <c r="AJ52" i="67"/>
  <c r="AJ51" i="67"/>
  <c r="AJ50" i="67"/>
  <c r="AJ49" i="67"/>
  <c r="AJ48" i="67"/>
  <c r="AJ47" i="67"/>
  <c r="AJ46" i="67"/>
  <c r="AJ45" i="67"/>
  <c r="AJ44" i="67"/>
  <c r="AJ43" i="67"/>
  <c r="AJ42" i="67"/>
  <c r="AJ40" i="67"/>
  <c r="AI40" i="67" s="1"/>
  <c r="AJ39" i="67"/>
  <c r="AI39" i="67" s="1"/>
  <c r="AJ38" i="67"/>
  <c r="AJ37" i="67"/>
  <c r="AJ36" i="67"/>
  <c r="AJ35" i="67"/>
  <c r="AJ34" i="67"/>
  <c r="AJ33" i="67"/>
  <c r="AJ32" i="67"/>
  <c r="AJ31" i="67"/>
  <c r="AJ23" i="67"/>
  <c r="AJ22" i="67"/>
  <c r="AJ24" i="67" s="1"/>
  <c r="AJ21" i="67"/>
  <c r="AJ20" i="67"/>
  <c r="AJ19" i="67"/>
  <c r="AJ18" i="67"/>
  <c r="AJ17" i="67"/>
  <c r="AH17" i="67"/>
  <c r="AI17" i="67" s="1"/>
  <c r="AJ16" i="67"/>
  <c r="AJ15" i="67"/>
  <c r="AH15" i="67"/>
  <c r="AJ12" i="67"/>
  <c r="AH12" i="67"/>
  <c r="AJ11" i="67"/>
  <c r="AH11" i="67"/>
  <c r="AI11" i="67" s="1"/>
  <c r="AJ10" i="67"/>
  <c r="AH10" i="67"/>
  <c r="AJ9" i="67"/>
  <c r="AH9" i="67"/>
  <c r="AJ8" i="67"/>
  <c r="AH8" i="67"/>
  <c r="AJ7" i="67"/>
  <c r="AH7" i="67"/>
  <c r="AJ6" i="67"/>
  <c r="AH6" i="67"/>
  <c r="AJ5" i="67"/>
  <c r="AM496" i="67"/>
  <c r="AM495" i="67"/>
  <c r="AM494" i="67"/>
  <c r="AM493" i="67"/>
  <c r="AM492" i="67"/>
  <c r="AM491" i="67"/>
  <c r="AM490" i="67"/>
  <c r="AM479" i="67"/>
  <c r="AM478" i="67"/>
  <c r="AM477" i="67"/>
  <c r="AM476" i="67"/>
  <c r="AM475" i="67"/>
  <c r="AM474" i="67"/>
  <c r="AM473" i="67"/>
  <c r="AM472" i="67"/>
  <c r="AM480" i="67" s="1"/>
  <c r="AM471" i="67"/>
  <c r="AM470" i="67"/>
  <c r="AM469" i="67"/>
  <c r="AM468" i="67"/>
  <c r="AM464" i="67"/>
  <c r="AM463" i="67"/>
  <c r="AM462" i="67"/>
  <c r="AM461" i="67"/>
  <c r="AM460" i="67"/>
  <c r="AM459" i="67"/>
  <c r="AM458" i="67"/>
  <c r="AM457" i="67"/>
  <c r="AM456" i="67"/>
  <c r="AM455" i="67"/>
  <c r="AM454" i="67"/>
  <c r="AM453" i="67"/>
  <c r="AM465" i="67" s="1"/>
  <c r="AM452" i="67"/>
  <c r="AM450" i="67"/>
  <c r="AM449" i="67"/>
  <c r="AM448" i="67"/>
  <c r="AM447" i="67"/>
  <c r="AM446" i="67"/>
  <c r="AM445" i="67"/>
  <c r="AM444" i="67"/>
  <c r="AM443" i="67"/>
  <c r="AM442" i="67"/>
  <c r="AM441" i="67"/>
  <c r="AM440" i="67"/>
  <c r="AM439" i="67"/>
  <c r="AM438" i="67"/>
  <c r="AM437" i="67"/>
  <c r="AM436" i="67"/>
  <c r="AM435" i="67"/>
  <c r="AM434" i="67"/>
  <c r="AM433" i="67"/>
  <c r="AM431" i="67"/>
  <c r="AM430" i="67"/>
  <c r="AM429" i="67"/>
  <c r="AM428" i="67"/>
  <c r="AM427" i="67"/>
  <c r="AM426" i="67"/>
  <c r="AM425" i="67"/>
  <c r="AM424" i="67"/>
  <c r="AM423" i="67"/>
  <c r="AM422" i="67"/>
  <c r="AM421" i="67"/>
  <c r="AM420" i="67"/>
  <c r="AM419" i="67"/>
  <c r="AM432" i="67" s="1"/>
  <c r="AK432" i="67" s="1"/>
  <c r="AM417" i="67"/>
  <c r="AL417" i="67"/>
  <c r="AM416" i="67"/>
  <c r="AL416" i="67"/>
  <c r="AM415" i="67"/>
  <c r="AL415" i="67"/>
  <c r="AM414" i="67"/>
  <c r="AL414" i="67"/>
  <c r="AM413" i="67"/>
  <c r="AL413" i="67"/>
  <c r="AM412" i="67"/>
  <c r="AL412" i="67"/>
  <c r="AM411" i="67"/>
  <c r="AL411" i="67"/>
  <c r="AM410" i="67"/>
  <c r="AL410" i="67"/>
  <c r="AM409" i="67"/>
  <c r="AL409" i="67"/>
  <c r="AM408" i="67"/>
  <c r="AL408" i="67"/>
  <c r="AM406" i="67"/>
  <c r="AM405" i="67"/>
  <c r="AM393" i="67"/>
  <c r="AM392" i="67"/>
  <c r="AM391" i="67"/>
  <c r="AM390" i="67"/>
  <c r="AM389" i="67"/>
  <c r="AM388" i="67"/>
  <c r="AM387" i="67"/>
  <c r="AM386" i="67"/>
  <c r="AM385" i="67"/>
  <c r="AM384" i="67"/>
  <c r="AM394" i="67" s="1"/>
  <c r="AM383" i="67"/>
  <c r="AM382" i="67"/>
  <c r="AM381" i="67"/>
  <c r="AM380" i="67"/>
  <c r="AM379" i="67"/>
  <c r="AM378" i="67"/>
  <c r="AM377" i="67"/>
  <c r="AM375" i="67"/>
  <c r="AM374" i="67"/>
  <c r="AM373" i="67"/>
  <c r="AM372" i="67"/>
  <c r="AM371" i="67"/>
  <c r="AM370" i="67"/>
  <c r="AM369" i="67"/>
  <c r="AM368" i="67"/>
  <c r="AM367" i="67"/>
  <c r="AM366" i="67"/>
  <c r="AM365" i="67"/>
  <c r="AM364" i="67"/>
  <c r="AM347" i="67"/>
  <c r="AM346" i="67"/>
  <c r="AM345" i="67"/>
  <c r="AM344" i="67"/>
  <c r="AM343" i="67"/>
  <c r="AM342" i="67"/>
  <c r="AM341" i="67"/>
  <c r="AM340" i="67"/>
  <c r="AM339" i="67"/>
  <c r="AM338" i="67"/>
  <c r="AM337" i="67"/>
  <c r="AM336" i="67"/>
  <c r="AM335" i="67"/>
  <c r="AM348" i="67" s="1"/>
  <c r="AM334" i="67"/>
  <c r="AM333" i="67"/>
  <c r="AM332" i="67"/>
  <c r="AM331" i="67"/>
  <c r="AM330" i="67"/>
  <c r="AM328" i="67"/>
  <c r="AM327" i="67"/>
  <c r="AM326" i="67"/>
  <c r="AM325" i="67"/>
  <c r="AM324" i="67"/>
  <c r="AM323" i="67"/>
  <c r="AM322" i="67"/>
  <c r="AM321" i="67"/>
  <c r="AM320" i="67"/>
  <c r="AM319" i="67"/>
  <c r="AM318" i="67"/>
  <c r="AM317" i="67"/>
  <c r="AM311" i="67"/>
  <c r="AK311" i="67"/>
  <c r="AM310" i="67"/>
  <c r="AK310" i="67"/>
  <c r="AM307" i="67"/>
  <c r="AK307" i="67"/>
  <c r="AL307" i="67" s="1"/>
  <c r="AM306" i="67"/>
  <c r="AK306" i="67"/>
  <c r="AM302" i="67"/>
  <c r="AK302" i="67"/>
  <c r="AL302" i="67" s="1"/>
  <c r="AM301" i="67"/>
  <c r="AK301" i="67"/>
  <c r="AM300" i="67"/>
  <c r="AK300" i="67"/>
  <c r="AM299" i="67"/>
  <c r="AL299" i="67" s="1"/>
  <c r="AK299" i="67"/>
  <c r="AM298" i="67"/>
  <c r="AK298" i="67"/>
  <c r="AL298" i="67" s="1"/>
  <c r="AM297" i="67"/>
  <c r="AK297" i="67"/>
  <c r="AM296" i="67"/>
  <c r="AK296" i="67"/>
  <c r="AL296" i="67" s="1"/>
  <c r="AM295" i="67"/>
  <c r="AM303" i="67" s="1"/>
  <c r="AM308" i="67" s="1"/>
  <c r="AM313" i="67" s="1"/>
  <c r="AK295" i="67"/>
  <c r="AM294" i="67"/>
  <c r="AK294" i="67"/>
  <c r="AM283" i="67"/>
  <c r="AM282" i="67"/>
  <c r="AM281" i="67"/>
  <c r="AM280" i="67"/>
  <c r="AM279" i="67"/>
  <c r="AM278" i="67"/>
  <c r="AM277" i="67"/>
  <c r="AM276" i="67"/>
  <c r="AM275" i="67"/>
  <c r="AM274" i="67"/>
  <c r="AM273" i="67"/>
  <c r="AM272" i="67"/>
  <c r="AM271" i="67"/>
  <c r="AM270" i="67"/>
  <c r="AM269" i="67"/>
  <c r="AM268" i="67"/>
  <c r="AM267" i="67"/>
  <c r="AM266" i="67"/>
  <c r="AM264" i="67"/>
  <c r="AM263" i="67"/>
  <c r="AM262" i="67"/>
  <c r="AM261" i="67"/>
  <c r="AM260" i="67"/>
  <c r="AM259" i="67"/>
  <c r="AM258" i="67"/>
  <c r="AM257" i="67"/>
  <c r="AM256" i="67"/>
  <c r="AM255" i="67"/>
  <c r="AM254" i="67"/>
  <c r="AM265" i="67" s="1"/>
  <c r="AM253" i="67"/>
  <c r="AM246" i="67"/>
  <c r="AL246" i="67"/>
  <c r="AK246" i="67"/>
  <c r="AM243" i="67"/>
  <c r="AL243" i="67"/>
  <c r="AK243" i="67"/>
  <c r="AM240" i="67"/>
  <c r="AM241" i="67" s="1"/>
  <c r="AL240" i="67"/>
  <c r="AK240" i="67"/>
  <c r="AM227" i="67"/>
  <c r="AM226" i="67"/>
  <c r="AM225" i="67"/>
  <c r="AM224" i="67"/>
  <c r="AM223" i="67"/>
  <c r="AM222" i="67"/>
  <c r="AM221" i="67"/>
  <c r="AM220" i="67"/>
  <c r="AM219" i="67"/>
  <c r="AM218" i="67"/>
  <c r="AM217" i="67"/>
  <c r="AM216" i="67"/>
  <c r="AM215" i="67"/>
  <c r="AM214" i="67"/>
  <c r="AM213" i="67"/>
  <c r="AM212" i="67"/>
  <c r="AM211" i="67"/>
  <c r="AM210" i="67"/>
  <c r="AM208" i="67"/>
  <c r="AM207" i="67"/>
  <c r="AM206" i="67"/>
  <c r="AM205" i="67"/>
  <c r="AM204" i="67"/>
  <c r="AM203" i="67"/>
  <c r="AM202" i="67"/>
  <c r="AM201" i="67"/>
  <c r="AM200" i="67"/>
  <c r="AM199" i="67"/>
  <c r="AM198" i="67"/>
  <c r="AM197" i="67"/>
  <c r="AM209" i="67" s="1"/>
  <c r="AM190" i="67"/>
  <c r="AM191" i="67" s="1"/>
  <c r="AL190" i="67"/>
  <c r="AM187" i="67"/>
  <c r="AL187" i="67"/>
  <c r="AM183" i="67"/>
  <c r="AM180" i="67"/>
  <c r="AL180" i="67"/>
  <c r="AM181" i="67" s="1"/>
  <c r="AK180" i="67"/>
  <c r="AM177" i="67"/>
  <c r="AL177" i="67"/>
  <c r="AK177" i="67"/>
  <c r="AM174" i="67"/>
  <c r="AL174" i="67"/>
  <c r="AK174" i="67"/>
  <c r="AM171" i="67"/>
  <c r="AL171" i="67"/>
  <c r="AM172" i="67" s="1"/>
  <c r="AK171" i="67"/>
  <c r="AM161" i="67"/>
  <c r="AM160" i="67"/>
  <c r="AM159" i="67"/>
  <c r="AM158" i="67"/>
  <c r="AM157" i="67"/>
  <c r="AM156" i="67"/>
  <c r="AM155" i="67"/>
  <c r="AM162" i="67" s="1"/>
  <c r="AM151" i="67"/>
  <c r="AM150" i="67"/>
  <c r="AM149" i="67"/>
  <c r="AM148" i="67"/>
  <c r="AM147" i="67"/>
  <c r="AM146" i="67"/>
  <c r="AM145" i="67"/>
  <c r="AM144" i="67"/>
  <c r="AM143" i="67"/>
  <c r="AM142" i="67"/>
  <c r="AM141" i="67"/>
  <c r="AM140" i="67"/>
  <c r="AM139" i="67"/>
  <c r="AM138" i="67"/>
  <c r="AM137" i="67"/>
  <c r="AM136" i="67"/>
  <c r="AM152" i="67" s="1"/>
  <c r="AM135" i="67"/>
  <c r="AM133" i="67"/>
  <c r="AM132" i="67"/>
  <c r="AM131" i="67"/>
  <c r="AM130" i="67"/>
  <c r="AM129" i="67"/>
  <c r="AM128" i="67"/>
  <c r="AM127" i="67"/>
  <c r="AM134" i="67" s="1"/>
  <c r="AM126" i="67"/>
  <c r="AM125" i="67"/>
  <c r="AM124" i="67"/>
  <c r="AM123" i="67"/>
  <c r="AM122" i="67"/>
  <c r="AM120" i="67"/>
  <c r="AL120" i="67" s="1"/>
  <c r="AM119" i="67"/>
  <c r="AL119" i="67" s="1"/>
  <c r="AM118" i="67"/>
  <c r="AM117" i="67"/>
  <c r="AM116" i="67"/>
  <c r="AM115" i="67"/>
  <c r="AM114" i="67"/>
  <c r="AM113" i="67"/>
  <c r="AM112" i="67"/>
  <c r="AM111" i="67"/>
  <c r="AM103" i="67"/>
  <c r="AM104" i="67" s="1"/>
  <c r="AK112" i="67" s="1"/>
  <c r="AM102" i="67"/>
  <c r="AM101" i="67"/>
  <c r="AM99" i="67"/>
  <c r="AK99" i="67"/>
  <c r="AM98" i="67"/>
  <c r="AK98" i="67"/>
  <c r="AM95" i="67"/>
  <c r="AK95" i="67"/>
  <c r="AM94" i="67"/>
  <c r="AK94" i="67"/>
  <c r="AL94" i="67" s="1"/>
  <c r="AM93" i="67"/>
  <c r="AM82" i="67"/>
  <c r="AM81" i="67"/>
  <c r="AM80" i="67"/>
  <c r="AM79" i="67"/>
  <c r="AM78" i="67"/>
  <c r="AM83" i="67" s="1"/>
  <c r="AM77" i="67"/>
  <c r="AM76" i="67"/>
  <c r="AM75" i="67"/>
  <c r="AM71" i="67"/>
  <c r="AM70" i="67"/>
  <c r="AM69" i="67"/>
  <c r="AM68" i="67"/>
  <c r="AM67" i="67"/>
  <c r="AM66" i="67"/>
  <c r="AM65" i="67"/>
  <c r="AM64" i="67"/>
  <c r="AM63" i="67"/>
  <c r="AM62" i="67"/>
  <c r="AM61" i="67"/>
  <c r="AM60" i="67"/>
  <c r="AM59" i="67"/>
  <c r="AM58" i="67"/>
  <c r="AM57" i="67"/>
  <c r="AM56" i="67"/>
  <c r="AM55" i="67"/>
  <c r="AM53" i="67"/>
  <c r="AM52" i="67"/>
  <c r="AM51" i="67"/>
  <c r="AM50" i="67"/>
  <c r="AM49" i="67"/>
  <c r="AM48" i="67"/>
  <c r="AM47" i="67"/>
  <c r="AM46" i="67"/>
  <c r="AM45" i="67"/>
  <c r="AM44" i="67"/>
  <c r="AM43" i="67"/>
  <c r="AM42" i="67"/>
  <c r="AM54" i="67" s="1"/>
  <c r="AM40" i="67"/>
  <c r="AL40" i="67" s="1"/>
  <c r="AM39" i="67"/>
  <c r="AL39" i="67" s="1"/>
  <c r="AM38" i="67"/>
  <c r="AL38" i="67" s="1"/>
  <c r="AM37" i="67"/>
  <c r="AM36" i="67"/>
  <c r="AM35" i="67"/>
  <c r="AM34" i="67"/>
  <c r="AM33" i="67"/>
  <c r="AM32" i="67"/>
  <c r="AM31" i="67"/>
  <c r="AM23" i="67"/>
  <c r="AM24" i="67" s="1"/>
  <c r="AK32" i="67" s="1"/>
  <c r="AM22" i="67"/>
  <c r="AM21" i="67"/>
  <c r="AM20" i="67"/>
  <c r="AM19" i="67"/>
  <c r="AM18" i="67"/>
  <c r="AM17" i="67"/>
  <c r="AK17" i="67"/>
  <c r="AM16" i="67"/>
  <c r="AM15" i="67"/>
  <c r="AK15" i="67"/>
  <c r="AM12" i="67"/>
  <c r="AK12" i="67"/>
  <c r="AM11" i="67"/>
  <c r="AK11" i="67"/>
  <c r="AM10" i="67"/>
  <c r="AK10" i="67"/>
  <c r="AL10" i="67" s="1"/>
  <c r="AM9" i="67"/>
  <c r="AK9" i="67"/>
  <c r="AM8" i="67"/>
  <c r="AK8" i="67"/>
  <c r="AM7" i="67"/>
  <c r="AK7" i="67"/>
  <c r="AM6" i="67"/>
  <c r="AK6" i="67"/>
  <c r="AL6" i="67" s="1"/>
  <c r="AM5" i="67"/>
  <c r="AG496" i="67"/>
  <c r="AG495" i="67"/>
  <c r="AG494" i="67"/>
  <c r="AG493" i="67"/>
  <c r="AG492" i="67"/>
  <c r="AG491" i="67"/>
  <c r="AG490" i="67"/>
  <c r="AG479" i="67"/>
  <c r="AG478" i="67"/>
  <c r="AG477" i="67"/>
  <c r="AG476" i="67"/>
  <c r="AG475" i="67"/>
  <c r="AG474" i="67"/>
  <c r="AG473" i="67"/>
  <c r="AG472" i="67"/>
  <c r="AG471" i="67"/>
  <c r="AG470" i="67"/>
  <c r="AG469" i="67"/>
  <c r="AG468" i="67"/>
  <c r="AG464" i="67"/>
  <c r="AG463" i="67"/>
  <c r="AG462" i="67"/>
  <c r="AG461" i="67"/>
  <c r="AG460" i="67"/>
  <c r="AG459" i="67"/>
  <c r="AG458" i="67"/>
  <c r="AG457" i="67"/>
  <c r="AG456" i="67"/>
  <c r="AG455" i="67"/>
  <c r="AG454" i="67"/>
  <c r="AG453" i="67"/>
  <c r="AG452" i="67"/>
  <c r="AG450" i="67"/>
  <c r="AG449" i="67"/>
  <c r="AG448" i="67"/>
  <c r="AG447" i="67"/>
  <c r="AG446" i="67"/>
  <c r="AG445" i="67"/>
  <c r="AG444" i="67"/>
  <c r="AG443" i="67"/>
  <c r="AG442" i="67"/>
  <c r="AG441" i="67"/>
  <c r="AG440" i="67"/>
  <c r="AG439" i="67"/>
  <c r="AG438" i="67"/>
  <c r="AG437" i="67"/>
  <c r="AG436" i="67"/>
  <c r="AG435" i="67"/>
  <c r="AG434" i="67"/>
  <c r="AG433" i="67"/>
  <c r="AG431" i="67"/>
  <c r="AG430" i="67"/>
  <c r="AG429" i="67"/>
  <c r="AG428" i="67"/>
  <c r="AG427" i="67"/>
  <c r="AG426" i="67"/>
  <c r="AG425" i="67"/>
  <c r="AG424" i="67"/>
  <c r="AG423" i="67"/>
  <c r="AG422" i="67"/>
  <c r="AG421" i="67"/>
  <c r="AG420" i="67"/>
  <c r="AG419" i="67"/>
  <c r="AG417" i="67"/>
  <c r="AF417" i="67"/>
  <c r="AG416" i="67"/>
  <c r="AF416" i="67"/>
  <c r="AG415" i="67"/>
  <c r="AF415" i="67"/>
  <c r="AG414" i="67"/>
  <c r="AF414" i="67"/>
  <c r="AG413" i="67"/>
  <c r="AF413" i="67"/>
  <c r="AG412" i="67"/>
  <c r="AF412" i="67"/>
  <c r="AG411" i="67"/>
  <c r="AF411" i="67"/>
  <c r="AG410" i="67"/>
  <c r="AF410" i="67"/>
  <c r="AG409" i="67"/>
  <c r="AF409" i="67"/>
  <c r="AG408" i="67"/>
  <c r="AF408" i="67"/>
  <c r="AG406" i="67"/>
  <c r="AG405" i="67"/>
  <c r="AG393" i="67"/>
  <c r="AG392" i="67"/>
  <c r="AG391" i="67"/>
  <c r="AG390" i="67"/>
  <c r="AG389" i="67"/>
  <c r="AG388" i="67"/>
  <c r="AG387" i="67"/>
  <c r="AG386" i="67"/>
  <c r="AG385" i="67"/>
  <c r="AG384" i="67"/>
  <c r="AG383" i="67"/>
  <c r="AG382" i="67"/>
  <c r="AG381" i="67"/>
  <c r="AG380" i="67"/>
  <c r="AG379" i="67"/>
  <c r="AG378" i="67"/>
  <c r="AG377" i="67"/>
  <c r="AG375" i="67"/>
  <c r="AG374" i="67"/>
  <c r="AG373" i="67"/>
  <c r="AG372" i="67"/>
  <c r="AG371" i="67"/>
  <c r="AG370" i="67"/>
  <c r="AG369" i="67"/>
  <c r="AG368" i="67"/>
  <c r="AG367" i="67"/>
  <c r="AG366" i="67"/>
  <c r="AG365" i="67"/>
  <c r="AG364" i="67"/>
  <c r="AG347" i="67"/>
  <c r="AG346" i="67"/>
  <c r="AG345" i="67"/>
  <c r="AG344" i="67"/>
  <c r="AG343" i="67"/>
  <c r="AG342" i="67"/>
  <c r="AG341" i="67"/>
  <c r="AG340" i="67"/>
  <c r="AG339" i="67"/>
  <c r="AG338" i="67"/>
  <c r="AG337" i="67"/>
  <c r="AG336" i="67"/>
  <c r="AG335" i="67"/>
  <c r="AG334" i="67"/>
  <c r="AG333" i="67"/>
  <c r="AG332" i="67"/>
  <c r="AG331" i="67"/>
  <c r="AG330" i="67"/>
  <c r="AG328" i="67"/>
  <c r="AG327" i="67"/>
  <c r="AG326" i="67"/>
  <c r="AG325" i="67"/>
  <c r="AG324" i="67"/>
  <c r="AG323" i="67"/>
  <c r="AG322" i="67"/>
  <c r="AG321" i="67"/>
  <c r="AG320" i="67"/>
  <c r="AG319" i="67"/>
  <c r="AG318" i="67"/>
  <c r="AG317" i="67"/>
  <c r="AG311" i="67"/>
  <c r="AE311" i="67"/>
  <c r="AG310" i="67"/>
  <c r="AE310" i="67"/>
  <c r="AG307" i="67"/>
  <c r="AE307" i="67"/>
  <c r="AG306" i="67"/>
  <c r="AE306" i="67"/>
  <c r="AG302" i="67"/>
  <c r="AE302" i="67"/>
  <c r="AG301" i="67"/>
  <c r="AE301" i="67"/>
  <c r="AG300" i="67"/>
  <c r="AE300" i="67"/>
  <c r="AG299" i="67"/>
  <c r="AE299" i="67"/>
  <c r="AG298" i="67"/>
  <c r="AE298" i="67"/>
  <c r="AG297" i="67"/>
  <c r="AE297" i="67"/>
  <c r="AG296" i="67"/>
  <c r="AE296" i="67"/>
  <c r="AG295" i="67"/>
  <c r="AE295" i="67"/>
  <c r="AG294" i="67"/>
  <c r="AE294" i="67"/>
  <c r="AG283" i="67"/>
  <c r="AG282" i="67"/>
  <c r="AG281" i="67"/>
  <c r="AG280" i="67"/>
  <c r="AG279" i="67"/>
  <c r="AG278" i="67"/>
  <c r="AG277" i="67"/>
  <c r="AG276" i="67"/>
  <c r="AG275" i="67"/>
  <c r="AG274" i="67"/>
  <c r="AG273" i="67"/>
  <c r="AG272" i="67"/>
  <c r="AG271" i="67"/>
  <c r="AG270" i="67"/>
  <c r="AG269" i="67"/>
  <c r="AG268" i="67"/>
  <c r="AG267" i="67"/>
  <c r="AG266" i="67"/>
  <c r="AG264" i="67"/>
  <c r="AG263" i="67"/>
  <c r="AG262" i="67"/>
  <c r="AG261" i="67"/>
  <c r="AG260" i="67"/>
  <c r="AG259" i="67"/>
  <c r="AG258" i="67"/>
  <c r="AG265" i="67" s="1"/>
  <c r="AG257" i="67"/>
  <c r="AG256" i="67"/>
  <c r="AG255" i="67"/>
  <c r="AG254" i="67"/>
  <c r="AG253" i="67"/>
  <c r="AG246" i="67"/>
  <c r="AF246" i="67"/>
  <c r="AE246" i="67"/>
  <c r="AG243" i="67"/>
  <c r="AF243" i="67"/>
  <c r="AG244" i="67" s="1"/>
  <c r="AE243" i="67"/>
  <c r="AG240" i="67"/>
  <c r="AG241" i="67" s="1"/>
  <c r="AF240" i="67"/>
  <c r="AE240" i="67"/>
  <c r="AG227" i="67"/>
  <c r="AG226" i="67"/>
  <c r="AG225" i="67"/>
  <c r="AG224" i="67"/>
  <c r="AG223" i="67"/>
  <c r="AG222" i="67"/>
  <c r="AG221" i="67"/>
  <c r="AG220" i="67"/>
  <c r="AG219" i="67"/>
  <c r="AG218" i="67"/>
  <c r="AG217" i="67"/>
  <c r="AG216" i="67"/>
  <c r="AG215" i="67"/>
  <c r="AG214" i="67"/>
  <c r="AG213" i="67"/>
  <c r="AG212" i="67"/>
  <c r="AG211" i="67"/>
  <c r="AG210" i="67"/>
  <c r="AG208" i="67"/>
  <c r="AG207" i="67"/>
  <c r="AG206" i="67"/>
  <c r="AG205" i="67"/>
  <c r="AG204" i="67"/>
  <c r="AG203" i="67"/>
  <c r="AG202" i="67"/>
  <c r="AG201" i="67"/>
  <c r="AG200" i="67"/>
  <c r="AG199" i="67"/>
  <c r="AG198" i="67"/>
  <c r="AG197" i="67"/>
  <c r="AG190" i="67"/>
  <c r="AG191" i="67" s="1"/>
  <c r="AF190" i="67"/>
  <c r="AG187" i="67"/>
  <c r="AF187" i="67"/>
  <c r="AG188" i="67" s="1"/>
  <c r="AG183" i="67"/>
  <c r="AG180" i="67"/>
  <c r="AG181" i="67" s="1"/>
  <c r="AF180" i="67"/>
  <c r="AE180" i="67"/>
  <c r="AG177" i="67"/>
  <c r="AG178" i="67" s="1"/>
  <c r="AF177" i="67"/>
  <c r="AE177" i="67"/>
  <c r="AG174" i="67"/>
  <c r="AF174" i="67"/>
  <c r="AE174" i="67"/>
  <c r="AG171" i="67"/>
  <c r="AF171" i="67"/>
  <c r="AE171" i="67"/>
  <c r="AG161" i="67"/>
  <c r="AG160" i="67"/>
  <c r="AG159" i="67"/>
  <c r="AG162" i="67" s="1"/>
  <c r="AG158" i="67"/>
  <c r="AG157" i="67"/>
  <c r="AG156" i="67"/>
  <c r="AG155" i="67"/>
  <c r="AG151" i="67"/>
  <c r="AG150" i="67"/>
  <c r="AG149" i="67"/>
  <c r="AG148" i="67"/>
  <c r="AG147" i="67"/>
  <c r="AG146" i="67"/>
  <c r="AG145" i="67"/>
  <c r="AG144" i="67"/>
  <c r="AG143" i="67"/>
  <c r="AG142" i="67"/>
  <c r="AG141" i="67"/>
  <c r="AG140" i="67"/>
  <c r="AG139" i="67"/>
  <c r="AG138" i="67"/>
  <c r="AG137" i="67"/>
  <c r="AG136" i="67"/>
  <c r="AG135" i="67"/>
  <c r="AG133" i="67"/>
  <c r="AG132" i="67"/>
  <c r="AG131" i="67"/>
  <c r="AG130" i="67"/>
  <c r="AG129" i="67"/>
  <c r="AG128" i="67"/>
  <c r="AG127" i="67"/>
  <c r="AG126" i="67"/>
  <c r="AG125" i="67"/>
  <c r="AG124" i="67"/>
  <c r="AG123" i="67"/>
  <c r="AG122" i="67"/>
  <c r="AG120" i="67"/>
  <c r="AF120" i="67" s="1"/>
  <c r="AG119" i="67"/>
  <c r="AF119" i="67" s="1"/>
  <c r="AG118" i="67"/>
  <c r="AF118" i="67" s="1"/>
  <c r="AG117" i="67"/>
  <c r="AG116" i="67"/>
  <c r="AG115" i="67"/>
  <c r="AG114" i="67"/>
  <c r="AG113" i="67"/>
  <c r="AG112" i="67"/>
  <c r="AG111" i="67"/>
  <c r="AG103" i="67"/>
  <c r="AG102" i="67"/>
  <c r="AG101" i="67"/>
  <c r="AG99" i="67"/>
  <c r="AE99" i="67"/>
  <c r="AF99" i="67" s="1"/>
  <c r="AG98" i="67"/>
  <c r="AE98" i="67"/>
  <c r="AF98" i="67" s="1"/>
  <c r="AG95" i="67"/>
  <c r="AE95" i="67"/>
  <c r="AG94" i="67"/>
  <c r="AE94" i="67"/>
  <c r="AF94" i="67" s="1"/>
  <c r="AG93" i="67"/>
  <c r="AG82" i="67"/>
  <c r="AG81" i="67"/>
  <c r="AG80" i="67"/>
  <c r="AG79" i="67"/>
  <c r="AG78" i="67"/>
  <c r="AG77" i="67"/>
  <c r="AG76" i="67"/>
  <c r="AG75" i="67"/>
  <c r="AG71" i="67"/>
  <c r="AG70" i="67"/>
  <c r="AG69" i="67"/>
  <c r="AG68" i="67"/>
  <c r="AG67" i="67"/>
  <c r="AG66" i="67"/>
  <c r="AG65" i="67"/>
  <c r="AG64" i="67"/>
  <c r="AG63" i="67"/>
  <c r="AG62" i="67"/>
  <c r="AG61" i="67"/>
  <c r="AG60" i="67"/>
  <c r="AG59" i="67"/>
  <c r="AG58" i="67"/>
  <c r="AG57" i="67"/>
  <c r="AG56" i="67"/>
  <c r="AG55" i="67"/>
  <c r="AG53" i="67"/>
  <c r="AG52" i="67"/>
  <c r="AG51" i="67"/>
  <c r="AG50" i="67"/>
  <c r="AG49" i="67"/>
  <c r="AG48" i="67"/>
  <c r="AG47" i="67"/>
  <c r="AG46" i="67"/>
  <c r="AG45" i="67"/>
  <c r="AG44" i="67"/>
  <c r="AG43" i="67"/>
  <c r="AG42" i="67"/>
  <c r="AG40" i="67"/>
  <c r="AF40" i="67" s="1"/>
  <c r="AG39" i="67"/>
  <c r="AG38" i="67"/>
  <c r="AG37" i="67"/>
  <c r="AG36" i="67"/>
  <c r="AG35" i="67"/>
  <c r="AG34" i="67"/>
  <c r="AG33" i="67"/>
  <c r="AG32" i="67"/>
  <c r="AG31" i="67"/>
  <c r="AG23" i="67"/>
  <c r="AG22" i="67"/>
  <c r="AG24" i="67" s="1"/>
  <c r="AE32" i="67" s="1"/>
  <c r="AG21" i="67"/>
  <c r="AG20" i="67"/>
  <c r="AG19" i="67"/>
  <c r="AG18" i="67"/>
  <c r="AG17" i="67"/>
  <c r="AE17" i="67"/>
  <c r="AF17" i="67" s="1"/>
  <c r="AG16" i="67"/>
  <c r="AG15" i="67"/>
  <c r="AE15" i="67"/>
  <c r="AG12" i="67"/>
  <c r="AE12" i="67"/>
  <c r="AG11" i="67"/>
  <c r="AE11" i="67"/>
  <c r="AF11" i="67" s="1"/>
  <c r="AG10" i="67"/>
  <c r="AE10" i="67"/>
  <c r="AG9" i="67"/>
  <c r="AE9" i="67"/>
  <c r="AG8" i="67"/>
  <c r="AE8" i="67"/>
  <c r="AG7" i="67"/>
  <c r="AE7" i="67"/>
  <c r="AG6" i="67"/>
  <c r="AE6" i="67"/>
  <c r="AG5" i="67"/>
  <c r="X496" i="67"/>
  <c r="X495" i="67"/>
  <c r="X494" i="67"/>
  <c r="X493" i="67"/>
  <c r="X492" i="67"/>
  <c r="X491" i="67"/>
  <c r="X490" i="67"/>
  <c r="X479" i="67"/>
  <c r="X478" i="67"/>
  <c r="X477" i="67"/>
  <c r="X476" i="67"/>
  <c r="X475" i="67"/>
  <c r="X474" i="67"/>
  <c r="X473" i="67"/>
  <c r="X472" i="67"/>
  <c r="X471" i="67"/>
  <c r="X470" i="67"/>
  <c r="X469" i="67"/>
  <c r="X468" i="67"/>
  <c r="X464" i="67"/>
  <c r="X463" i="67"/>
  <c r="X462" i="67"/>
  <c r="X461" i="67"/>
  <c r="X460" i="67"/>
  <c r="X459" i="67"/>
  <c r="X458" i="67"/>
  <c r="X457" i="67"/>
  <c r="X456" i="67"/>
  <c r="X455" i="67"/>
  <c r="X454" i="67"/>
  <c r="X453" i="67"/>
  <c r="X452" i="67"/>
  <c r="X450" i="67"/>
  <c r="X449" i="67"/>
  <c r="X448" i="67"/>
  <c r="X447" i="67"/>
  <c r="X446" i="67"/>
  <c r="X445" i="67"/>
  <c r="X444" i="67"/>
  <c r="X443" i="67"/>
  <c r="X442" i="67"/>
  <c r="X441" i="67"/>
  <c r="X440" i="67"/>
  <c r="X439" i="67"/>
  <c r="X438" i="67"/>
  <c r="X437" i="67"/>
  <c r="X436" i="67"/>
  <c r="X435" i="67"/>
  <c r="X434" i="67"/>
  <c r="X433" i="67"/>
  <c r="X431" i="67"/>
  <c r="X430" i="67"/>
  <c r="X429" i="67"/>
  <c r="X428" i="67"/>
  <c r="X427" i="67"/>
  <c r="X426" i="67"/>
  <c r="X425" i="67"/>
  <c r="X424" i="67"/>
  <c r="X423" i="67"/>
  <c r="X422" i="67"/>
  <c r="X421" i="67"/>
  <c r="X420" i="67"/>
  <c r="X419" i="67"/>
  <c r="X417" i="67"/>
  <c r="W417" i="67"/>
  <c r="X416" i="67"/>
  <c r="W416" i="67"/>
  <c r="X415" i="67"/>
  <c r="W415" i="67"/>
  <c r="X414" i="67"/>
  <c r="W414" i="67"/>
  <c r="X413" i="67"/>
  <c r="W413" i="67"/>
  <c r="X412" i="67"/>
  <c r="W412" i="67"/>
  <c r="X411" i="67"/>
  <c r="W411" i="67"/>
  <c r="X410" i="67"/>
  <c r="W410" i="67"/>
  <c r="X409" i="67"/>
  <c r="X418" i="67" s="1"/>
  <c r="V418" i="67" s="1"/>
  <c r="W409" i="67"/>
  <c r="X408" i="67"/>
  <c r="W408" i="67"/>
  <c r="X406" i="67"/>
  <c r="X405" i="67"/>
  <c r="X393" i="67"/>
  <c r="X392" i="67"/>
  <c r="X391" i="67"/>
  <c r="X390" i="67"/>
  <c r="X389" i="67"/>
  <c r="X388" i="67"/>
  <c r="X387" i="67"/>
  <c r="X386" i="67"/>
  <c r="X385" i="67"/>
  <c r="X384" i="67"/>
  <c r="X383" i="67"/>
  <c r="X382" i="67"/>
  <c r="X381" i="67"/>
  <c r="X380" i="67"/>
  <c r="X379" i="67"/>
  <c r="X378" i="67"/>
  <c r="X377" i="67"/>
  <c r="X375" i="67"/>
  <c r="X374" i="67"/>
  <c r="X373" i="67"/>
  <c r="X372" i="67"/>
  <c r="X371" i="67"/>
  <c r="X370" i="67"/>
  <c r="X369" i="67"/>
  <c r="X368" i="67"/>
  <c r="X367" i="67"/>
  <c r="X366" i="67"/>
  <c r="X365" i="67"/>
  <c r="X364" i="67"/>
  <c r="X347" i="67"/>
  <c r="X346" i="67"/>
  <c r="X345" i="67"/>
  <c r="X344" i="67"/>
  <c r="X343" i="67"/>
  <c r="X342" i="67"/>
  <c r="X341" i="67"/>
  <c r="X340" i="67"/>
  <c r="X339" i="67"/>
  <c r="X338" i="67"/>
  <c r="X337" i="67"/>
  <c r="X336" i="67"/>
  <c r="X335" i="67"/>
  <c r="X334" i="67"/>
  <c r="X333" i="67"/>
  <c r="X332" i="67"/>
  <c r="X331" i="67"/>
  <c r="X330" i="67"/>
  <c r="X328" i="67"/>
  <c r="X327" i="67"/>
  <c r="X326" i="67"/>
  <c r="X325" i="67"/>
  <c r="X324" i="67"/>
  <c r="X323" i="67"/>
  <c r="X322" i="67"/>
  <c r="X321" i="67"/>
  <c r="X320" i="67"/>
  <c r="X319" i="67"/>
  <c r="X318" i="67"/>
  <c r="X317" i="67"/>
  <c r="X311" i="67"/>
  <c r="V311" i="67"/>
  <c r="X310" i="67"/>
  <c r="V310" i="67"/>
  <c r="X307" i="67"/>
  <c r="V307" i="67"/>
  <c r="X306" i="67"/>
  <c r="V306" i="67"/>
  <c r="X302" i="67"/>
  <c r="V302" i="67"/>
  <c r="X301" i="67"/>
  <c r="V301" i="67"/>
  <c r="W301" i="67" s="1"/>
  <c r="X300" i="67"/>
  <c r="V300" i="67"/>
  <c r="X299" i="67"/>
  <c r="V299" i="67"/>
  <c r="X298" i="67"/>
  <c r="V298" i="67"/>
  <c r="X297" i="67"/>
  <c r="V297" i="67"/>
  <c r="W297" i="67" s="1"/>
  <c r="X296" i="67"/>
  <c r="V296" i="67"/>
  <c r="X295" i="67"/>
  <c r="V295" i="67"/>
  <c r="W295" i="67" s="1"/>
  <c r="X294" i="67"/>
  <c r="V294" i="67"/>
  <c r="X283" i="67"/>
  <c r="X282" i="67"/>
  <c r="X281" i="67"/>
  <c r="X280" i="67"/>
  <c r="X279" i="67"/>
  <c r="X278" i="67"/>
  <c r="X277" i="67"/>
  <c r="X276" i="67"/>
  <c r="X275" i="67"/>
  <c r="X274" i="67"/>
  <c r="X273" i="67"/>
  <c r="X272" i="67"/>
  <c r="X271" i="67"/>
  <c r="X270" i="67"/>
  <c r="X269" i="67"/>
  <c r="X268" i="67"/>
  <c r="X267" i="67"/>
  <c r="X266" i="67"/>
  <c r="X264" i="67"/>
  <c r="X263" i="67"/>
  <c r="X262" i="67"/>
  <c r="X261" i="67"/>
  <c r="X260" i="67"/>
  <c r="X259" i="67"/>
  <c r="X258" i="67"/>
  <c r="X257" i="67"/>
  <c r="X256" i="67"/>
  <c r="X255" i="67"/>
  <c r="X254" i="67"/>
  <c r="X253" i="67"/>
  <c r="X246" i="67"/>
  <c r="X247" i="67" s="1"/>
  <c r="W246" i="67"/>
  <c r="V246" i="67"/>
  <c r="X243" i="67"/>
  <c r="X244" i="67" s="1"/>
  <c r="W243" i="67"/>
  <c r="V243" i="67"/>
  <c r="X240" i="67"/>
  <c r="W240" i="67"/>
  <c r="W249" i="67" s="1"/>
  <c r="V240" i="67"/>
  <c r="X227" i="67"/>
  <c r="X226" i="67"/>
  <c r="X225" i="67"/>
  <c r="X224" i="67"/>
  <c r="X223" i="67"/>
  <c r="X222" i="67"/>
  <c r="X221" i="67"/>
  <c r="X220" i="67"/>
  <c r="X219" i="67"/>
  <c r="X218" i="67"/>
  <c r="X217" i="67"/>
  <c r="X216" i="67"/>
  <c r="X215" i="67"/>
  <c r="X214" i="67"/>
  <c r="X213" i="67"/>
  <c r="X212" i="67"/>
  <c r="X211" i="67"/>
  <c r="X210" i="67"/>
  <c r="X208" i="67"/>
  <c r="X207" i="67"/>
  <c r="X206" i="67"/>
  <c r="X205" i="67"/>
  <c r="X204" i="67"/>
  <c r="X203" i="67"/>
  <c r="X202" i="67"/>
  <c r="X201" i="67"/>
  <c r="X200" i="67"/>
  <c r="X199" i="67"/>
  <c r="X198" i="67"/>
  <c r="X197" i="67"/>
  <c r="X190" i="67"/>
  <c r="X191" i="67" s="1"/>
  <c r="W190" i="67"/>
  <c r="X187" i="67"/>
  <c r="W187" i="67"/>
  <c r="X183" i="67"/>
  <c r="X180" i="67"/>
  <c r="W180" i="67"/>
  <c r="V180" i="67"/>
  <c r="X177" i="67"/>
  <c r="W177" i="67"/>
  <c r="V177" i="67"/>
  <c r="X174" i="67"/>
  <c r="W174" i="67"/>
  <c r="V174" i="67"/>
  <c r="X171" i="67"/>
  <c r="W171" i="67"/>
  <c r="V171" i="67"/>
  <c r="X161" i="67"/>
  <c r="X160" i="67"/>
  <c r="X159" i="67"/>
  <c r="X158" i="67"/>
  <c r="X157" i="67"/>
  <c r="X156" i="67"/>
  <c r="X155" i="67"/>
  <c r="X151" i="67"/>
  <c r="X150" i="67"/>
  <c r="X149" i="67"/>
  <c r="X148" i="67"/>
  <c r="X147" i="67"/>
  <c r="X146" i="67"/>
  <c r="X145" i="67"/>
  <c r="X144" i="67"/>
  <c r="X143" i="67"/>
  <c r="X142" i="67"/>
  <c r="X141" i="67"/>
  <c r="X140" i="67"/>
  <c r="X139" i="67"/>
  <c r="X138" i="67"/>
  <c r="X137" i="67"/>
  <c r="X136" i="67"/>
  <c r="X135" i="67"/>
  <c r="X133" i="67"/>
  <c r="X132" i="67"/>
  <c r="X131" i="67"/>
  <c r="X130" i="67"/>
  <c r="X129" i="67"/>
  <c r="X128" i="67"/>
  <c r="X127" i="67"/>
  <c r="X126" i="67"/>
  <c r="X125" i="67"/>
  <c r="X124" i="67"/>
  <c r="X123" i="67"/>
  <c r="X122" i="67"/>
  <c r="X120" i="67"/>
  <c r="W120" i="67" s="1"/>
  <c r="X119" i="67"/>
  <c r="W119" i="67" s="1"/>
  <c r="X118" i="67"/>
  <c r="W118" i="67" s="1"/>
  <c r="X117" i="67"/>
  <c r="X116" i="67"/>
  <c r="X115" i="67"/>
  <c r="X114" i="67"/>
  <c r="X113" i="67"/>
  <c r="X112" i="67"/>
  <c r="X111" i="67"/>
  <c r="X103" i="67"/>
  <c r="X102" i="67"/>
  <c r="X101" i="67"/>
  <c r="X99" i="67"/>
  <c r="V99" i="67"/>
  <c r="X98" i="67"/>
  <c r="V98" i="67"/>
  <c r="X95" i="67"/>
  <c r="V95" i="67"/>
  <c r="W95" i="67" s="1"/>
  <c r="X94" i="67"/>
  <c r="X96" i="67" s="1"/>
  <c r="V94" i="67"/>
  <c r="X93" i="67"/>
  <c r="X82" i="67"/>
  <c r="X81" i="67"/>
  <c r="X80" i="67"/>
  <c r="X79" i="67"/>
  <c r="X78" i="67"/>
  <c r="X77" i="67"/>
  <c r="X76" i="67"/>
  <c r="X75" i="67"/>
  <c r="X71" i="67"/>
  <c r="X70" i="67"/>
  <c r="X69" i="67"/>
  <c r="X68" i="67"/>
  <c r="X67" i="67"/>
  <c r="X66" i="67"/>
  <c r="X65" i="67"/>
  <c r="X64" i="67"/>
  <c r="X63" i="67"/>
  <c r="X62" i="67"/>
  <c r="X61" i="67"/>
  <c r="X60" i="67"/>
  <c r="X59" i="67"/>
  <c r="X58" i="67"/>
  <c r="X57" i="67"/>
  <c r="X56" i="67"/>
  <c r="X55" i="67"/>
  <c r="X53" i="67"/>
  <c r="X52" i="67"/>
  <c r="X51" i="67"/>
  <c r="X50" i="67"/>
  <c r="X49" i="67"/>
  <c r="X48" i="67"/>
  <c r="X47" i="67"/>
  <c r="X46" i="67"/>
  <c r="X45" i="67"/>
  <c r="X44" i="67"/>
  <c r="X43" i="67"/>
  <c r="X42" i="67"/>
  <c r="X40" i="67"/>
  <c r="W40" i="67" s="1"/>
  <c r="X39" i="67"/>
  <c r="W39" i="67" s="1"/>
  <c r="X38" i="67"/>
  <c r="X37" i="67"/>
  <c r="X36" i="67"/>
  <c r="X35" i="67"/>
  <c r="X34" i="67"/>
  <c r="X33" i="67"/>
  <c r="X32" i="67"/>
  <c r="X31" i="67"/>
  <c r="X23" i="67"/>
  <c r="X22" i="67"/>
  <c r="X21" i="67"/>
  <c r="X24" i="67" s="1"/>
  <c r="X20" i="67"/>
  <c r="X19" i="67"/>
  <c r="X18" i="67"/>
  <c r="X17" i="67"/>
  <c r="V17" i="67"/>
  <c r="X16" i="67"/>
  <c r="X15" i="67"/>
  <c r="V15" i="67"/>
  <c r="W15" i="67" s="1"/>
  <c r="X12" i="67"/>
  <c r="V12" i="67"/>
  <c r="X11" i="67"/>
  <c r="V11" i="67"/>
  <c r="W11" i="67" s="1"/>
  <c r="X10" i="67"/>
  <c r="V10" i="67"/>
  <c r="X9" i="67"/>
  <c r="V9" i="67"/>
  <c r="X8" i="67"/>
  <c r="V8" i="67"/>
  <c r="X7" i="67"/>
  <c r="V7" i="67"/>
  <c r="X6" i="67"/>
  <c r="V6" i="67"/>
  <c r="X5" i="67"/>
  <c r="O496" i="67"/>
  <c r="O495" i="67"/>
  <c r="O494" i="67"/>
  <c r="O493" i="67"/>
  <c r="O492" i="67"/>
  <c r="O491" i="67"/>
  <c r="O490" i="67"/>
  <c r="O479" i="67"/>
  <c r="O478" i="67"/>
  <c r="O477" i="67"/>
  <c r="O476" i="67"/>
  <c r="O475" i="67"/>
  <c r="O474" i="67"/>
  <c r="O473" i="67"/>
  <c r="O472" i="67"/>
  <c r="O471" i="67"/>
  <c r="O470" i="67"/>
  <c r="O469" i="67"/>
  <c r="O468" i="67"/>
  <c r="O464" i="67"/>
  <c r="O463" i="67"/>
  <c r="O462" i="67"/>
  <c r="O461" i="67"/>
  <c r="O460" i="67"/>
  <c r="O459" i="67"/>
  <c r="O458" i="67"/>
  <c r="O457" i="67"/>
  <c r="O456" i="67"/>
  <c r="O455" i="67"/>
  <c r="O454" i="67"/>
  <c r="O453" i="67"/>
  <c r="O452" i="67"/>
  <c r="O450" i="67"/>
  <c r="O449" i="67"/>
  <c r="O448" i="67"/>
  <c r="O447" i="67"/>
  <c r="O446" i="67"/>
  <c r="O445" i="67"/>
  <c r="O444" i="67"/>
  <c r="O443" i="67"/>
  <c r="O442" i="67"/>
  <c r="O441" i="67"/>
  <c r="O440" i="67"/>
  <c r="O439" i="67"/>
  <c r="O438" i="67"/>
  <c r="O437" i="67"/>
  <c r="O436" i="67"/>
  <c r="O435" i="67"/>
  <c r="O434" i="67"/>
  <c r="O433" i="67"/>
  <c r="O431" i="67"/>
  <c r="O430" i="67"/>
  <c r="O429" i="67"/>
  <c r="O428" i="67"/>
  <c r="O427" i="67"/>
  <c r="O426" i="67"/>
  <c r="O425" i="67"/>
  <c r="O424" i="67"/>
  <c r="O423" i="67"/>
  <c r="O422" i="67"/>
  <c r="O421" i="67"/>
  <c r="O420" i="67"/>
  <c r="O419" i="67"/>
  <c r="O417" i="67"/>
  <c r="N417" i="67"/>
  <c r="O416" i="67"/>
  <c r="N416" i="67"/>
  <c r="O415" i="67"/>
  <c r="N415" i="67"/>
  <c r="O414" i="67"/>
  <c r="N414" i="67"/>
  <c r="O413" i="67"/>
  <c r="N413" i="67"/>
  <c r="O412" i="67"/>
  <c r="N412" i="67"/>
  <c r="O411" i="67"/>
  <c r="N411" i="67"/>
  <c r="O410" i="67"/>
  <c r="N410" i="67"/>
  <c r="O409" i="67"/>
  <c r="N409" i="67"/>
  <c r="O408" i="67"/>
  <c r="O418" i="67" s="1"/>
  <c r="M418" i="67" s="1"/>
  <c r="N408" i="67"/>
  <c r="O406" i="67"/>
  <c r="O405" i="67"/>
  <c r="O393" i="67"/>
  <c r="O392" i="67"/>
  <c r="O391" i="67"/>
  <c r="O390" i="67"/>
  <c r="O389" i="67"/>
  <c r="O388" i="67"/>
  <c r="O387" i="67"/>
  <c r="O386" i="67"/>
  <c r="O385" i="67"/>
  <c r="O384" i="67"/>
  <c r="O383" i="67"/>
  <c r="O382" i="67"/>
  <c r="O381" i="67"/>
  <c r="O380" i="67"/>
  <c r="O379" i="67"/>
  <c r="O378" i="67"/>
  <c r="O377" i="67"/>
  <c r="O375" i="67"/>
  <c r="O374" i="67"/>
  <c r="O373" i="67"/>
  <c r="O372" i="67"/>
  <c r="O371" i="67"/>
  <c r="O370" i="67"/>
  <c r="O369" i="67"/>
  <c r="O368" i="67"/>
  <c r="O367" i="67"/>
  <c r="O366" i="67"/>
  <c r="O365" i="67"/>
  <c r="O364" i="67"/>
  <c r="O347" i="67"/>
  <c r="O346" i="67"/>
  <c r="O345" i="67"/>
  <c r="O344" i="67"/>
  <c r="O343" i="67"/>
  <c r="O342" i="67"/>
  <c r="O341" i="67"/>
  <c r="O340" i="67"/>
  <c r="O339" i="67"/>
  <c r="O338" i="67"/>
  <c r="O337" i="67"/>
  <c r="O336" i="67"/>
  <c r="O335" i="67"/>
  <c r="O334" i="67"/>
  <c r="O333" i="67"/>
  <c r="O332" i="67"/>
  <c r="O331" i="67"/>
  <c r="O330" i="67"/>
  <c r="O328" i="67"/>
  <c r="O327" i="67"/>
  <c r="O326" i="67"/>
  <c r="O325" i="67"/>
  <c r="O324" i="67"/>
  <c r="O323" i="67"/>
  <c r="O322" i="67"/>
  <c r="O321" i="67"/>
  <c r="O320" i="67"/>
  <c r="O319" i="67"/>
  <c r="O318" i="67"/>
  <c r="O317" i="67"/>
  <c r="O311" i="67"/>
  <c r="M311" i="67"/>
  <c r="O310" i="67"/>
  <c r="M310" i="67"/>
  <c r="O307" i="67"/>
  <c r="M307" i="67"/>
  <c r="N307" i="67" s="1"/>
  <c r="O306" i="67"/>
  <c r="M306" i="67"/>
  <c r="O302" i="67"/>
  <c r="M302" i="67"/>
  <c r="N302" i="67" s="1"/>
  <c r="O301" i="67"/>
  <c r="M301" i="67"/>
  <c r="O300" i="67"/>
  <c r="M300" i="67"/>
  <c r="O299" i="67"/>
  <c r="M299" i="67"/>
  <c r="O298" i="67"/>
  <c r="M298" i="67"/>
  <c r="N298" i="67" s="1"/>
  <c r="O297" i="67"/>
  <c r="M297" i="67"/>
  <c r="O296" i="67"/>
  <c r="M296" i="67"/>
  <c r="N296" i="67" s="1"/>
  <c r="O295" i="67"/>
  <c r="M295" i="67"/>
  <c r="O294" i="67"/>
  <c r="M294" i="67"/>
  <c r="N294" i="67" s="1"/>
  <c r="O283" i="67"/>
  <c r="O282" i="67"/>
  <c r="O281" i="67"/>
  <c r="O280" i="67"/>
  <c r="O279" i="67"/>
  <c r="O278" i="67"/>
  <c r="O277" i="67"/>
  <c r="O276" i="67"/>
  <c r="O275" i="67"/>
  <c r="O274" i="67"/>
  <c r="O273" i="67"/>
  <c r="O272" i="67"/>
  <c r="O271" i="67"/>
  <c r="O270" i="67"/>
  <c r="O269" i="67"/>
  <c r="O268" i="67"/>
  <c r="O267" i="67"/>
  <c r="O266" i="67"/>
  <c r="O264" i="67"/>
  <c r="O263" i="67"/>
  <c r="O262" i="67"/>
  <c r="O261" i="67"/>
  <c r="O260" i="67"/>
  <c r="O259" i="67"/>
  <c r="O258" i="67"/>
  <c r="O257" i="67"/>
  <c r="O256" i="67"/>
  <c r="O255" i="67"/>
  <c r="O254" i="67"/>
  <c r="O253" i="67"/>
  <c r="O246" i="67"/>
  <c r="O247" i="67" s="1"/>
  <c r="N246" i="67"/>
  <c r="M246" i="67"/>
  <c r="O243" i="67"/>
  <c r="N243" i="67"/>
  <c r="M243" i="67"/>
  <c r="O240" i="67"/>
  <c r="N240" i="67"/>
  <c r="M240" i="67"/>
  <c r="O227" i="67"/>
  <c r="O226" i="67"/>
  <c r="O225" i="67"/>
  <c r="O224" i="67"/>
  <c r="O223" i="67"/>
  <c r="O222" i="67"/>
  <c r="O221" i="67"/>
  <c r="O220" i="67"/>
  <c r="O219" i="67"/>
  <c r="O218" i="67"/>
  <c r="O217" i="67"/>
  <c r="O216" i="67"/>
  <c r="O215" i="67"/>
  <c r="O214" i="67"/>
  <c r="O213" i="67"/>
  <c r="O212" i="67"/>
  <c r="O211" i="67"/>
  <c r="O210" i="67"/>
  <c r="O208" i="67"/>
  <c r="O207" i="67"/>
  <c r="O206" i="67"/>
  <c r="O205" i="67"/>
  <c r="O204" i="67"/>
  <c r="O203" i="67"/>
  <c r="O202" i="67"/>
  <c r="O201" i="67"/>
  <c r="O200" i="67"/>
  <c r="O199" i="67"/>
  <c r="O198" i="67"/>
  <c r="O197" i="67"/>
  <c r="O190" i="67"/>
  <c r="O191" i="67" s="1"/>
  <c r="N190" i="67"/>
  <c r="O187" i="67"/>
  <c r="N187" i="67"/>
  <c r="O183" i="67"/>
  <c r="O180" i="67"/>
  <c r="N180" i="67"/>
  <c r="O181" i="67" s="1"/>
  <c r="M180" i="67"/>
  <c r="O177" i="67"/>
  <c r="N177" i="67"/>
  <c r="O178" i="67" s="1"/>
  <c r="M177" i="67"/>
  <c r="O174" i="67"/>
  <c r="N174" i="67"/>
  <c r="M174" i="67"/>
  <c r="O171" i="67"/>
  <c r="N171" i="67"/>
  <c r="M171" i="67"/>
  <c r="O161" i="67"/>
  <c r="O160" i="67"/>
  <c r="O159" i="67"/>
  <c r="O158" i="67"/>
  <c r="O157" i="67"/>
  <c r="O156" i="67"/>
  <c r="O155" i="67"/>
  <c r="O151" i="67"/>
  <c r="O150" i="67"/>
  <c r="O149" i="67"/>
  <c r="O148" i="67"/>
  <c r="O147" i="67"/>
  <c r="O146" i="67"/>
  <c r="O145" i="67"/>
  <c r="O144" i="67"/>
  <c r="O143" i="67"/>
  <c r="O142" i="67"/>
  <c r="O141" i="67"/>
  <c r="O140" i="67"/>
  <c r="O139" i="67"/>
  <c r="O138" i="67"/>
  <c r="O137" i="67"/>
  <c r="O136" i="67"/>
  <c r="O135" i="67"/>
  <c r="O133" i="67"/>
  <c r="O132" i="67"/>
  <c r="O131" i="67"/>
  <c r="O130" i="67"/>
  <c r="O129" i="67"/>
  <c r="O128" i="67"/>
  <c r="O127" i="67"/>
  <c r="O126" i="67"/>
  <c r="O125" i="67"/>
  <c r="O124" i="67"/>
  <c r="O123" i="67"/>
  <c r="O122" i="67"/>
  <c r="O120" i="67"/>
  <c r="N120" i="67" s="1"/>
  <c r="O119" i="67"/>
  <c r="N119" i="67" s="1"/>
  <c r="O118" i="67"/>
  <c r="O117" i="67"/>
  <c r="O116" i="67"/>
  <c r="O115" i="67"/>
  <c r="O114" i="67"/>
  <c r="O113" i="67"/>
  <c r="O112" i="67"/>
  <c r="O111" i="67"/>
  <c r="O103" i="67"/>
  <c r="O102" i="67"/>
  <c r="O101" i="67"/>
  <c r="O99" i="67"/>
  <c r="M99" i="67"/>
  <c r="O98" i="67"/>
  <c r="M98" i="67"/>
  <c r="N98" i="67" s="1"/>
  <c r="O95" i="67"/>
  <c r="O96" i="67" s="1"/>
  <c r="M95" i="67"/>
  <c r="O94" i="67"/>
  <c r="M94" i="67"/>
  <c r="N94" i="67" s="1"/>
  <c r="O93" i="67"/>
  <c r="O82" i="67"/>
  <c r="O81" i="67"/>
  <c r="O80" i="67"/>
  <c r="O79" i="67"/>
  <c r="O78" i="67"/>
  <c r="O77" i="67"/>
  <c r="O76" i="67"/>
  <c r="O75" i="67"/>
  <c r="O71" i="67"/>
  <c r="O70" i="67"/>
  <c r="O69" i="67"/>
  <c r="O68" i="67"/>
  <c r="O67" i="67"/>
  <c r="O66" i="67"/>
  <c r="O65" i="67"/>
  <c r="O64" i="67"/>
  <c r="O63" i="67"/>
  <c r="O62" i="67"/>
  <c r="O61" i="67"/>
  <c r="O60" i="67"/>
  <c r="O59" i="67"/>
  <c r="O58" i="67"/>
  <c r="O57" i="67"/>
  <c r="O56" i="67"/>
  <c r="O55" i="67"/>
  <c r="O53" i="67"/>
  <c r="O52" i="67"/>
  <c r="O51" i="67"/>
  <c r="O50" i="67"/>
  <c r="O49" i="67"/>
  <c r="O48" i="67"/>
  <c r="O47" i="67"/>
  <c r="O46" i="67"/>
  <c r="O45" i="67"/>
  <c r="O44" i="67"/>
  <c r="O43" i="67"/>
  <c r="O42" i="67"/>
  <c r="O40" i="67"/>
  <c r="O39" i="67"/>
  <c r="O38" i="67"/>
  <c r="N38" i="67" s="1"/>
  <c r="O37" i="67"/>
  <c r="O36" i="67"/>
  <c r="O35" i="67"/>
  <c r="O34" i="67"/>
  <c r="O33" i="67"/>
  <c r="O32" i="67"/>
  <c r="O31" i="67"/>
  <c r="O23" i="67"/>
  <c r="O22" i="67"/>
  <c r="O21" i="67"/>
  <c r="O20" i="67"/>
  <c r="O19" i="67"/>
  <c r="O18" i="67"/>
  <c r="O17" i="67"/>
  <c r="M17" i="67"/>
  <c r="O16" i="67"/>
  <c r="O15" i="67"/>
  <c r="M15" i="67"/>
  <c r="O12" i="67"/>
  <c r="M12" i="67"/>
  <c r="O11" i="67"/>
  <c r="M11" i="67"/>
  <c r="O10" i="67"/>
  <c r="M10" i="67"/>
  <c r="N10" i="67" s="1"/>
  <c r="O9" i="67"/>
  <c r="M9" i="67"/>
  <c r="O8" i="67"/>
  <c r="M8" i="67"/>
  <c r="O7" i="67"/>
  <c r="M7" i="67"/>
  <c r="N7" i="67" s="1"/>
  <c r="O6" i="67"/>
  <c r="M6" i="67"/>
  <c r="O5" i="67"/>
  <c r="AF6" i="67"/>
  <c r="AI6" i="67"/>
  <c r="AI7" i="67"/>
  <c r="AI8" i="67"/>
  <c r="AL8" i="67"/>
  <c r="AF9" i="67"/>
  <c r="AI9" i="67"/>
  <c r="AL9" i="67"/>
  <c r="AF10" i="67"/>
  <c r="AI10" i="67"/>
  <c r="AL11" i="67"/>
  <c r="AF12" i="67"/>
  <c r="AI12" i="67"/>
  <c r="AL12" i="67"/>
  <c r="AF15" i="67"/>
  <c r="AI15" i="67"/>
  <c r="AL15" i="67"/>
  <c r="AL17" i="67"/>
  <c r="AF38" i="67"/>
  <c r="AI38" i="67"/>
  <c r="AF39" i="67"/>
  <c r="AI95" i="67"/>
  <c r="AG96" i="67"/>
  <c r="AE111" i="67" s="1"/>
  <c r="AH96" i="67"/>
  <c r="AI102" i="67" s="1"/>
  <c r="AL98" i="67"/>
  <c r="AL99" i="67"/>
  <c r="AJ104" i="67"/>
  <c r="AM175" i="67"/>
  <c r="AM188" i="67"/>
  <c r="AJ191" i="67"/>
  <c r="AJ241" i="67"/>
  <c r="AM244" i="67"/>
  <c r="AJ247" i="67"/>
  <c r="AF249" i="67"/>
  <c r="AJ249" i="67"/>
  <c r="AF265" i="67"/>
  <c r="AI265" i="67"/>
  <c r="AL265" i="67"/>
  <c r="AF294" i="67"/>
  <c r="AI294" i="67"/>
  <c r="AL294" i="67"/>
  <c r="AF295" i="67"/>
  <c r="AI295" i="67"/>
  <c r="AF296" i="67"/>
  <c r="AI296" i="67"/>
  <c r="AF297" i="67"/>
  <c r="AI297" i="67"/>
  <c r="AL297" i="67"/>
  <c r="AE303" i="67"/>
  <c r="AI298" i="67"/>
  <c r="AF299" i="67"/>
  <c r="AI299" i="67"/>
  <c r="AF300" i="67"/>
  <c r="AI300" i="67"/>
  <c r="AL300" i="67"/>
  <c r="AF301" i="67"/>
  <c r="AI301" i="67"/>
  <c r="AL301" i="67"/>
  <c r="AF302" i="67"/>
  <c r="AI302" i="67"/>
  <c r="AF306" i="67"/>
  <c r="AI306" i="67"/>
  <c r="AF307" i="67"/>
  <c r="AI307" i="67"/>
  <c r="AF310" i="67"/>
  <c r="AI310" i="67"/>
  <c r="AL310" i="67"/>
  <c r="AF311" i="67"/>
  <c r="AI311" i="67"/>
  <c r="AL311" i="67"/>
  <c r="AE361" i="67"/>
  <c r="AF361" i="67" s="1"/>
  <c r="AF359" i="67"/>
  <c r="AH361" i="67"/>
  <c r="AI361" i="67" s="1"/>
  <c r="AI359" i="67"/>
  <c r="AK361" i="67"/>
  <c r="AL361" i="67" s="1"/>
  <c r="AM361" i="67"/>
  <c r="AG418" i="67"/>
  <c r="AJ418" i="67"/>
  <c r="N6" i="67"/>
  <c r="T6" i="67"/>
  <c r="Z6" i="67"/>
  <c r="AC6" i="67"/>
  <c r="N8" i="67"/>
  <c r="Q8" i="67"/>
  <c r="W8" i="67"/>
  <c r="AC8" i="67"/>
  <c r="T9" i="67"/>
  <c r="W9" i="67"/>
  <c r="Z9" i="67"/>
  <c r="AC9" i="67"/>
  <c r="Q10" i="67"/>
  <c r="T10" i="67"/>
  <c r="W10" i="67"/>
  <c r="AC10" i="67"/>
  <c r="N11" i="67"/>
  <c r="Q11" i="67"/>
  <c r="T11" i="67"/>
  <c r="Z11" i="67"/>
  <c r="AC11" i="67"/>
  <c r="N12" i="67"/>
  <c r="Q12" i="67"/>
  <c r="W12" i="67"/>
  <c r="Z12" i="67"/>
  <c r="AC12" i="67"/>
  <c r="P13" i="67"/>
  <c r="Y13" i="67"/>
  <c r="N15" i="67"/>
  <c r="T15" i="67"/>
  <c r="AC15" i="67"/>
  <c r="N17" i="67"/>
  <c r="Q17" i="67"/>
  <c r="T17" i="67"/>
  <c r="Z17" i="67"/>
  <c r="AC17" i="67"/>
  <c r="Q38" i="67"/>
  <c r="W38" i="67"/>
  <c r="Z38" i="67"/>
  <c r="AC38" i="67"/>
  <c r="N39" i="67"/>
  <c r="T39" i="67"/>
  <c r="Z39" i="67"/>
  <c r="AC39" i="67"/>
  <c r="N40" i="67"/>
  <c r="Q40" i="67"/>
  <c r="T40" i="67"/>
  <c r="Z40" i="67"/>
  <c r="AC40" i="67"/>
  <c r="Q94" i="67"/>
  <c r="T94" i="67"/>
  <c r="Z94" i="67"/>
  <c r="AC94" i="67"/>
  <c r="AD96" i="67"/>
  <c r="Q95" i="67"/>
  <c r="R96" i="67"/>
  <c r="P111" i="67" s="1"/>
  <c r="T98" i="67"/>
  <c r="W98" i="67"/>
  <c r="AC98" i="67"/>
  <c r="W99" i="67"/>
  <c r="AC99" i="67"/>
  <c r="AA104" i="67"/>
  <c r="X175" i="67"/>
  <c r="U175" i="67"/>
  <c r="AD178" i="67"/>
  <c r="U178" i="67"/>
  <c r="AA178" i="67"/>
  <c r="X181" i="67"/>
  <c r="AD181" i="67"/>
  <c r="Z184" i="67"/>
  <c r="X188" i="67"/>
  <c r="AD188" i="67"/>
  <c r="R191" i="67"/>
  <c r="U191" i="67"/>
  <c r="AA191" i="67"/>
  <c r="AD191" i="67"/>
  <c r="AA241" i="67"/>
  <c r="O244" i="67"/>
  <c r="U244" i="67"/>
  <c r="AD244" i="67"/>
  <c r="AA247" i="67"/>
  <c r="AD247" i="67"/>
  <c r="AC249" i="67"/>
  <c r="W265" i="67"/>
  <c r="Z265" i="67"/>
  <c r="AC265" i="67"/>
  <c r="W294" i="67"/>
  <c r="Z294" i="67"/>
  <c r="AC294" i="67"/>
  <c r="N295" i="67"/>
  <c r="Z295" i="67"/>
  <c r="AC295" i="67"/>
  <c r="Z296" i="67"/>
  <c r="AC296" i="67"/>
  <c r="N297" i="67"/>
  <c r="T297" i="67"/>
  <c r="Z297" i="67"/>
  <c r="W298" i="67"/>
  <c r="Z298" i="67"/>
  <c r="AC298" i="67"/>
  <c r="N299" i="67"/>
  <c r="Z299" i="67"/>
  <c r="AC299" i="67"/>
  <c r="N300" i="67"/>
  <c r="Q300" i="67"/>
  <c r="T300" i="67"/>
  <c r="W300" i="67"/>
  <c r="Z300" i="67"/>
  <c r="AC300" i="67"/>
  <c r="N301" i="67"/>
  <c r="T301" i="67"/>
  <c r="Z301" i="67"/>
  <c r="Q302" i="67"/>
  <c r="T302" i="67"/>
  <c r="W302" i="67"/>
  <c r="Z302" i="67"/>
  <c r="AC302" i="67"/>
  <c r="M303" i="67"/>
  <c r="Y303" i="67"/>
  <c r="N306" i="67"/>
  <c r="Q306" i="67"/>
  <c r="Z306" i="67"/>
  <c r="AC306" i="67"/>
  <c r="W307" i="67"/>
  <c r="Z307" i="67"/>
  <c r="AC307" i="67"/>
  <c r="N310" i="67"/>
  <c r="T310" i="67"/>
  <c r="W310" i="67"/>
  <c r="Z310" i="67"/>
  <c r="N311" i="67"/>
  <c r="Q311" i="67"/>
  <c r="W311" i="67"/>
  <c r="Z311" i="67"/>
  <c r="AC311" i="67"/>
  <c r="M361" i="67"/>
  <c r="N359" i="67"/>
  <c r="Q359" i="67"/>
  <c r="U361" i="67"/>
  <c r="V361" i="67"/>
  <c r="W361" i="67" s="1"/>
  <c r="W359" i="67"/>
  <c r="Y361" i="67"/>
  <c r="Z361" i="67" s="1"/>
  <c r="Z359" i="67"/>
  <c r="AB361" i="67"/>
  <c r="AC361" i="67" s="1"/>
  <c r="O361" i="67"/>
  <c r="P361" i="67"/>
  <c r="Q361" i="67" s="1"/>
  <c r="R361" i="67"/>
  <c r="S361" i="67"/>
  <c r="T361" i="67" s="1"/>
  <c r="AD418" i="67"/>
  <c r="AA418" i="67"/>
  <c r="Y418" i="67" s="1"/>
  <c r="K6" i="67"/>
  <c r="K7" i="67"/>
  <c r="K8" i="67"/>
  <c r="K12" i="67"/>
  <c r="K38" i="67"/>
  <c r="K39" i="67"/>
  <c r="K98" i="67"/>
  <c r="L181" i="67"/>
  <c r="L184" i="67"/>
  <c r="L247" i="67"/>
  <c r="K294" i="67"/>
  <c r="K295" i="67"/>
  <c r="K296" i="67"/>
  <c r="K298" i="67"/>
  <c r="K299" i="67"/>
  <c r="K300" i="67"/>
  <c r="K302" i="67"/>
  <c r="K306" i="67"/>
  <c r="K307" i="67"/>
  <c r="K311" i="67"/>
  <c r="L418" i="67"/>
  <c r="I496" i="67"/>
  <c r="I495" i="67"/>
  <c r="I494" i="67"/>
  <c r="I493" i="67"/>
  <c r="I492" i="67"/>
  <c r="I491" i="67"/>
  <c r="I490" i="67"/>
  <c r="I479" i="67"/>
  <c r="I478" i="67"/>
  <c r="I477" i="67"/>
  <c r="I476" i="67"/>
  <c r="I475" i="67"/>
  <c r="I474" i="67"/>
  <c r="I473" i="67"/>
  <c r="I472" i="67"/>
  <c r="I471" i="67"/>
  <c r="I470" i="67"/>
  <c r="I469" i="67"/>
  <c r="I468" i="67"/>
  <c r="I464" i="67"/>
  <c r="I463" i="67"/>
  <c r="I462" i="67"/>
  <c r="I461" i="67"/>
  <c r="I460" i="67"/>
  <c r="I459" i="67"/>
  <c r="I458" i="67"/>
  <c r="I457" i="67"/>
  <c r="I456" i="67"/>
  <c r="I455" i="67"/>
  <c r="I454" i="67"/>
  <c r="I453" i="67"/>
  <c r="I452" i="67"/>
  <c r="I450" i="67"/>
  <c r="I449" i="67"/>
  <c r="I448" i="67"/>
  <c r="I447" i="67"/>
  <c r="I446" i="67"/>
  <c r="I445" i="67"/>
  <c r="I444" i="67"/>
  <c r="I443" i="67"/>
  <c r="I442" i="67"/>
  <c r="I441" i="67"/>
  <c r="I440" i="67"/>
  <c r="I439" i="67"/>
  <c r="I438" i="67"/>
  <c r="I437" i="67"/>
  <c r="I436" i="67"/>
  <c r="I435" i="67"/>
  <c r="I434" i="67"/>
  <c r="I433" i="67"/>
  <c r="I431" i="67"/>
  <c r="I430" i="67"/>
  <c r="I429" i="67"/>
  <c r="I428" i="67"/>
  <c r="I427" i="67"/>
  <c r="I426" i="67"/>
  <c r="I425" i="67"/>
  <c r="I424" i="67"/>
  <c r="I423" i="67"/>
  <c r="I422" i="67"/>
  <c r="I421" i="67"/>
  <c r="I420" i="67"/>
  <c r="I419" i="67"/>
  <c r="I417" i="67"/>
  <c r="H417" i="67"/>
  <c r="I416" i="67"/>
  <c r="H416" i="67"/>
  <c r="I415" i="67"/>
  <c r="H415" i="67"/>
  <c r="I414" i="67"/>
  <c r="H414" i="67"/>
  <c r="I413" i="67"/>
  <c r="H413" i="67"/>
  <c r="I412" i="67"/>
  <c r="H412" i="67"/>
  <c r="I411" i="67"/>
  <c r="H411" i="67"/>
  <c r="I410" i="67"/>
  <c r="H410" i="67"/>
  <c r="I409" i="67"/>
  <c r="H409" i="67"/>
  <c r="I408" i="67"/>
  <c r="H408" i="67"/>
  <c r="I406" i="67"/>
  <c r="I405" i="67"/>
  <c r="I393" i="67"/>
  <c r="I392" i="67"/>
  <c r="I391" i="67"/>
  <c r="I390" i="67"/>
  <c r="I389" i="67"/>
  <c r="I388" i="67"/>
  <c r="I387" i="67"/>
  <c r="I386" i="67"/>
  <c r="I385" i="67"/>
  <c r="I384" i="67"/>
  <c r="I383" i="67"/>
  <c r="I382" i="67"/>
  <c r="I381" i="67"/>
  <c r="I380" i="67"/>
  <c r="I379" i="67"/>
  <c r="I378" i="67"/>
  <c r="I377" i="67"/>
  <c r="I375" i="67"/>
  <c r="I374" i="67"/>
  <c r="I373" i="67"/>
  <c r="I372" i="67"/>
  <c r="I371" i="67"/>
  <c r="I370" i="67"/>
  <c r="I369" i="67"/>
  <c r="I368" i="67"/>
  <c r="I367" i="67"/>
  <c r="I366" i="67"/>
  <c r="I365" i="67"/>
  <c r="I364" i="67"/>
  <c r="I347" i="67"/>
  <c r="I346" i="67"/>
  <c r="I345" i="67"/>
  <c r="I344" i="67"/>
  <c r="I343" i="67"/>
  <c r="I342" i="67"/>
  <c r="I341" i="67"/>
  <c r="I340" i="67"/>
  <c r="I339" i="67"/>
  <c r="I338" i="67"/>
  <c r="I337" i="67"/>
  <c r="I336" i="67"/>
  <c r="I335" i="67"/>
  <c r="I334" i="67"/>
  <c r="I333" i="67"/>
  <c r="I332" i="67"/>
  <c r="I331" i="67"/>
  <c r="I330" i="67"/>
  <c r="I328" i="67"/>
  <c r="I327" i="67"/>
  <c r="I326" i="67"/>
  <c r="I325" i="67"/>
  <c r="I324" i="67"/>
  <c r="I323" i="67"/>
  <c r="I322" i="67"/>
  <c r="I321" i="67"/>
  <c r="I320" i="67"/>
  <c r="I319" i="67"/>
  <c r="I318" i="67"/>
  <c r="I317" i="67"/>
  <c r="I311" i="67"/>
  <c r="G311" i="67"/>
  <c r="H311" i="67" s="1"/>
  <c r="I310" i="67"/>
  <c r="G310" i="67"/>
  <c r="I307" i="67"/>
  <c r="G307" i="67"/>
  <c r="I306" i="67"/>
  <c r="G306" i="67"/>
  <c r="I302" i="67"/>
  <c r="G302" i="67"/>
  <c r="H302" i="67" s="1"/>
  <c r="I301" i="67"/>
  <c r="G301" i="67"/>
  <c r="I300" i="67"/>
  <c r="G300" i="67"/>
  <c r="I299" i="67"/>
  <c r="G299" i="67"/>
  <c r="I298" i="67"/>
  <c r="G298" i="67"/>
  <c r="H298" i="67" s="1"/>
  <c r="I297" i="67"/>
  <c r="G297" i="67"/>
  <c r="I296" i="67"/>
  <c r="G296" i="67"/>
  <c r="I295" i="67"/>
  <c r="G295" i="67"/>
  <c r="I294" i="67"/>
  <c r="G294" i="67"/>
  <c r="H294" i="67" s="1"/>
  <c r="I283" i="67"/>
  <c r="I282" i="67"/>
  <c r="I281" i="67"/>
  <c r="I280" i="67"/>
  <c r="I279" i="67"/>
  <c r="I278" i="67"/>
  <c r="I277" i="67"/>
  <c r="I276" i="67"/>
  <c r="I275" i="67"/>
  <c r="I274" i="67"/>
  <c r="I273" i="67"/>
  <c r="I272" i="67"/>
  <c r="I271" i="67"/>
  <c r="I270" i="67"/>
  <c r="I269" i="67"/>
  <c r="I268" i="67"/>
  <c r="I267" i="67"/>
  <c r="I266" i="67"/>
  <c r="I264" i="67"/>
  <c r="I263" i="67"/>
  <c r="I262" i="67"/>
  <c r="I261" i="67"/>
  <c r="I260" i="67"/>
  <c r="I259" i="67"/>
  <c r="I258" i="67"/>
  <c r="I257" i="67"/>
  <c r="I256" i="67"/>
  <c r="I255" i="67"/>
  <c r="I254" i="67"/>
  <c r="I253" i="67"/>
  <c r="I246" i="67"/>
  <c r="I247" i="67" s="1"/>
  <c r="H246" i="67"/>
  <c r="G246" i="67"/>
  <c r="I243" i="67"/>
  <c r="H243" i="67"/>
  <c r="I244" i="67" s="1"/>
  <c r="G243" i="67"/>
  <c r="I240" i="67"/>
  <c r="H240" i="67"/>
  <c r="G240" i="67"/>
  <c r="I227" i="67"/>
  <c r="I226" i="67"/>
  <c r="I225" i="67"/>
  <c r="I224" i="67"/>
  <c r="I223" i="67"/>
  <c r="I222" i="67"/>
  <c r="I221" i="67"/>
  <c r="I220" i="67"/>
  <c r="I219" i="67"/>
  <c r="I218" i="67"/>
  <c r="I217" i="67"/>
  <c r="I216" i="67"/>
  <c r="I215" i="67"/>
  <c r="I214" i="67"/>
  <c r="I213" i="67"/>
  <c r="I212" i="67"/>
  <c r="I211" i="67"/>
  <c r="I210" i="67"/>
  <c r="I208" i="67"/>
  <c r="I207" i="67"/>
  <c r="I206" i="67"/>
  <c r="I205" i="67"/>
  <c r="I204" i="67"/>
  <c r="I203" i="67"/>
  <c r="I202" i="67"/>
  <c r="I201" i="67"/>
  <c r="I200" i="67"/>
  <c r="I199" i="67"/>
  <c r="I198" i="67"/>
  <c r="I197" i="67"/>
  <c r="I190" i="67"/>
  <c r="I191" i="67" s="1"/>
  <c r="H190" i="67"/>
  <c r="I187" i="67"/>
  <c r="H187" i="67"/>
  <c r="I183" i="67"/>
  <c r="I180" i="67"/>
  <c r="H180" i="67"/>
  <c r="G180" i="67"/>
  <c r="I177" i="67"/>
  <c r="H177" i="67"/>
  <c r="G177" i="67"/>
  <c r="I174" i="67"/>
  <c r="H174" i="67"/>
  <c r="G174" i="67"/>
  <c r="I171" i="67"/>
  <c r="H171" i="67"/>
  <c r="G171" i="67"/>
  <c r="I161" i="67"/>
  <c r="I160" i="67"/>
  <c r="I159" i="67"/>
  <c r="I158" i="67"/>
  <c r="I157" i="67"/>
  <c r="I156" i="67"/>
  <c r="I155" i="67"/>
  <c r="I151" i="67"/>
  <c r="I150" i="67"/>
  <c r="I149" i="67"/>
  <c r="I148" i="67"/>
  <c r="I147" i="67"/>
  <c r="I146" i="67"/>
  <c r="I145" i="67"/>
  <c r="I144" i="67"/>
  <c r="I143" i="67"/>
  <c r="I142" i="67"/>
  <c r="I141" i="67"/>
  <c r="I140" i="67"/>
  <c r="I139" i="67"/>
  <c r="I138" i="67"/>
  <c r="I137" i="67"/>
  <c r="I136" i="67"/>
  <c r="I135" i="67"/>
  <c r="I133" i="67"/>
  <c r="I132" i="67"/>
  <c r="I131" i="67"/>
  <c r="I130" i="67"/>
  <c r="I129" i="67"/>
  <c r="I128" i="67"/>
  <c r="I127" i="67"/>
  <c r="I126" i="67"/>
  <c r="I125" i="67"/>
  <c r="I124" i="67"/>
  <c r="I123" i="67"/>
  <c r="I122" i="67"/>
  <c r="I120" i="67"/>
  <c r="I119" i="67"/>
  <c r="I118" i="67"/>
  <c r="I117" i="67"/>
  <c r="I116" i="67"/>
  <c r="I115" i="67"/>
  <c r="I114" i="67"/>
  <c r="I113" i="67"/>
  <c r="I112" i="67"/>
  <c r="I111" i="67"/>
  <c r="I103" i="67"/>
  <c r="I102" i="67"/>
  <c r="I101" i="67"/>
  <c r="I99" i="67"/>
  <c r="H99" i="67" s="1"/>
  <c r="G99" i="67"/>
  <c r="I98" i="67"/>
  <c r="G98" i="67"/>
  <c r="I95" i="67"/>
  <c r="G95" i="67"/>
  <c r="I94" i="67"/>
  <c r="G94" i="67"/>
  <c r="I93" i="67"/>
  <c r="I82" i="67"/>
  <c r="I81" i="67"/>
  <c r="I80" i="67"/>
  <c r="I79" i="67"/>
  <c r="I78" i="67"/>
  <c r="I77" i="67"/>
  <c r="I76" i="67"/>
  <c r="I75" i="67"/>
  <c r="I71" i="67"/>
  <c r="I70" i="67"/>
  <c r="I69" i="67"/>
  <c r="I68" i="67"/>
  <c r="I67" i="67"/>
  <c r="I66" i="67"/>
  <c r="I65" i="67"/>
  <c r="I64" i="67"/>
  <c r="I63" i="67"/>
  <c r="I62" i="67"/>
  <c r="I61" i="67"/>
  <c r="I60" i="67"/>
  <c r="I59" i="67"/>
  <c r="I58" i="67"/>
  <c r="I57" i="67"/>
  <c r="I56" i="67"/>
  <c r="I55" i="67"/>
  <c r="I53" i="67"/>
  <c r="I52" i="67"/>
  <c r="I51" i="67"/>
  <c r="I50" i="67"/>
  <c r="I49" i="67"/>
  <c r="I48" i="67"/>
  <c r="I47" i="67"/>
  <c r="I46" i="67"/>
  <c r="I45" i="67"/>
  <c r="I44" i="67"/>
  <c r="I43" i="67"/>
  <c r="I42" i="67"/>
  <c r="I40" i="67"/>
  <c r="I39" i="67"/>
  <c r="H39" i="67" s="1"/>
  <c r="I38" i="67"/>
  <c r="H38" i="67" s="1"/>
  <c r="I37" i="67"/>
  <c r="I36" i="67"/>
  <c r="I35" i="67"/>
  <c r="I34" i="67"/>
  <c r="I33" i="67"/>
  <c r="I32" i="67"/>
  <c r="I31" i="67"/>
  <c r="I23" i="67"/>
  <c r="I22" i="67"/>
  <c r="I21" i="67"/>
  <c r="I20" i="67"/>
  <c r="I19" i="67"/>
  <c r="I18" i="67"/>
  <c r="I17" i="67"/>
  <c r="G17" i="67"/>
  <c r="I16" i="67"/>
  <c r="I15" i="67"/>
  <c r="G15" i="67"/>
  <c r="I12" i="67"/>
  <c r="G12" i="67"/>
  <c r="I11" i="67"/>
  <c r="G11" i="67"/>
  <c r="H11" i="67" s="1"/>
  <c r="I10" i="67"/>
  <c r="G10" i="67"/>
  <c r="H10" i="67" s="1"/>
  <c r="I9" i="67"/>
  <c r="G9" i="67"/>
  <c r="I8" i="67"/>
  <c r="G8" i="67"/>
  <c r="I7" i="67"/>
  <c r="G7" i="67"/>
  <c r="H7" i="67" s="1"/>
  <c r="I6" i="67"/>
  <c r="G6" i="67"/>
  <c r="I5" i="67"/>
  <c r="G361" i="67"/>
  <c r="H310" i="67"/>
  <c r="H306" i="67"/>
  <c r="H301" i="67"/>
  <c r="H300" i="67"/>
  <c r="H299" i="67"/>
  <c r="H297" i="67"/>
  <c r="H295" i="67"/>
  <c r="H94" i="67"/>
  <c r="AA83" i="67" l="1"/>
  <c r="Z114" i="67"/>
  <c r="AA329" i="67"/>
  <c r="AA376" i="67"/>
  <c r="X13" i="67"/>
  <c r="X27" i="67" s="1"/>
  <c r="X83" i="67"/>
  <c r="X104" i="67"/>
  <c r="X107" i="67" s="1"/>
  <c r="X134" i="67"/>
  <c r="X162" i="67"/>
  <c r="W184" i="67"/>
  <c r="W193" i="67" s="1"/>
  <c r="X249" i="67"/>
  <c r="X250" i="67" s="1"/>
  <c r="W299" i="67"/>
  <c r="W306" i="67"/>
  <c r="X329" i="67"/>
  <c r="X348" i="67"/>
  <c r="X350" i="67" s="1"/>
  <c r="X376" i="67"/>
  <c r="X394" i="67"/>
  <c r="X432" i="67"/>
  <c r="X451" i="67"/>
  <c r="V451" i="67" s="1"/>
  <c r="X465" i="67"/>
  <c r="V465" i="67" s="1"/>
  <c r="X480" i="67"/>
  <c r="V480" i="67" s="1"/>
  <c r="W17" i="67"/>
  <c r="X178" i="67"/>
  <c r="U24" i="67"/>
  <c r="T99" i="67"/>
  <c r="U184" i="67"/>
  <c r="U188" i="67"/>
  <c r="R418" i="67"/>
  <c r="Q295" i="67"/>
  <c r="R241" i="67"/>
  <c r="N249" i="67"/>
  <c r="N9" i="67"/>
  <c r="O24" i="67"/>
  <c r="M32" i="67" s="1"/>
  <c r="M96" i="67"/>
  <c r="N96" i="67" s="1"/>
  <c r="N99" i="67"/>
  <c r="O162" i="67"/>
  <c r="O172" i="67"/>
  <c r="O188" i="67"/>
  <c r="O249" i="67"/>
  <c r="O329" i="67"/>
  <c r="L244" i="67"/>
  <c r="L96" i="67"/>
  <c r="L104" i="67"/>
  <c r="J112" i="67" s="1"/>
  <c r="L209" i="67"/>
  <c r="L249" i="67"/>
  <c r="L250" i="67" s="1"/>
  <c r="L329" i="67"/>
  <c r="L376" i="67"/>
  <c r="L396" i="67" s="1"/>
  <c r="K396" i="67" s="1"/>
  <c r="L432" i="67"/>
  <c r="J432" i="67" s="1"/>
  <c r="L24" i="67"/>
  <c r="J32" i="67" s="1"/>
  <c r="K99" i="67"/>
  <c r="K115" i="67"/>
  <c r="L134" i="67"/>
  <c r="L228" i="67"/>
  <c r="L265" i="67"/>
  <c r="L284" i="67"/>
  <c r="K284" i="67" s="1"/>
  <c r="L348" i="67"/>
  <c r="L394" i="67"/>
  <c r="H6" i="67"/>
  <c r="I96" i="67"/>
  <c r="I188" i="67"/>
  <c r="Q15" i="67"/>
  <c r="R24" i="67"/>
  <c r="P32" i="67" s="1"/>
  <c r="R184" i="67"/>
  <c r="R193" i="67" s="1"/>
  <c r="Q228" i="67" s="1"/>
  <c r="R451" i="67"/>
  <c r="P451" i="67" s="1"/>
  <c r="L451" i="67"/>
  <c r="J451" i="67" s="1"/>
  <c r="L465" i="67"/>
  <c r="J465" i="67" s="1"/>
  <c r="AI249" i="67"/>
  <c r="AM418" i="67"/>
  <c r="AM467" i="67" s="1"/>
  <c r="AG104" i="67"/>
  <c r="AM13" i="67"/>
  <c r="AK31" i="67" s="1"/>
  <c r="AG172" i="67"/>
  <c r="AM247" i="67"/>
  <c r="AM178" i="67"/>
  <c r="AM451" i="67"/>
  <c r="AK451" i="67" s="1"/>
  <c r="AM96" i="67"/>
  <c r="AK111" i="67" s="1"/>
  <c r="AK465" i="67"/>
  <c r="AK480" i="67"/>
  <c r="AL111" i="67"/>
  <c r="AL112" i="67"/>
  <c r="AL113" i="67"/>
  <c r="AL7" i="67"/>
  <c r="AL114" i="67"/>
  <c r="AL115" i="67"/>
  <c r="AL116" i="67"/>
  <c r="AL117" i="67"/>
  <c r="AL295" i="67"/>
  <c r="AL306" i="67"/>
  <c r="AI284" i="67"/>
  <c r="AH465" i="67"/>
  <c r="AI115" i="67"/>
  <c r="AI116" i="67"/>
  <c r="AI117" i="67"/>
  <c r="AJ250" i="67"/>
  <c r="AI113" i="67"/>
  <c r="AF115" i="67"/>
  <c r="AF116" i="67"/>
  <c r="AF117" i="67"/>
  <c r="AF95" i="67"/>
  <c r="AF111" i="67"/>
  <c r="AF112" i="67"/>
  <c r="AF113" i="67"/>
  <c r="AD104" i="67"/>
  <c r="AB112" i="67" s="1"/>
  <c r="AD209" i="67"/>
  <c r="AD228" i="67"/>
  <c r="AD230" i="67" s="1"/>
  <c r="AD265" i="67"/>
  <c r="AD284" i="67"/>
  <c r="AD303" i="67"/>
  <c r="AD308" i="67" s="1"/>
  <c r="AD313" i="67" s="1"/>
  <c r="AD376" i="67"/>
  <c r="AD432" i="67"/>
  <c r="AB432" i="67" s="1"/>
  <c r="AD451" i="67"/>
  <c r="AB451" i="67" s="1"/>
  <c r="AD465" i="67"/>
  <c r="AB465" i="67" s="1"/>
  <c r="AD480" i="67"/>
  <c r="AB480" i="67" s="1"/>
  <c r="AC111" i="67"/>
  <c r="AC112" i="67"/>
  <c r="AC114" i="67"/>
  <c r="AC115" i="67"/>
  <c r="AC116" i="67"/>
  <c r="AC117" i="67"/>
  <c r="AA228" i="67"/>
  <c r="Z115" i="67"/>
  <c r="Z116" i="67"/>
  <c r="Z117" i="67"/>
  <c r="Z111" i="67"/>
  <c r="Z113" i="67"/>
  <c r="W111" i="67"/>
  <c r="W112" i="67"/>
  <c r="W113" i="67"/>
  <c r="W114" i="67"/>
  <c r="W115" i="67"/>
  <c r="W116" i="67"/>
  <c r="W7" i="67"/>
  <c r="W117" i="67"/>
  <c r="O376" i="67"/>
  <c r="U96" i="67"/>
  <c r="S111" i="67" s="1"/>
  <c r="T295" i="67"/>
  <c r="T117" i="67"/>
  <c r="Q114" i="67"/>
  <c r="Q117" i="67"/>
  <c r="R104" i="67"/>
  <c r="P112" i="67" s="1"/>
  <c r="N117" i="67"/>
  <c r="O104" i="67"/>
  <c r="K117" i="67"/>
  <c r="U418" i="67"/>
  <c r="N361" i="67"/>
  <c r="U193" i="67"/>
  <c r="S303" i="67"/>
  <c r="T303" i="67" s="1"/>
  <c r="U247" i="67"/>
  <c r="U54" i="67"/>
  <c r="U72" i="67"/>
  <c r="U83" i="67"/>
  <c r="T95" i="67"/>
  <c r="U134" i="67"/>
  <c r="U152" i="67"/>
  <c r="U162" i="67"/>
  <c r="U172" i="67"/>
  <c r="U209" i="67"/>
  <c r="U228" i="67"/>
  <c r="U265" i="67"/>
  <c r="T265" i="67" s="1"/>
  <c r="U284" i="67"/>
  <c r="U329" i="67"/>
  <c r="T329" i="67" s="1"/>
  <c r="U348" i="67"/>
  <c r="T348" i="67" s="1"/>
  <c r="U376" i="67"/>
  <c r="T376" i="67" s="1"/>
  <c r="U394" i="67"/>
  <c r="T394" i="67" s="1"/>
  <c r="U432" i="67"/>
  <c r="S432" i="67" s="1"/>
  <c r="U451" i="67"/>
  <c r="S451" i="67" s="1"/>
  <c r="U465" i="67"/>
  <c r="S465" i="67" s="1"/>
  <c r="U480" i="67"/>
  <c r="S480" i="67" s="1"/>
  <c r="T296" i="67"/>
  <c r="Q111" i="67"/>
  <c r="L480" i="67"/>
  <c r="J480" i="67" s="1"/>
  <c r="L83" i="67"/>
  <c r="T111" i="67"/>
  <c r="S308" i="67"/>
  <c r="T308" i="67" s="1"/>
  <c r="T112" i="67"/>
  <c r="T113" i="67"/>
  <c r="T114" i="67"/>
  <c r="T115" i="67"/>
  <c r="T7" i="67"/>
  <c r="T116" i="67"/>
  <c r="Q115" i="67"/>
  <c r="R175" i="67"/>
  <c r="Q116" i="67"/>
  <c r="Q184" i="67"/>
  <c r="R185" i="67" s="1"/>
  <c r="Q112" i="67"/>
  <c r="Q113" i="67"/>
  <c r="N114" i="67"/>
  <c r="N115" i="67"/>
  <c r="N116" i="67"/>
  <c r="N111" i="67"/>
  <c r="N112" i="67"/>
  <c r="N113" i="67"/>
  <c r="L54" i="67"/>
  <c r="L72" i="67"/>
  <c r="L152" i="67"/>
  <c r="L162" i="67"/>
  <c r="K111" i="67"/>
  <c r="K112" i="67"/>
  <c r="K113" i="67"/>
  <c r="K114" i="67"/>
  <c r="K116" i="67"/>
  <c r="AD172" i="67"/>
  <c r="AC173" i="67"/>
  <c r="AD329" i="67"/>
  <c r="AC329" i="67" s="1"/>
  <c r="AL118" i="67"/>
  <c r="AM121" i="67"/>
  <c r="AM154" i="67" s="1"/>
  <c r="I178" i="67"/>
  <c r="AF114" i="67"/>
  <c r="AG121" i="67"/>
  <c r="AD41" i="67"/>
  <c r="AK96" i="67"/>
  <c r="AL96" i="67" s="1"/>
  <c r="AL95" i="67"/>
  <c r="AI101" i="67"/>
  <c r="AI96" i="67"/>
  <c r="O175" i="67"/>
  <c r="O184" i="67"/>
  <c r="O193" i="67" s="1"/>
  <c r="H40" i="67"/>
  <c r="U121" i="67"/>
  <c r="T118" i="67"/>
  <c r="L121" i="67"/>
  <c r="L154" i="67" s="1"/>
  <c r="K118" i="67"/>
  <c r="AG13" i="67"/>
  <c r="AG27" i="67" s="1"/>
  <c r="AG41" i="67"/>
  <c r="AG74" i="67" s="1"/>
  <c r="AF74" i="67" s="1"/>
  <c r="AG72" i="67"/>
  <c r="AG83" i="67"/>
  <c r="AG107" i="67"/>
  <c r="AF121" i="67" s="1"/>
  <c r="AJ13" i="67"/>
  <c r="AH31" i="67" s="1"/>
  <c r="AJ134" i="67"/>
  <c r="AE13" i="67"/>
  <c r="AE27" i="67" s="1"/>
  <c r="AF27" i="67" s="1"/>
  <c r="AG152" i="67"/>
  <c r="AH32" i="67"/>
  <c r="AD121" i="67"/>
  <c r="AC113" i="67"/>
  <c r="AD184" i="67"/>
  <c r="AD249" i="67"/>
  <c r="AD250" i="67" s="1"/>
  <c r="AD348" i="67"/>
  <c r="AD394" i="67"/>
  <c r="O13" i="67"/>
  <c r="O54" i="67"/>
  <c r="O72" i="67"/>
  <c r="O83" i="67"/>
  <c r="O121" i="67"/>
  <c r="N118" i="67"/>
  <c r="O134" i="67"/>
  <c r="O152" i="67"/>
  <c r="O209" i="67"/>
  <c r="O228" i="67"/>
  <c r="O230" i="67" s="1"/>
  <c r="O265" i="67"/>
  <c r="N265" i="67" s="1"/>
  <c r="O284" i="67"/>
  <c r="O303" i="67"/>
  <c r="O308" i="67" s="1"/>
  <c r="O313" i="67" s="1"/>
  <c r="O348" i="67"/>
  <c r="N348" i="67" s="1"/>
  <c r="O394" i="67"/>
  <c r="O432" i="67"/>
  <c r="O451" i="67"/>
  <c r="M451" i="67" s="1"/>
  <c r="O465" i="67"/>
  <c r="M465" i="67" s="1"/>
  <c r="O480" i="67"/>
  <c r="M480" i="67" s="1"/>
  <c r="AG54" i="67"/>
  <c r="AF54" i="67" s="1"/>
  <c r="AG134" i="67"/>
  <c r="AF134" i="67" s="1"/>
  <c r="AG209" i="67"/>
  <c r="AG230" i="67" s="1"/>
  <c r="AG228" i="67"/>
  <c r="AG284" i="67"/>
  <c r="AG286" i="67" s="1"/>
  <c r="AG329" i="67"/>
  <c r="AG348" i="67"/>
  <c r="AG350" i="67" s="1"/>
  <c r="AG376" i="67"/>
  <c r="AG394" i="67"/>
  <c r="AG432" i="67"/>
  <c r="AE432" i="67" s="1"/>
  <c r="AG451" i="67"/>
  <c r="AE451" i="67" s="1"/>
  <c r="AG465" i="67"/>
  <c r="AE465" i="67" s="1"/>
  <c r="AG480" i="67"/>
  <c r="AE480" i="67" s="1"/>
  <c r="AA13" i="67"/>
  <c r="Y31" i="67" s="1"/>
  <c r="AA54" i="67"/>
  <c r="AA72" i="67"/>
  <c r="AA152" i="67"/>
  <c r="AA162" i="67"/>
  <c r="AA209" i="67"/>
  <c r="AA230" i="67" s="1"/>
  <c r="AA265" i="67"/>
  <c r="AA284" i="67"/>
  <c r="AA303" i="67"/>
  <c r="AA308" i="67" s="1"/>
  <c r="AA313" i="67" s="1"/>
  <c r="AA348" i="67"/>
  <c r="AA350" i="67" s="1"/>
  <c r="AA432" i="67"/>
  <c r="AA451" i="67"/>
  <c r="Y451" i="67" s="1"/>
  <c r="AA465" i="67"/>
  <c r="Y465" i="67" s="1"/>
  <c r="AA480" i="67"/>
  <c r="Y480" i="67" s="1"/>
  <c r="R13" i="67"/>
  <c r="R27" i="67" s="1"/>
  <c r="R72" i="67"/>
  <c r="R83" i="67"/>
  <c r="R209" i="67"/>
  <c r="R228" i="67"/>
  <c r="R265" i="67"/>
  <c r="R284" i="67"/>
  <c r="R329" i="67"/>
  <c r="R348" i="67"/>
  <c r="R376" i="67"/>
  <c r="R394" i="67"/>
  <c r="R432" i="67"/>
  <c r="P432" i="67" s="1"/>
  <c r="R465" i="67"/>
  <c r="P465" i="67" s="1"/>
  <c r="R480" i="67"/>
  <c r="P480" i="67" s="1"/>
  <c r="AM72" i="67"/>
  <c r="AM228" i="67"/>
  <c r="AM230" i="67" s="1"/>
  <c r="AM284" i="67"/>
  <c r="AM286" i="67" s="1"/>
  <c r="AM376" i="67"/>
  <c r="AL376" i="67" s="1"/>
  <c r="S96" i="67"/>
  <c r="S104" i="67" s="1"/>
  <c r="T104" i="67" s="1"/>
  <c r="AJ41" i="67"/>
  <c r="AJ74" i="67" s="1"/>
  <c r="AJ54" i="67"/>
  <c r="AJ72" i="67"/>
  <c r="AJ83" i="67"/>
  <c r="AJ121" i="67"/>
  <c r="AI112" i="67"/>
  <c r="AJ152" i="67"/>
  <c r="AJ162" i="67"/>
  <c r="AJ209" i="67"/>
  <c r="AJ230" i="67" s="1"/>
  <c r="AJ228" i="67"/>
  <c r="AJ265" i="67"/>
  <c r="AJ286" i="67" s="1"/>
  <c r="AJ303" i="67"/>
  <c r="AJ308" i="67" s="1"/>
  <c r="AJ313" i="67" s="1"/>
  <c r="AJ329" i="67"/>
  <c r="AJ350" i="67" s="1"/>
  <c r="AJ348" i="67"/>
  <c r="AJ376" i="67"/>
  <c r="AJ396" i="67" s="1"/>
  <c r="AI396" i="67" s="1"/>
  <c r="AJ394" i="67"/>
  <c r="AJ432" i="67"/>
  <c r="AH432" i="67" s="1"/>
  <c r="AJ451" i="67"/>
  <c r="AH451" i="67" s="1"/>
  <c r="AJ480" i="67"/>
  <c r="AH480" i="67" s="1"/>
  <c r="AA121" i="67"/>
  <c r="Z112" i="67"/>
  <c r="AA184" i="67"/>
  <c r="AA185" i="67" s="1"/>
  <c r="AA394" i="67"/>
  <c r="Z394" i="67" s="1"/>
  <c r="Z193" i="67"/>
  <c r="AM329" i="67"/>
  <c r="AL329" i="67" s="1"/>
  <c r="H115" i="67"/>
  <c r="H116" i="67"/>
  <c r="H15" i="67"/>
  <c r="H117" i="67"/>
  <c r="H17" i="67"/>
  <c r="H98" i="67"/>
  <c r="I13" i="67"/>
  <c r="G31" i="67" s="1"/>
  <c r="I41" i="67"/>
  <c r="I54" i="67"/>
  <c r="I72" i="67"/>
  <c r="I83" i="67"/>
  <c r="G96" i="67"/>
  <c r="G107" i="67" s="1"/>
  <c r="I104" i="67"/>
  <c r="I121" i="67"/>
  <c r="I154" i="67" s="1"/>
  <c r="H118" i="67"/>
  <c r="I134" i="67"/>
  <c r="I152" i="67"/>
  <c r="I162" i="67"/>
  <c r="H184" i="67"/>
  <c r="H193" i="67" s="1"/>
  <c r="I209" i="67"/>
  <c r="I228" i="67"/>
  <c r="I249" i="67"/>
  <c r="I265" i="67"/>
  <c r="H265" i="67" s="1"/>
  <c r="I284" i="67"/>
  <c r="I303" i="67"/>
  <c r="I308" i="67" s="1"/>
  <c r="I313" i="67" s="1"/>
  <c r="I329" i="67"/>
  <c r="I348" i="67"/>
  <c r="I376" i="67"/>
  <c r="I394" i="67"/>
  <c r="I432" i="67"/>
  <c r="G432" i="67" s="1"/>
  <c r="I451" i="67"/>
  <c r="G451" i="67" s="1"/>
  <c r="I465" i="67"/>
  <c r="G465" i="67" s="1"/>
  <c r="I480" i="67"/>
  <c r="G480" i="67" s="1"/>
  <c r="I24" i="67"/>
  <c r="G32" i="67" s="1"/>
  <c r="G13" i="67"/>
  <c r="G24" i="67" s="1"/>
  <c r="H37" i="67" s="1"/>
  <c r="H12" i="67"/>
  <c r="H111" i="67"/>
  <c r="H119" i="67"/>
  <c r="I184" i="67"/>
  <c r="H296" i="67"/>
  <c r="H307" i="67"/>
  <c r="I418" i="67"/>
  <c r="H35" i="67"/>
  <c r="H112" i="67"/>
  <c r="H120" i="67"/>
  <c r="I181" i="67"/>
  <c r="K359" i="67"/>
  <c r="AP359" i="67"/>
  <c r="AP361" i="67" s="1"/>
  <c r="H113" i="67"/>
  <c r="J361" i="67"/>
  <c r="AN359" i="67"/>
  <c r="AN361" i="67" s="1"/>
  <c r="H114" i="67"/>
  <c r="AG361" i="67"/>
  <c r="K394" i="67"/>
  <c r="AL359" i="67"/>
  <c r="AC394" i="67"/>
  <c r="AA361" i="67"/>
  <c r="N394" i="67"/>
  <c r="AF376" i="67"/>
  <c r="AF394" i="67"/>
  <c r="Q394" i="67"/>
  <c r="AC359" i="67"/>
  <c r="T359" i="67"/>
  <c r="AI394" i="67"/>
  <c r="X361" i="67"/>
  <c r="W394" i="67"/>
  <c r="AL394" i="67"/>
  <c r="L286" i="67"/>
  <c r="K286" i="67" s="1"/>
  <c r="K348" i="67"/>
  <c r="L241" i="67"/>
  <c r="K173" i="67"/>
  <c r="J96" i="67"/>
  <c r="Q173" i="67"/>
  <c r="R172" i="67"/>
  <c r="U249" i="67"/>
  <c r="Z284" i="67"/>
  <c r="Z173" i="67"/>
  <c r="AA181" i="67"/>
  <c r="AB111" i="67"/>
  <c r="AH104" i="67"/>
  <c r="AI104" i="67" s="1"/>
  <c r="AH107" i="67"/>
  <c r="AJ244" i="67"/>
  <c r="AI103" i="67"/>
  <c r="AH112" i="67"/>
  <c r="AM184" i="67"/>
  <c r="AL173" i="67"/>
  <c r="AL184" i="67"/>
  <c r="AL193" i="67" s="1"/>
  <c r="AL348" i="67"/>
  <c r="AM249" i="67"/>
  <c r="AF72" i="67"/>
  <c r="AG184" i="67"/>
  <c r="AF7" i="67"/>
  <c r="AF173" i="67"/>
  <c r="AG249" i="67"/>
  <c r="AG250" i="67" s="1"/>
  <c r="AF184" i="67"/>
  <c r="AF193" i="67" s="1"/>
  <c r="X241" i="67"/>
  <c r="X172" i="67"/>
  <c r="W173" i="67"/>
  <c r="O27" i="67"/>
  <c r="N72" i="67" s="1"/>
  <c r="M31" i="67"/>
  <c r="O241" i="67"/>
  <c r="N173" i="67"/>
  <c r="O396" i="67"/>
  <c r="N396" i="67" s="1"/>
  <c r="N95" i="67"/>
  <c r="AI376" i="67"/>
  <c r="AE308" i="67"/>
  <c r="AG193" i="67"/>
  <c r="AH418" i="67"/>
  <c r="AI286" i="67"/>
  <c r="AJ288" i="67"/>
  <c r="AE418" i="67"/>
  <c r="AF21" i="67"/>
  <c r="AE24" i="67"/>
  <c r="AF31" i="67" s="1"/>
  <c r="AJ107" i="67"/>
  <c r="AI152" i="67" s="1"/>
  <c r="AG396" i="67"/>
  <c r="AJ361" i="67"/>
  <c r="AF298" i="67"/>
  <c r="AG247" i="67"/>
  <c r="AJ172" i="67"/>
  <c r="AI98" i="67"/>
  <c r="AF8" i="67"/>
  <c r="AH303" i="67"/>
  <c r="AL249" i="67"/>
  <c r="AJ184" i="67"/>
  <c r="AE31" i="67"/>
  <c r="AH13" i="67"/>
  <c r="AG303" i="67"/>
  <c r="AG308" i="67" s="1"/>
  <c r="AG313" i="67" s="1"/>
  <c r="AI184" i="67"/>
  <c r="AI193" i="67" s="1"/>
  <c r="AG175" i="67"/>
  <c r="AM41" i="67"/>
  <c r="AE112" i="67"/>
  <c r="AE96" i="67"/>
  <c r="AK303" i="67"/>
  <c r="AK13" i="67"/>
  <c r="X396" i="67"/>
  <c r="W376" i="67"/>
  <c r="S418" i="67"/>
  <c r="AD350" i="67"/>
  <c r="AC350" i="67" s="1"/>
  <c r="Y432" i="67"/>
  <c r="AB418" i="67"/>
  <c r="AD467" i="67"/>
  <c r="AB467" i="67" s="1"/>
  <c r="P418" i="67"/>
  <c r="N329" i="67"/>
  <c r="V432" i="67"/>
  <c r="X467" i="67"/>
  <c r="AD286" i="67"/>
  <c r="Z329" i="67"/>
  <c r="R303" i="67"/>
  <c r="R308" i="67" s="1"/>
  <c r="R313" i="67" s="1"/>
  <c r="Y308" i="67"/>
  <c r="R121" i="67"/>
  <c r="N103" i="67"/>
  <c r="M107" i="67"/>
  <c r="R41" i="67"/>
  <c r="Q13" i="67"/>
  <c r="Q22" i="67"/>
  <c r="P24" i="67"/>
  <c r="Q33" i="67" s="1"/>
  <c r="P27" i="67"/>
  <c r="Q21" i="67"/>
  <c r="Q23" i="67"/>
  <c r="W6" i="67"/>
  <c r="V13" i="67"/>
  <c r="W296" i="67"/>
  <c r="V303" i="67"/>
  <c r="X152" i="67"/>
  <c r="P308" i="67"/>
  <c r="X284" i="67"/>
  <c r="O250" i="67"/>
  <c r="AD193" i="67"/>
  <c r="AC209" i="67" s="1"/>
  <c r="X265" i="67"/>
  <c r="Z376" i="67"/>
  <c r="N376" i="67"/>
  <c r="R162" i="67"/>
  <c r="R54" i="67"/>
  <c r="AA27" i="67"/>
  <c r="Z72" i="67" s="1"/>
  <c r="AD361" i="67"/>
  <c r="X303" i="67"/>
  <c r="X308" i="67" s="1"/>
  <c r="X313" i="67" s="1"/>
  <c r="X209" i="67"/>
  <c r="M112" i="67"/>
  <c r="AC95" i="67"/>
  <c r="AB96" i="67"/>
  <c r="O107" i="67"/>
  <c r="M111" i="67"/>
  <c r="AD83" i="67"/>
  <c r="AA41" i="67"/>
  <c r="AD27" i="67"/>
  <c r="AB31" i="67"/>
  <c r="M308" i="67"/>
  <c r="AC297" i="67"/>
  <c r="AB303" i="67"/>
  <c r="N284" i="67"/>
  <c r="AA244" i="67"/>
  <c r="Z249" i="67"/>
  <c r="AA250" i="67" s="1"/>
  <c r="R244" i="67"/>
  <c r="R249" i="67"/>
  <c r="R250" i="67" s="1"/>
  <c r="Q265" i="67"/>
  <c r="X228" i="67"/>
  <c r="AD162" i="67"/>
  <c r="AD134" i="67"/>
  <c r="R134" i="67"/>
  <c r="X54" i="67"/>
  <c r="W54" i="67" s="1"/>
  <c r="AD54" i="67"/>
  <c r="AD74" i="67" s="1"/>
  <c r="O41" i="67"/>
  <c r="V32" i="67"/>
  <c r="X41" i="67"/>
  <c r="U27" i="67"/>
  <c r="T72" i="67" s="1"/>
  <c r="S31" i="67"/>
  <c r="T184" i="67"/>
  <c r="T193" i="67" s="1"/>
  <c r="T173" i="67"/>
  <c r="R152" i="67"/>
  <c r="AD152" i="67"/>
  <c r="X121" i="67"/>
  <c r="V112" i="67"/>
  <c r="AA107" i="67"/>
  <c r="V111" i="67"/>
  <c r="X72" i="67"/>
  <c r="W72" i="67" s="1"/>
  <c r="U41" i="67"/>
  <c r="S32" i="67"/>
  <c r="V31" i="67"/>
  <c r="AA193" i="67"/>
  <c r="AA188" i="67"/>
  <c r="W94" i="67"/>
  <c r="V96" i="67"/>
  <c r="AC7" i="67"/>
  <c r="AB13" i="67"/>
  <c r="AC184" i="67"/>
  <c r="AC193" i="67" s="1"/>
  <c r="Y112" i="67"/>
  <c r="Y96" i="67"/>
  <c r="Z22" i="67"/>
  <c r="P96" i="67"/>
  <c r="N184" i="67"/>
  <c r="N193" i="67" s="1"/>
  <c r="Y111" i="67"/>
  <c r="S107" i="67"/>
  <c r="Y27" i="67"/>
  <c r="Z27" i="67" s="1"/>
  <c r="M13" i="67"/>
  <c r="X184" i="67"/>
  <c r="Y24" i="67"/>
  <c r="Z33" i="67" s="1"/>
  <c r="Z23" i="67"/>
  <c r="Z21" i="67"/>
  <c r="S13" i="67"/>
  <c r="K376" i="67"/>
  <c r="L230" i="67"/>
  <c r="J111" i="67"/>
  <c r="J31" i="67"/>
  <c r="L27" i="67"/>
  <c r="K54" i="67" s="1"/>
  <c r="K329" i="67"/>
  <c r="L350" i="67"/>
  <c r="K350" i="67" s="1"/>
  <c r="J418" i="67"/>
  <c r="L467" i="67"/>
  <c r="J303" i="67"/>
  <c r="K184" i="67"/>
  <c r="K193" i="67" s="1"/>
  <c r="L41" i="67"/>
  <c r="J13" i="67"/>
  <c r="L361" i="67"/>
  <c r="K101" i="67"/>
  <c r="L193" i="67"/>
  <c r="K209" i="67" s="1"/>
  <c r="H394" i="67"/>
  <c r="H8" i="67"/>
  <c r="H359" i="67"/>
  <c r="H95" i="67"/>
  <c r="I172" i="67"/>
  <c r="H173" i="67"/>
  <c r="I241" i="67"/>
  <c r="I185" i="67"/>
  <c r="I193" i="67"/>
  <c r="H209" i="67" s="1"/>
  <c r="H329" i="67"/>
  <c r="I350" i="67"/>
  <c r="H350" i="67" s="1"/>
  <c r="H23" i="67"/>
  <c r="H13" i="67"/>
  <c r="H22" i="67"/>
  <c r="G27" i="67"/>
  <c r="H21" i="67"/>
  <c r="H101" i="67"/>
  <c r="G112" i="67"/>
  <c r="H348" i="67"/>
  <c r="H31" i="67"/>
  <c r="H36" i="67"/>
  <c r="H32" i="67"/>
  <c r="H24" i="67"/>
  <c r="H34" i="67"/>
  <c r="I107" i="67"/>
  <c r="G111" i="67"/>
  <c r="I230" i="67"/>
  <c r="G418" i="67"/>
  <c r="I396" i="67"/>
  <c r="H396" i="67" s="1"/>
  <c r="H376" i="67"/>
  <c r="H9" i="67"/>
  <c r="H249" i="67"/>
  <c r="I250" i="67" s="1"/>
  <c r="I175" i="67"/>
  <c r="H33" i="67"/>
  <c r="I361" i="67"/>
  <c r="H361" i="67" s="1"/>
  <c r="I27" i="67"/>
  <c r="G303" i="67"/>
  <c r="Z350" i="67" l="1"/>
  <c r="W284" i="67"/>
  <c r="Q54" i="67"/>
  <c r="Q27" i="67"/>
  <c r="P31" i="67"/>
  <c r="R396" i="67"/>
  <c r="R398" i="67" s="1"/>
  <c r="Q72" i="67"/>
  <c r="N101" i="67"/>
  <c r="M104" i="67"/>
  <c r="N104" i="67" s="1"/>
  <c r="N102" i="67"/>
  <c r="O350" i="67"/>
  <c r="N350" i="67" s="1"/>
  <c r="O467" i="67"/>
  <c r="N228" i="67"/>
  <c r="L107" i="67"/>
  <c r="H284" i="67"/>
  <c r="R230" i="67"/>
  <c r="S313" i="67"/>
  <c r="T313" i="67" s="1"/>
  <c r="R350" i="67"/>
  <c r="R352" i="67" s="1"/>
  <c r="AM27" i="67"/>
  <c r="AF13" i="67"/>
  <c r="Z348" i="67"/>
  <c r="AJ467" i="67"/>
  <c r="M432" i="67"/>
  <c r="Q376" i="67"/>
  <c r="AF22" i="67"/>
  <c r="I286" i="67"/>
  <c r="H286" i="67" s="1"/>
  <c r="AM350" i="67"/>
  <c r="AL350" i="67" s="1"/>
  <c r="AD107" i="67"/>
  <c r="AC121" i="67" s="1"/>
  <c r="AJ154" i="67"/>
  <c r="U230" i="67"/>
  <c r="U232" i="67" s="1"/>
  <c r="AD396" i="67"/>
  <c r="AC396" i="67" s="1"/>
  <c r="H230" i="67"/>
  <c r="AF41" i="67"/>
  <c r="AC348" i="67"/>
  <c r="I467" i="67"/>
  <c r="G467" i="67" s="1"/>
  <c r="R467" i="67"/>
  <c r="AF23" i="67"/>
  <c r="AA396" i="67"/>
  <c r="U107" i="67"/>
  <c r="T152" i="67" s="1"/>
  <c r="AG467" i="67"/>
  <c r="AE467" i="67" s="1"/>
  <c r="AC284" i="67"/>
  <c r="AC376" i="67"/>
  <c r="AA467" i="67"/>
  <c r="AJ27" i="67"/>
  <c r="X352" i="67"/>
  <c r="AG154" i="67"/>
  <c r="AF154" i="67" s="1"/>
  <c r="R107" i="67"/>
  <c r="Q134" i="67" s="1"/>
  <c r="AF152" i="67"/>
  <c r="AK418" i="67"/>
  <c r="AG185" i="67"/>
  <c r="AM107" i="67"/>
  <c r="AM164" i="67" s="1"/>
  <c r="AM250" i="67"/>
  <c r="AM185" i="67"/>
  <c r="AK107" i="67"/>
  <c r="AL107" i="67" s="1"/>
  <c r="AL103" i="67"/>
  <c r="AK104" i="67"/>
  <c r="AL104" i="67" s="1"/>
  <c r="AL101" i="67"/>
  <c r="AL72" i="67"/>
  <c r="AL102" i="67"/>
  <c r="AM396" i="67"/>
  <c r="AL396" i="67" s="1"/>
  <c r="AM193" i="67"/>
  <c r="AL209" i="67" s="1"/>
  <c r="AL284" i="67"/>
  <c r="AI107" i="67"/>
  <c r="AF284" i="67"/>
  <c r="AF35" i="67"/>
  <c r="Z24" i="67"/>
  <c r="Z34" i="67"/>
  <c r="Z36" i="67"/>
  <c r="Z31" i="67"/>
  <c r="Z32" i="67"/>
  <c r="Z13" i="67"/>
  <c r="Z303" i="67"/>
  <c r="Z35" i="67"/>
  <c r="Z37" i="67"/>
  <c r="T228" i="67"/>
  <c r="U154" i="67"/>
  <c r="T209" i="67"/>
  <c r="T230" i="67"/>
  <c r="U194" i="67"/>
  <c r="N54" i="67"/>
  <c r="U467" i="67"/>
  <c r="S467" i="67" s="1"/>
  <c r="T96" i="67"/>
  <c r="T102" i="67"/>
  <c r="T101" i="67"/>
  <c r="T103" i="67"/>
  <c r="Z54" i="67"/>
  <c r="O154" i="67"/>
  <c r="O164" i="67" s="1"/>
  <c r="AI329" i="67"/>
  <c r="AG352" i="67"/>
  <c r="U396" i="67"/>
  <c r="T396" i="67" s="1"/>
  <c r="U286" i="67"/>
  <c r="U288" i="67" s="1"/>
  <c r="U350" i="67"/>
  <c r="I74" i="67"/>
  <c r="I85" i="67" s="1"/>
  <c r="Q303" i="67"/>
  <c r="K361" i="67"/>
  <c r="U250" i="67"/>
  <c r="R286" i="67"/>
  <c r="R288" i="67" s="1"/>
  <c r="AO361" i="67"/>
  <c r="Q193" i="67"/>
  <c r="Q24" i="67"/>
  <c r="Q34" i="67"/>
  <c r="Q35" i="67"/>
  <c r="Q32" i="67"/>
  <c r="Q36" i="67"/>
  <c r="Q31" i="67"/>
  <c r="Q37" i="67"/>
  <c r="N303" i="67"/>
  <c r="AL286" i="67"/>
  <c r="AM288" i="67"/>
  <c r="H102" i="67"/>
  <c r="N134" i="67"/>
  <c r="AC152" i="67"/>
  <c r="AA286" i="67"/>
  <c r="Q209" i="67"/>
  <c r="T284" i="67"/>
  <c r="H103" i="67"/>
  <c r="L288" i="67"/>
  <c r="Q230" i="67"/>
  <c r="AI134" i="67"/>
  <c r="AF286" i="67"/>
  <c r="AI348" i="67"/>
  <c r="G104" i="67"/>
  <c r="H104" i="67" s="1"/>
  <c r="O398" i="67"/>
  <c r="AJ85" i="67"/>
  <c r="AA154" i="67"/>
  <c r="AA164" i="67" s="1"/>
  <c r="H96" i="67"/>
  <c r="AC134" i="67"/>
  <c r="AI350" i="67"/>
  <c r="O286" i="67"/>
  <c r="Q348" i="67"/>
  <c r="AO359" i="67"/>
  <c r="K96" i="67"/>
  <c r="K103" i="67"/>
  <c r="J104" i="67"/>
  <c r="K104" i="67" s="1"/>
  <c r="K102" i="67"/>
  <c r="J107" i="67"/>
  <c r="K107" i="67" s="1"/>
  <c r="L398" i="67"/>
  <c r="AD85" i="67"/>
  <c r="AD352" i="67"/>
  <c r="AI54" i="67"/>
  <c r="AJ398" i="67"/>
  <c r="AI154" i="67"/>
  <c r="AG288" i="67"/>
  <c r="W329" i="67"/>
  <c r="N154" i="67"/>
  <c r="N121" i="67"/>
  <c r="N152" i="67"/>
  <c r="AH308" i="67"/>
  <c r="AI303" i="67"/>
  <c r="AG85" i="67"/>
  <c r="AF103" i="67"/>
  <c r="AF96" i="67"/>
  <c r="AF102" i="67"/>
  <c r="AF101" i="67"/>
  <c r="AE107" i="67"/>
  <c r="AF107" i="67" s="1"/>
  <c r="AE104" i="67"/>
  <c r="AF104" i="67" s="1"/>
  <c r="AF36" i="67"/>
  <c r="AI74" i="67"/>
  <c r="AI121" i="67"/>
  <c r="AG232" i="67"/>
  <c r="AG194" i="67"/>
  <c r="AF228" i="67"/>
  <c r="AL303" i="67"/>
  <c r="AK308" i="67"/>
  <c r="AI41" i="67"/>
  <c r="AI22" i="67"/>
  <c r="AI21" i="67"/>
  <c r="AI23" i="67"/>
  <c r="AH27" i="67"/>
  <c r="AI27" i="67" s="1"/>
  <c r="AI13" i="67"/>
  <c r="AH24" i="67"/>
  <c r="AG398" i="67"/>
  <c r="AF396" i="67"/>
  <c r="AF350" i="67"/>
  <c r="AI72" i="67"/>
  <c r="AF348" i="67"/>
  <c r="AM352" i="67"/>
  <c r="AE313" i="67"/>
  <c r="AF313" i="67" s="1"/>
  <c r="AF308" i="67"/>
  <c r="AF32" i="67"/>
  <c r="AF33" i="67"/>
  <c r="AF24" i="67"/>
  <c r="AF34" i="67"/>
  <c r="AF37" i="67"/>
  <c r="AL13" i="67"/>
  <c r="AL23" i="67"/>
  <c r="AK24" i="67"/>
  <c r="AK27" i="67"/>
  <c r="AL27" i="67" s="1"/>
  <c r="AL22" i="67"/>
  <c r="AL21" i="67"/>
  <c r="AL41" i="67"/>
  <c r="AM74" i="67"/>
  <c r="AL74" i="67" s="1"/>
  <c r="AJ164" i="67"/>
  <c r="AJ352" i="67"/>
  <c r="AF230" i="67"/>
  <c r="AF303" i="67"/>
  <c r="AK467" i="67"/>
  <c r="AM482" i="67"/>
  <c r="AF329" i="67"/>
  <c r="AJ193" i="67"/>
  <c r="AJ185" i="67"/>
  <c r="AL54" i="67"/>
  <c r="AF209" i="67"/>
  <c r="AJ482" i="67"/>
  <c r="AH467" i="67"/>
  <c r="AC72" i="67"/>
  <c r="M27" i="67"/>
  <c r="N27" i="67" s="1"/>
  <c r="N21" i="67"/>
  <c r="N23" i="67"/>
  <c r="N13" i="67"/>
  <c r="N22" i="67"/>
  <c r="M24" i="67"/>
  <c r="W102" i="67"/>
  <c r="W96" i="67"/>
  <c r="V104" i="67"/>
  <c r="W104" i="67" s="1"/>
  <c r="W101" i="67"/>
  <c r="W103" i="67"/>
  <c r="V107" i="67"/>
  <c r="W107" i="67" s="1"/>
  <c r="AA74" i="67"/>
  <c r="Z74" i="67" s="1"/>
  <c r="Z41" i="67"/>
  <c r="Z230" i="67"/>
  <c r="P313" i="67"/>
  <c r="Q313" i="67" s="1"/>
  <c r="Q308" i="67"/>
  <c r="N107" i="67"/>
  <c r="AC228" i="67"/>
  <c r="W348" i="67"/>
  <c r="X482" i="67"/>
  <c r="V467" i="67"/>
  <c r="R232" i="67"/>
  <c r="R194" i="67"/>
  <c r="Q41" i="67"/>
  <c r="R74" i="67"/>
  <c r="Z101" i="67"/>
  <c r="Z103" i="67"/>
  <c r="Y104" i="67"/>
  <c r="Z104" i="67" s="1"/>
  <c r="Y107" i="67"/>
  <c r="Z107" i="67" s="1"/>
  <c r="Z102" i="67"/>
  <c r="Z96" i="67"/>
  <c r="U185" i="67"/>
  <c r="Z121" i="67"/>
  <c r="O232" i="67"/>
  <c r="O194" i="67"/>
  <c r="Q329" i="67"/>
  <c r="P107" i="67"/>
  <c r="Q107" i="67" s="1"/>
  <c r="Q101" i="67"/>
  <c r="Q103" i="67"/>
  <c r="Q96" i="67"/>
  <c r="Q102" i="67"/>
  <c r="P104" i="67"/>
  <c r="Q104" i="67" s="1"/>
  <c r="O74" i="67"/>
  <c r="N41" i="67"/>
  <c r="AB308" i="67"/>
  <c r="AC303" i="67"/>
  <c r="AC41" i="67"/>
  <c r="O185" i="67"/>
  <c r="W152" i="67"/>
  <c r="Y313" i="67"/>
  <c r="Z313" i="67" s="1"/>
  <c r="Z308" i="67"/>
  <c r="T22" i="67"/>
  <c r="T13" i="67"/>
  <c r="S24" i="67"/>
  <c r="T21" i="67"/>
  <c r="T23" i="67"/>
  <c r="S27" i="67"/>
  <c r="T27" i="67" s="1"/>
  <c r="AA232" i="67"/>
  <c r="AA194" i="67"/>
  <c r="Z209" i="67"/>
  <c r="R154" i="67"/>
  <c r="AD154" i="67"/>
  <c r="AC54" i="67"/>
  <c r="Z228" i="67"/>
  <c r="Z134" i="67"/>
  <c r="AD232" i="67"/>
  <c r="AD194" i="67"/>
  <c r="W303" i="67"/>
  <c r="V308" i="67"/>
  <c r="AC230" i="67"/>
  <c r="W396" i="67"/>
  <c r="X398" i="67"/>
  <c r="X193" i="67"/>
  <c r="W228" i="67" s="1"/>
  <c r="X185" i="67"/>
  <c r="Z152" i="67"/>
  <c r="W121" i="67"/>
  <c r="X154" i="67"/>
  <c r="W154" i="67" s="1"/>
  <c r="M313" i="67"/>
  <c r="N313" i="67" s="1"/>
  <c r="N308" i="67"/>
  <c r="X230" i="67"/>
  <c r="X286" i="67"/>
  <c r="AD185" i="67"/>
  <c r="AA352" i="67"/>
  <c r="AD288" i="67"/>
  <c r="AC286" i="67"/>
  <c r="U398" i="67"/>
  <c r="Y467" i="67"/>
  <c r="AA482" i="67"/>
  <c r="W134" i="67"/>
  <c r="P467" i="67"/>
  <c r="R482" i="67"/>
  <c r="AC74" i="67"/>
  <c r="AC22" i="67"/>
  <c r="AC13" i="67"/>
  <c r="AC21" i="67"/>
  <c r="AC23" i="67"/>
  <c r="AB24" i="67"/>
  <c r="AB27" i="67"/>
  <c r="AC27" i="67" s="1"/>
  <c r="N209" i="67"/>
  <c r="W21" i="67"/>
  <c r="W23" i="67"/>
  <c r="V27" i="67"/>
  <c r="W27" i="67" s="1"/>
  <c r="W22" i="67"/>
  <c r="W13" i="67"/>
  <c r="V24" i="67"/>
  <c r="Q284" i="67"/>
  <c r="Q396" i="67"/>
  <c r="T41" i="67"/>
  <c r="U74" i="67"/>
  <c r="T74" i="67" s="1"/>
  <c r="W41" i="67"/>
  <c r="X74" i="67"/>
  <c r="AC96" i="67"/>
  <c r="AC101" i="67"/>
  <c r="AC103" i="67"/>
  <c r="AB104" i="67"/>
  <c r="AC104" i="67" s="1"/>
  <c r="AB107" i="67"/>
  <c r="AC107" i="67" s="1"/>
  <c r="AC102" i="67"/>
  <c r="N230" i="67"/>
  <c r="T54" i="67"/>
  <c r="W350" i="67"/>
  <c r="AD482" i="67"/>
  <c r="M467" i="67"/>
  <c r="O482" i="67"/>
  <c r="J24" i="67"/>
  <c r="K23" i="67"/>
  <c r="K21" i="67"/>
  <c r="J27" i="67"/>
  <c r="K27" i="67" s="1"/>
  <c r="K13" i="67"/>
  <c r="K22" i="67"/>
  <c r="L164" i="67"/>
  <c r="L74" i="67"/>
  <c r="K74" i="67" s="1"/>
  <c r="K41" i="67"/>
  <c r="J467" i="67"/>
  <c r="L482" i="67"/>
  <c r="L194" i="67"/>
  <c r="L232" i="67"/>
  <c r="J308" i="67"/>
  <c r="K303" i="67"/>
  <c r="K230" i="67"/>
  <c r="L352" i="67"/>
  <c r="K72" i="67"/>
  <c r="L185" i="67"/>
  <c r="K228" i="67"/>
  <c r="I352" i="67"/>
  <c r="H228" i="67"/>
  <c r="I164" i="67"/>
  <c r="H54" i="67"/>
  <c r="H41" i="67"/>
  <c r="H152" i="67"/>
  <c r="H107" i="67"/>
  <c r="H121" i="67"/>
  <c r="I398" i="67"/>
  <c r="I194" i="67"/>
  <c r="I232" i="67"/>
  <c r="G308" i="67"/>
  <c r="H303" i="67"/>
  <c r="H134" i="67"/>
  <c r="I482" i="67"/>
  <c r="H154" i="67"/>
  <c r="H27" i="67"/>
  <c r="H72" i="67"/>
  <c r="W209" i="67" l="1"/>
  <c r="Q350" i="67"/>
  <c r="O352" i="67"/>
  <c r="K152" i="67"/>
  <c r="K121" i="67"/>
  <c r="K134" i="67"/>
  <c r="K154" i="67"/>
  <c r="H74" i="67"/>
  <c r="Q286" i="67"/>
  <c r="U164" i="67"/>
  <c r="T107" i="67"/>
  <c r="T134" i="67"/>
  <c r="T121" i="67"/>
  <c r="Q152" i="67"/>
  <c r="Q121" i="67"/>
  <c r="AM398" i="67"/>
  <c r="I288" i="67"/>
  <c r="U482" i="67"/>
  <c r="T482" i="67" s="1"/>
  <c r="AG482" i="67"/>
  <c r="T154" i="67"/>
  <c r="Z396" i="67"/>
  <c r="AA398" i="67"/>
  <c r="AD398" i="67"/>
  <c r="AL134" i="67"/>
  <c r="AG164" i="67"/>
  <c r="AL121" i="67"/>
  <c r="AL154" i="67"/>
  <c r="AL152" i="67"/>
  <c r="AL228" i="67"/>
  <c r="AM232" i="67"/>
  <c r="AL230" i="67"/>
  <c r="AM194" i="67"/>
  <c r="AL24" i="67"/>
  <c r="AL34" i="67"/>
  <c r="AL35" i="67"/>
  <c r="AL36" i="67"/>
  <c r="AL37" i="67"/>
  <c r="AL33" i="67"/>
  <c r="AL31" i="67"/>
  <c r="AL32" i="67"/>
  <c r="AI24" i="67"/>
  <c r="AI36" i="67"/>
  <c r="AI32" i="67"/>
  <c r="AI33" i="67"/>
  <c r="AI34" i="67"/>
  <c r="AI37" i="67"/>
  <c r="AI31" i="67"/>
  <c r="AI35" i="67"/>
  <c r="AC24" i="67"/>
  <c r="AC37" i="67"/>
  <c r="AC31" i="67"/>
  <c r="AC32" i="67"/>
  <c r="AC34" i="67"/>
  <c r="AC35" i="67"/>
  <c r="AC36" i="67"/>
  <c r="AC33" i="67"/>
  <c r="Z154" i="67"/>
  <c r="T286" i="67"/>
  <c r="U352" i="67"/>
  <c r="T350" i="67"/>
  <c r="T24" i="67"/>
  <c r="T31" i="67"/>
  <c r="T36" i="67"/>
  <c r="T37" i="67"/>
  <c r="T35" i="67"/>
  <c r="T33" i="67"/>
  <c r="T34" i="67"/>
  <c r="T32" i="67"/>
  <c r="K24" i="67"/>
  <c r="K36" i="67"/>
  <c r="K37" i="67"/>
  <c r="K31" i="67"/>
  <c r="K32" i="67"/>
  <c r="K34" i="67"/>
  <c r="K35" i="67"/>
  <c r="K33" i="67"/>
  <c r="Z286" i="67"/>
  <c r="AA288" i="67"/>
  <c r="W230" i="67"/>
  <c r="AM85" i="67"/>
  <c r="N286" i="67"/>
  <c r="O288" i="67"/>
  <c r="U85" i="67"/>
  <c r="AG488" i="67"/>
  <c r="AF482" i="67"/>
  <c r="AL482" i="67"/>
  <c r="AM488" i="67"/>
  <c r="AJ488" i="67"/>
  <c r="AI482" i="67"/>
  <c r="AL308" i="67"/>
  <c r="AK313" i="67"/>
  <c r="AL313" i="67" s="1"/>
  <c r="AJ232" i="67"/>
  <c r="AJ194" i="67"/>
  <c r="AI209" i="67"/>
  <c r="AI228" i="67"/>
  <c r="AI230" i="67"/>
  <c r="AI308" i="67"/>
  <c r="AH313" i="67"/>
  <c r="AI313" i="67" s="1"/>
  <c r="N74" i="67"/>
  <c r="O85" i="67"/>
  <c r="Q482" i="67"/>
  <c r="R488" i="67"/>
  <c r="V313" i="67"/>
  <c r="W313" i="67" s="1"/>
  <c r="W308" i="67"/>
  <c r="N34" i="67"/>
  <c r="N36" i="67"/>
  <c r="N32" i="67"/>
  <c r="N24" i="67"/>
  <c r="N35" i="67"/>
  <c r="N31" i="67"/>
  <c r="N37" i="67"/>
  <c r="N33" i="67"/>
  <c r="X488" i="67"/>
  <c r="W482" i="67"/>
  <c r="W74" i="67"/>
  <c r="X85" i="67"/>
  <c r="W24" i="67"/>
  <c r="W31" i="67"/>
  <c r="W33" i="67"/>
  <c r="W35" i="67"/>
  <c r="W37" i="67"/>
  <c r="W32" i="67"/>
  <c r="W36" i="67"/>
  <c r="W34" i="67"/>
  <c r="W286" i="67"/>
  <c r="X288" i="67"/>
  <c r="AA85" i="67"/>
  <c r="Z482" i="67"/>
  <c r="AA488" i="67"/>
  <c r="U488" i="67"/>
  <c r="AC154" i="67"/>
  <c r="AD164" i="67"/>
  <c r="X194" i="67"/>
  <c r="X232" i="67"/>
  <c r="AC308" i="67"/>
  <c r="AB313" i="67"/>
  <c r="AC313" i="67" s="1"/>
  <c r="Q74" i="67"/>
  <c r="R85" i="67"/>
  <c r="N482" i="67"/>
  <c r="O488" i="67"/>
  <c r="X164" i="67"/>
  <c r="AC482" i="67"/>
  <c r="AD488" i="67"/>
  <c r="Q154" i="67"/>
  <c r="R164" i="67"/>
  <c r="K308" i="67"/>
  <c r="J313" i="67"/>
  <c r="K313" i="67" s="1"/>
  <c r="K482" i="67"/>
  <c r="L488" i="67"/>
  <c r="L85" i="67"/>
  <c r="H308" i="67"/>
  <c r="G313" i="67"/>
  <c r="H313" i="67" s="1"/>
  <c r="I488" i="67"/>
  <c r="H482" i="67"/>
  <c r="AJ497" i="67" l="1"/>
  <c r="AI488" i="67"/>
  <c r="AG497" i="67"/>
  <c r="AF488" i="67"/>
  <c r="AM497" i="67"/>
  <c r="AL488" i="67"/>
  <c r="T488" i="67"/>
  <c r="U497" i="67"/>
  <c r="U501" i="67" s="1"/>
  <c r="AD497" i="67"/>
  <c r="AC488" i="67"/>
  <c r="AA497" i="67"/>
  <c r="AA501" i="67" s="1"/>
  <c r="Z488" i="67"/>
  <c r="W488" i="67"/>
  <c r="X497" i="67"/>
  <c r="X501" i="67" s="1"/>
  <c r="R497" i="67"/>
  <c r="R501" i="67" s="1"/>
  <c r="Q488" i="67"/>
  <c r="O497" i="67"/>
  <c r="O501" i="67" s="1"/>
  <c r="N488" i="67"/>
  <c r="L497" i="67"/>
  <c r="L501" i="67" s="1"/>
  <c r="K488" i="67"/>
  <c r="I497" i="67"/>
  <c r="I501" i="67" s="1"/>
  <c r="H488" i="67"/>
  <c r="W497" i="67" l="1"/>
  <c r="AL497" i="67"/>
  <c r="AF497" i="67"/>
  <c r="Z497" i="67"/>
  <c r="AC497" i="67"/>
  <c r="AI497" i="67"/>
  <c r="Q497" i="67"/>
  <c r="T497" i="67"/>
  <c r="N497" i="67"/>
  <c r="K497" i="67"/>
  <c r="H497" i="67"/>
  <c r="F496" i="67"/>
  <c r="AP496" i="67" s="1"/>
  <c r="F495" i="67"/>
  <c r="AP495" i="67" s="1"/>
  <c r="F494" i="67"/>
  <c r="AP494" i="67" s="1"/>
  <c r="F493" i="67"/>
  <c r="AP493" i="67" s="1"/>
  <c r="F492" i="67"/>
  <c r="AP492" i="67" s="1"/>
  <c r="F491" i="67"/>
  <c r="AP491" i="67" s="1"/>
  <c r="F490" i="67"/>
  <c r="AP490" i="67" s="1"/>
  <c r="F479" i="67"/>
  <c r="AP479" i="67" s="1"/>
  <c r="F478" i="67"/>
  <c r="AP478" i="67" s="1"/>
  <c r="F477" i="67"/>
  <c r="AP477" i="67" s="1"/>
  <c r="F476" i="67"/>
  <c r="AP476" i="67" s="1"/>
  <c r="F475" i="67"/>
  <c r="AP475" i="67" s="1"/>
  <c r="F474" i="67"/>
  <c r="AP474" i="67" s="1"/>
  <c r="F473" i="67"/>
  <c r="AP473" i="67" s="1"/>
  <c r="F472" i="67"/>
  <c r="AP472" i="67" s="1"/>
  <c r="F471" i="67"/>
  <c r="AP471" i="67" s="1"/>
  <c r="F470" i="67"/>
  <c r="AP470" i="67" s="1"/>
  <c r="F469" i="67"/>
  <c r="AP469" i="67" s="1"/>
  <c r="F468" i="67"/>
  <c r="AP468" i="67" s="1"/>
  <c r="F464" i="67"/>
  <c r="AP464" i="67" s="1"/>
  <c r="F463" i="67"/>
  <c r="AP463" i="67" s="1"/>
  <c r="F462" i="67"/>
  <c r="AP462" i="67" s="1"/>
  <c r="F461" i="67"/>
  <c r="AP461" i="67" s="1"/>
  <c r="F460" i="67"/>
  <c r="AP460" i="67" s="1"/>
  <c r="F459" i="67"/>
  <c r="AP459" i="67" s="1"/>
  <c r="F458" i="67"/>
  <c r="AP458" i="67" s="1"/>
  <c r="F457" i="67"/>
  <c r="AP457" i="67" s="1"/>
  <c r="F456" i="67"/>
  <c r="AP456" i="67" s="1"/>
  <c r="F455" i="67"/>
  <c r="AP455" i="67" s="1"/>
  <c r="F454" i="67"/>
  <c r="AP454" i="67" s="1"/>
  <c r="F453" i="67"/>
  <c r="AP453" i="67" s="1"/>
  <c r="F452" i="67"/>
  <c r="AP452" i="67" s="1"/>
  <c r="F450" i="67"/>
  <c r="AP450" i="67" s="1"/>
  <c r="F449" i="67"/>
  <c r="AP449" i="67" s="1"/>
  <c r="F448" i="67"/>
  <c r="AP448" i="67" s="1"/>
  <c r="F447" i="67"/>
  <c r="AP447" i="67" s="1"/>
  <c r="F446" i="67"/>
  <c r="AP446" i="67" s="1"/>
  <c r="F445" i="67"/>
  <c r="AP445" i="67" s="1"/>
  <c r="F444" i="67"/>
  <c r="AP444" i="67" s="1"/>
  <c r="F443" i="67"/>
  <c r="AP443" i="67" s="1"/>
  <c r="F442" i="67"/>
  <c r="AP442" i="67" s="1"/>
  <c r="F441" i="67"/>
  <c r="AP441" i="67" s="1"/>
  <c r="F440" i="67"/>
  <c r="AP440" i="67" s="1"/>
  <c r="F439" i="67"/>
  <c r="AP439" i="67" s="1"/>
  <c r="F438" i="67"/>
  <c r="AP438" i="67" s="1"/>
  <c r="F437" i="67"/>
  <c r="AP437" i="67" s="1"/>
  <c r="F436" i="67"/>
  <c r="AP436" i="67" s="1"/>
  <c r="F435" i="67"/>
  <c r="AP435" i="67" s="1"/>
  <c r="F434" i="67"/>
  <c r="AP434" i="67" s="1"/>
  <c r="F433" i="67"/>
  <c r="AP433" i="67" s="1"/>
  <c r="F431" i="67"/>
  <c r="AP431" i="67" s="1"/>
  <c r="F430" i="67"/>
  <c r="AP430" i="67" s="1"/>
  <c r="F429" i="67"/>
  <c r="AP429" i="67" s="1"/>
  <c r="F428" i="67"/>
  <c r="AP428" i="67" s="1"/>
  <c r="F427" i="67"/>
  <c r="AP427" i="67" s="1"/>
  <c r="F426" i="67"/>
  <c r="AP426" i="67" s="1"/>
  <c r="F425" i="67"/>
  <c r="AP425" i="67" s="1"/>
  <c r="F424" i="67"/>
  <c r="AP424" i="67" s="1"/>
  <c r="F423" i="67"/>
  <c r="AP423" i="67" s="1"/>
  <c r="F422" i="67"/>
  <c r="AP422" i="67" s="1"/>
  <c r="F421" i="67"/>
  <c r="AP421" i="67" s="1"/>
  <c r="F420" i="67"/>
  <c r="AP420" i="67" s="1"/>
  <c r="F419" i="67"/>
  <c r="AP419" i="67" s="1"/>
  <c r="F417" i="67"/>
  <c r="AP417" i="67" s="1"/>
  <c r="F416" i="67"/>
  <c r="AP416" i="67" s="1"/>
  <c r="F415" i="67"/>
  <c r="AP415" i="67" s="1"/>
  <c r="F414" i="67"/>
  <c r="AP414" i="67" s="1"/>
  <c r="F413" i="67"/>
  <c r="AP413" i="67" s="1"/>
  <c r="F412" i="67"/>
  <c r="AP412" i="67" s="1"/>
  <c r="F411" i="67"/>
  <c r="AP411" i="67" s="1"/>
  <c r="F410" i="67"/>
  <c r="AP410" i="67" s="1"/>
  <c r="F409" i="67"/>
  <c r="AP409" i="67" s="1"/>
  <c r="F408" i="67"/>
  <c r="AP408" i="67" s="1"/>
  <c r="F406" i="67"/>
  <c r="AP406" i="67" s="1"/>
  <c r="F405" i="67"/>
  <c r="AP405" i="67" s="1"/>
  <c r="E417" i="67"/>
  <c r="AO417" i="67" s="1"/>
  <c r="E416" i="67"/>
  <c r="AO416" i="67" s="1"/>
  <c r="E415" i="67"/>
  <c r="AO415" i="67" s="1"/>
  <c r="E414" i="67"/>
  <c r="AO414" i="67" s="1"/>
  <c r="E413" i="67"/>
  <c r="AO413" i="67" s="1"/>
  <c r="E412" i="67"/>
  <c r="AO412" i="67" s="1"/>
  <c r="E411" i="67"/>
  <c r="AO411" i="67" s="1"/>
  <c r="E410" i="67"/>
  <c r="AO410" i="67" s="1"/>
  <c r="E409" i="67"/>
  <c r="AO409" i="67" s="1"/>
  <c r="E408" i="67"/>
  <c r="AO408" i="67" s="1"/>
  <c r="E246" i="67"/>
  <c r="AO246" i="67" s="1"/>
  <c r="E243" i="67"/>
  <c r="AO243" i="67" s="1"/>
  <c r="E240" i="67"/>
  <c r="AO240" i="67" s="1"/>
  <c r="E190" i="67"/>
  <c r="AO190" i="67" s="1"/>
  <c r="E187" i="67"/>
  <c r="AO187" i="67" s="1"/>
  <c r="E180" i="67"/>
  <c r="AO180" i="67" s="1"/>
  <c r="E177" i="67"/>
  <c r="AO177" i="67" s="1"/>
  <c r="E174" i="67"/>
  <c r="AO174" i="67" s="1"/>
  <c r="E171" i="67"/>
  <c r="AO171" i="67" s="1"/>
  <c r="D311" i="67"/>
  <c r="AN311" i="67" s="1"/>
  <c r="AO311" i="67" s="1"/>
  <c r="D310" i="67"/>
  <c r="AN310" i="67" s="1"/>
  <c r="AO310" i="67" s="1"/>
  <c r="D307" i="67"/>
  <c r="AN307" i="67" s="1"/>
  <c r="D306" i="67"/>
  <c r="AN306" i="67" s="1"/>
  <c r="D302" i="67"/>
  <c r="AN302" i="67" s="1"/>
  <c r="AO302" i="67" s="1"/>
  <c r="D301" i="67"/>
  <c r="AN301" i="67" s="1"/>
  <c r="AO301" i="67" s="1"/>
  <c r="D300" i="67"/>
  <c r="AN300" i="67" s="1"/>
  <c r="AO300" i="67" s="1"/>
  <c r="D299" i="67"/>
  <c r="AN299" i="67" s="1"/>
  <c r="D298" i="67"/>
  <c r="AN298" i="67" s="1"/>
  <c r="D297" i="67"/>
  <c r="AN297" i="67" s="1"/>
  <c r="D296" i="67"/>
  <c r="AN296" i="67" s="1"/>
  <c r="D295" i="67"/>
  <c r="AN295" i="67" s="1"/>
  <c r="D294" i="67"/>
  <c r="AN294" i="67" s="1"/>
  <c r="D246" i="67"/>
  <c r="AN246" i="67" s="1"/>
  <c r="D243" i="67"/>
  <c r="AN243" i="67" s="1"/>
  <c r="D240" i="67"/>
  <c r="AN240" i="67" s="1"/>
  <c r="D180" i="67"/>
  <c r="AN180" i="67" s="1"/>
  <c r="D177" i="67"/>
  <c r="AN177" i="67" s="1"/>
  <c r="D174" i="67"/>
  <c r="AN174" i="67" s="1"/>
  <c r="D171" i="67"/>
  <c r="AN171" i="67" s="1"/>
  <c r="D99" i="67"/>
  <c r="AN99" i="67" s="1"/>
  <c r="D98" i="67"/>
  <c r="AN98" i="67" s="1"/>
  <c r="AO98" i="67" s="1"/>
  <c r="D95" i="67"/>
  <c r="AN95" i="67" s="1"/>
  <c r="D94" i="67"/>
  <c r="AN94" i="67" s="1"/>
  <c r="D17" i="67"/>
  <c r="AN17" i="67" s="1"/>
  <c r="D15" i="67"/>
  <c r="AN15" i="67" s="1"/>
  <c r="D9" i="67"/>
  <c r="AN9" i="67" s="1"/>
  <c r="D8" i="67"/>
  <c r="AN8" i="67" s="1"/>
  <c r="D7" i="67"/>
  <c r="AN7" i="67" s="1"/>
  <c r="D6" i="67"/>
  <c r="AN6" i="67" s="1"/>
  <c r="F393" i="67"/>
  <c r="AP393" i="67" s="1"/>
  <c r="F392" i="67"/>
  <c r="AP392" i="67" s="1"/>
  <c r="F391" i="67"/>
  <c r="AP391" i="67" s="1"/>
  <c r="F390" i="67"/>
  <c r="AP390" i="67" s="1"/>
  <c r="F389" i="67"/>
  <c r="AP389" i="67" s="1"/>
  <c r="F388" i="67"/>
  <c r="AP388" i="67" s="1"/>
  <c r="F387" i="67"/>
  <c r="AP387" i="67" s="1"/>
  <c r="F386" i="67"/>
  <c r="AP386" i="67" s="1"/>
  <c r="F385" i="67"/>
  <c r="AP385" i="67" s="1"/>
  <c r="F384" i="67"/>
  <c r="AP384" i="67" s="1"/>
  <c r="F383" i="67"/>
  <c r="AP383" i="67" s="1"/>
  <c r="F382" i="67"/>
  <c r="AP382" i="67" s="1"/>
  <c r="F381" i="67"/>
  <c r="AP381" i="67" s="1"/>
  <c r="F380" i="67"/>
  <c r="AP380" i="67" s="1"/>
  <c r="F379" i="67"/>
  <c r="AP379" i="67" s="1"/>
  <c r="F378" i="67"/>
  <c r="AP378" i="67" s="1"/>
  <c r="F377" i="67"/>
  <c r="AP377" i="67" s="1"/>
  <c r="F375" i="67"/>
  <c r="AP375" i="67" s="1"/>
  <c r="F374" i="67"/>
  <c r="AP374" i="67" s="1"/>
  <c r="F373" i="67"/>
  <c r="AP373" i="67" s="1"/>
  <c r="F372" i="67"/>
  <c r="AP372" i="67" s="1"/>
  <c r="F371" i="67"/>
  <c r="AP371" i="67" s="1"/>
  <c r="F370" i="67"/>
  <c r="AP370" i="67" s="1"/>
  <c r="F369" i="67"/>
  <c r="AP369" i="67" s="1"/>
  <c r="F368" i="67"/>
  <c r="AP368" i="67" s="1"/>
  <c r="F367" i="67"/>
  <c r="AP367" i="67" s="1"/>
  <c r="F366" i="67"/>
  <c r="AP366" i="67" s="1"/>
  <c r="F365" i="67"/>
  <c r="AP365" i="67" s="1"/>
  <c r="F364" i="67"/>
  <c r="AP364" i="67" s="1"/>
  <c r="F347" i="67"/>
  <c r="AP347" i="67" s="1"/>
  <c r="F346" i="67"/>
  <c r="AP346" i="67" s="1"/>
  <c r="F345" i="67"/>
  <c r="AP345" i="67" s="1"/>
  <c r="F344" i="67"/>
  <c r="AP344" i="67" s="1"/>
  <c r="F343" i="67"/>
  <c r="AP343" i="67" s="1"/>
  <c r="F342" i="67"/>
  <c r="AP342" i="67" s="1"/>
  <c r="F341" i="67"/>
  <c r="AP341" i="67" s="1"/>
  <c r="F340" i="67"/>
  <c r="AP340" i="67" s="1"/>
  <c r="F339" i="67"/>
  <c r="AP339" i="67" s="1"/>
  <c r="F338" i="67"/>
  <c r="AP338" i="67" s="1"/>
  <c r="F337" i="67"/>
  <c r="AP337" i="67" s="1"/>
  <c r="F336" i="67"/>
  <c r="AP336" i="67" s="1"/>
  <c r="F335" i="67"/>
  <c r="AP335" i="67" s="1"/>
  <c r="F334" i="67"/>
  <c r="AP334" i="67" s="1"/>
  <c r="F333" i="67"/>
  <c r="AP333" i="67" s="1"/>
  <c r="F332" i="67"/>
  <c r="AP332" i="67" s="1"/>
  <c r="F331" i="67"/>
  <c r="AP331" i="67" s="1"/>
  <c r="F330" i="67"/>
  <c r="AP330" i="67" s="1"/>
  <c r="F328" i="67"/>
  <c r="AP328" i="67" s="1"/>
  <c r="F327" i="67"/>
  <c r="AP327" i="67" s="1"/>
  <c r="F326" i="67"/>
  <c r="AP326" i="67" s="1"/>
  <c r="F325" i="67"/>
  <c r="AP325" i="67" s="1"/>
  <c r="F324" i="67"/>
  <c r="AP324" i="67" s="1"/>
  <c r="F323" i="67"/>
  <c r="AP323" i="67" s="1"/>
  <c r="F322" i="67"/>
  <c r="AP322" i="67" s="1"/>
  <c r="F321" i="67"/>
  <c r="AP321" i="67" s="1"/>
  <c r="F320" i="67"/>
  <c r="AP320" i="67" s="1"/>
  <c r="F319" i="67"/>
  <c r="AP319" i="67" s="1"/>
  <c r="F318" i="67"/>
  <c r="AP318" i="67" s="1"/>
  <c r="F317" i="67"/>
  <c r="AP317" i="67" s="1"/>
  <c r="F311" i="67"/>
  <c r="AP311" i="67" s="1"/>
  <c r="F310" i="67"/>
  <c r="AP310" i="67" s="1"/>
  <c r="F307" i="67"/>
  <c r="AP307" i="67" s="1"/>
  <c r="F306" i="67"/>
  <c r="AP306" i="67" s="1"/>
  <c r="F302" i="67"/>
  <c r="AP302" i="67" s="1"/>
  <c r="F301" i="67"/>
  <c r="AP301" i="67" s="1"/>
  <c r="F300" i="67"/>
  <c r="AP300" i="67" s="1"/>
  <c r="F299" i="67"/>
  <c r="AP299" i="67" s="1"/>
  <c r="F298" i="67"/>
  <c r="AP298" i="67" s="1"/>
  <c r="F297" i="67"/>
  <c r="AP297" i="67" s="1"/>
  <c r="F296" i="67"/>
  <c r="AP296" i="67" s="1"/>
  <c r="F295" i="67"/>
  <c r="AP295" i="67" s="1"/>
  <c r="F294" i="67"/>
  <c r="AP294" i="67" s="1"/>
  <c r="F283" i="67"/>
  <c r="AP283" i="67" s="1"/>
  <c r="F282" i="67"/>
  <c r="AP282" i="67" s="1"/>
  <c r="F281" i="67"/>
  <c r="AP281" i="67" s="1"/>
  <c r="F280" i="67"/>
  <c r="AP280" i="67" s="1"/>
  <c r="F279" i="67"/>
  <c r="AP279" i="67" s="1"/>
  <c r="F278" i="67"/>
  <c r="AP278" i="67" s="1"/>
  <c r="F277" i="67"/>
  <c r="AP277" i="67" s="1"/>
  <c r="F276" i="67"/>
  <c r="AP276" i="67" s="1"/>
  <c r="F275" i="67"/>
  <c r="AP275" i="67" s="1"/>
  <c r="F274" i="67"/>
  <c r="AP274" i="67" s="1"/>
  <c r="F273" i="67"/>
  <c r="AP273" i="67" s="1"/>
  <c r="F272" i="67"/>
  <c r="AP272" i="67" s="1"/>
  <c r="F271" i="67"/>
  <c r="AP271" i="67" s="1"/>
  <c r="F270" i="67"/>
  <c r="AP270" i="67" s="1"/>
  <c r="F269" i="67"/>
  <c r="AP269" i="67" s="1"/>
  <c r="F268" i="67"/>
  <c r="AP268" i="67" s="1"/>
  <c r="F267" i="67"/>
  <c r="AP267" i="67" s="1"/>
  <c r="F266" i="67"/>
  <c r="AP266" i="67" s="1"/>
  <c r="F264" i="67"/>
  <c r="AP264" i="67" s="1"/>
  <c r="F263" i="67"/>
  <c r="AP263" i="67" s="1"/>
  <c r="F262" i="67"/>
  <c r="AP262" i="67" s="1"/>
  <c r="F261" i="67"/>
  <c r="AP261" i="67" s="1"/>
  <c r="F260" i="67"/>
  <c r="AP260" i="67" s="1"/>
  <c r="F259" i="67"/>
  <c r="AP259" i="67" s="1"/>
  <c r="F258" i="67"/>
  <c r="AP258" i="67" s="1"/>
  <c r="F257" i="67"/>
  <c r="AP257" i="67" s="1"/>
  <c r="F256" i="67"/>
  <c r="AP256" i="67" s="1"/>
  <c r="F255" i="67"/>
  <c r="AP255" i="67" s="1"/>
  <c r="F254" i="67"/>
  <c r="AP254" i="67" s="1"/>
  <c r="F253" i="67"/>
  <c r="AP253" i="67" s="1"/>
  <c r="F246" i="67"/>
  <c r="AP246" i="67" s="1"/>
  <c r="F243" i="67"/>
  <c r="AP243" i="67" s="1"/>
  <c r="F240" i="67"/>
  <c r="AP240" i="67" s="1"/>
  <c r="F227" i="67"/>
  <c r="AP227" i="67" s="1"/>
  <c r="F226" i="67"/>
  <c r="AP226" i="67" s="1"/>
  <c r="F225" i="67"/>
  <c r="AP225" i="67" s="1"/>
  <c r="F224" i="67"/>
  <c r="AP224" i="67" s="1"/>
  <c r="F223" i="67"/>
  <c r="AP223" i="67" s="1"/>
  <c r="F222" i="67"/>
  <c r="AP222" i="67" s="1"/>
  <c r="F221" i="67"/>
  <c r="AP221" i="67" s="1"/>
  <c r="F220" i="67"/>
  <c r="AP220" i="67" s="1"/>
  <c r="F219" i="67"/>
  <c r="AP219" i="67" s="1"/>
  <c r="F218" i="67"/>
  <c r="AP218" i="67" s="1"/>
  <c r="F217" i="67"/>
  <c r="AP217" i="67" s="1"/>
  <c r="F216" i="67"/>
  <c r="AP216" i="67" s="1"/>
  <c r="F215" i="67"/>
  <c r="AP215" i="67" s="1"/>
  <c r="F214" i="67"/>
  <c r="AP214" i="67" s="1"/>
  <c r="F213" i="67"/>
  <c r="AP213" i="67" s="1"/>
  <c r="F212" i="67"/>
  <c r="AP212" i="67" s="1"/>
  <c r="F211" i="67"/>
  <c r="AP211" i="67" s="1"/>
  <c r="F210" i="67"/>
  <c r="AP210" i="67" s="1"/>
  <c r="F208" i="67"/>
  <c r="AP208" i="67" s="1"/>
  <c r="F207" i="67"/>
  <c r="AP207" i="67" s="1"/>
  <c r="F206" i="67"/>
  <c r="AP206" i="67" s="1"/>
  <c r="F205" i="67"/>
  <c r="AP205" i="67" s="1"/>
  <c r="F204" i="67"/>
  <c r="AP204" i="67" s="1"/>
  <c r="F203" i="67"/>
  <c r="AP203" i="67" s="1"/>
  <c r="F202" i="67"/>
  <c r="AP202" i="67" s="1"/>
  <c r="F201" i="67"/>
  <c r="AP201" i="67" s="1"/>
  <c r="F200" i="67"/>
  <c r="AP200" i="67" s="1"/>
  <c r="F199" i="67"/>
  <c r="AP199" i="67" s="1"/>
  <c r="F198" i="67"/>
  <c r="AP198" i="67" s="1"/>
  <c r="F197" i="67"/>
  <c r="AP197" i="67" s="1"/>
  <c r="F190" i="67"/>
  <c r="AP190" i="67" s="1"/>
  <c r="AP191" i="67" s="1"/>
  <c r="F187" i="67"/>
  <c r="AP187" i="67" s="1"/>
  <c r="F183" i="67"/>
  <c r="AP183" i="67" s="1"/>
  <c r="F180" i="67"/>
  <c r="AP180" i="67" s="1"/>
  <c r="F177" i="67"/>
  <c r="AP177" i="67" s="1"/>
  <c r="F174" i="67"/>
  <c r="AP174" i="67" s="1"/>
  <c r="F171" i="67"/>
  <c r="AP171" i="67" s="1"/>
  <c r="F161" i="67"/>
  <c r="AP161" i="67" s="1"/>
  <c r="F160" i="67"/>
  <c r="AP160" i="67" s="1"/>
  <c r="F159" i="67"/>
  <c r="AP159" i="67" s="1"/>
  <c r="F158" i="67"/>
  <c r="AP158" i="67" s="1"/>
  <c r="F157" i="67"/>
  <c r="AP157" i="67" s="1"/>
  <c r="F156" i="67"/>
  <c r="AP156" i="67" s="1"/>
  <c r="F155" i="67"/>
  <c r="AP155" i="67" s="1"/>
  <c r="F151" i="67"/>
  <c r="AP151" i="67" s="1"/>
  <c r="F150" i="67"/>
  <c r="AP150" i="67" s="1"/>
  <c r="F149" i="67"/>
  <c r="AP149" i="67" s="1"/>
  <c r="F148" i="67"/>
  <c r="AP148" i="67" s="1"/>
  <c r="F147" i="67"/>
  <c r="AP147" i="67" s="1"/>
  <c r="F146" i="67"/>
  <c r="AP146" i="67" s="1"/>
  <c r="F145" i="67"/>
  <c r="AP145" i="67" s="1"/>
  <c r="F144" i="67"/>
  <c r="AP144" i="67" s="1"/>
  <c r="F143" i="67"/>
  <c r="AP143" i="67" s="1"/>
  <c r="F142" i="67"/>
  <c r="AP142" i="67" s="1"/>
  <c r="F141" i="67"/>
  <c r="AP141" i="67" s="1"/>
  <c r="F140" i="67"/>
  <c r="AP140" i="67" s="1"/>
  <c r="F139" i="67"/>
  <c r="AP139" i="67" s="1"/>
  <c r="F138" i="67"/>
  <c r="AP138" i="67" s="1"/>
  <c r="F137" i="67"/>
  <c r="AP137" i="67" s="1"/>
  <c r="F136" i="67"/>
  <c r="AP136" i="67" s="1"/>
  <c r="F135" i="67"/>
  <c r="AP135" i="67" s="1"/>
  <c r="F133" i="67"/>
  <c r="AP133" i="67" s="1"/>
  <c r="F132" i="67"/>
  <c r="AP132" i="67" s="1"/>
  <c r="F131" i="67"/>
  <c r="AP131" i="67" s="1"/>
  <c r="F130" i="67"/>
  <c r="AP130" i="67" s="1"/>
  <c r="F129" i="67"/>
  <c r="AP129" i="67" s="1"/>
  <c r="F128" i="67"/>
  <c r="AP128" i="67" s="1"/>
  <c r="F127" i="67"/>
  <c r="AP127" i="67" s="1"/>
  <c r="F126" i="67"/>
  <c r="AP126" i="67" s="1"/>
  <c r="F125" i="67"/>
  <c r="AP125" i="67" s="1"/>
  <c r="F124" i="67"/>
  <c r="AP124" i="67" s="1"/>
  <c r="F123" i="67"/>
  <c r="AP123" i="67" s="1"/>
  <c r="F122" i="67"/>
  <c r="AP122" i="67" s="1"/>
  <c r="F120" i="67"/>
  <c r="F119" i="67"/>
  <c r="F118" i="67"/>
  <c r="F117" i="67"/>
  <c r="F116" i="67"/>
  <c r="F115" i="67"/>
  <c r="F114" i="67"/>
  <c r="F113" i="67"/>
  <c r="F112" i="67"/>
  <c r="F111" i="67"/>
  <c r="F103" i="67"/>
  <c r="AP103" i="67" s="1"/>
  <c r="F102" i="67"/>
  <c r="AP102" i="67" s="1"/>
  <c r="F101" i="67"/>
  <c r="AP101" i="67" s="1"/>
  <c r="F99" i="67"/>
  <c r="AP99" i="67" s="1"/>
  <c r="F98" i="67"/>
  <c r="AP98" i="67" s="1"/>
  <c r="F95" i="67"/>
  <c r="AP95" i="67" s="1"/>
  <c r="F94" i="67"/>
  <c r="AP94" i="67" s="1"/>
  <c r="F93" i="67"/>
  <c r="AP93" i="67" s="1"/>
  <c r="F82" i="67"/>
  <c r="AP82" i="67" s="1"/>
  <c r="F81" i="67"/>
  <c r="AP81" i="67" s="1"/>
  <c r="F80" i="67"/>
  <c r="AP80" i="67" s="1"/>
  <c r="F79" i="67"/>
  <c r="AP79" i="67" s="1"/>
  <c r="F78" i="67"/>
  <c r="AP78" i="67" s="1"/>
  <c r="F77" i="67"/>
  <c r="AP77" i="67" s="1"/>
  <c r="F76" i="67"/>
  <c r="AP76" i="67" s="1"/>
  <c r="F75" i="67"/>
  <c r="AP75" i="67" s="1"/>
  <c r="F71" i="67"/>
  <c r="AP71" i="67" s="1"/>
  <c r="F70" i="67"/>
  <c r="AP70" i="67" s="1"/>
  <c r="F69" i="67"/>
  <c r="AP69" i="67" s="1"/>
  <c r="F68" i="67"/>
  <c r="AP68" i="67" s="1"/>
  <c r="F67" i="67"/>
  <c r="AP67" i="67" s="1"/>
  <c r="F66" i="67"/>
  <c r="AP66" i="67" s="1"/>
  <c r="F65" i="67"/>
  <c r="AP65" i="67" s="1"/>
  <c r="F64" i="67"/>
  <c r="AP64" i="67" s="1"/>
  <c r="F63" i="67"/>
  <c r="AP63" i="67" s="1"/>
  <c r="F62" i="67"/>
  <c r="AP62" i="67" s="1"/>
  <c r="F61" i="67"/>
  <c r="AP61" i="67" s="1"/>
  <c r="F60" i="67"/>
  <c r="AP60" i="67" s="1"/>
  <c r="F59" i="67"/>
  <c r="AP59" i="67" s="1"/>
  <c r="F58" i="67"/>
  <c r="AP58" i="67" s="1"/>
  <c r="F57" i="67"/>
  <c r="AP57" i="67" s="1"/>
  <c r="F56" i="67"/>
  <c r="AP56" i="67" s="1"/>
  <c r="F55" i="67"/>
  <c r="AP55" i="67" s="1"/>
  <c r="F53" i="67"/>
  <c r="AP53" i="67" s="1"/>
  <c r="F52" i="67"/>
  <c r="AP52" i="67" s="1"/>
  <c r="F51" i="67"/>
  <c r="AP51" i="67" s="1"/>
  <c r="F50" i="67"/>
  <c r="AP50" i="67" s="1"/>
  <c r="F49" i="67"/>
  <c r="AP49" i="67" s="1"/>
  <c r="F48" i="67"/>
  <c r="AP48" i="67" s="1"/>
  <c r="F47" i="67"/>
  <c r="AP47" i="67" s="1"/>
  <c r="F46" i="67"/>
  <c r="AP46" i="67" s="1"/>
  <c r="F45" i="67"/>
  <c r="AP45" i="67" s="1"/>
  <c r="F44" i="67"/>
  <c r="AP44" i="67" s="1"/>
  <c r="F43" i="67"/>
  <c r="AP43" i="67" s="1"/>
  <c r="F42" i="67"/>
  <c r="AP42" i="67" s="1"/>
  <c r="F40" i="67"/>
  <c r="AP40" i="67" s="1"/>
  <c r="AO40" i="67" s="1"/>
  <c r="F39" i="67"/>
  <c r="AP39" i="67" s="1"/>
  <c r="AO39" i="67" s="1"/>
  <c r="F38" i="67"/>
  <c r="AP38" i="67" s="1"/>
  <c r="AO38" i="67" s="1"/>
  <c r="F37" i="67"/>
  <c r="AP37" i="67" s="1"/>
  <c r="F36" i="67"/>
  <c r="AP36" i="67" s="1"/>
  <c r="F35" i="67"/>
  <c r="AP35" i="67" s="1"/>
  <c r="F34" i="67"/>
  <c r="AP34" i="67" s="1"/>
  <c r="F33" i="67"/>
  <c r="AP33" i="67" s="1"/>
  <c r="F32" i="67"/>
  <c r="AP32" i="67" s="1"/>
  <c r="F31" i="67"/>
  <c r="AP31" i="67" s="1"/>
  <c r="F23" i="67"/>
  <c r="AP23" i="67" s="1"/>
  <c r="F22" i="67"/>
  <c r="AP22" i="67" s="1"/>
  <c r="F21" i="67"/>
  <c r="AP21" i="67" s="1"/>
  <c r="F20" i="67"/>
  <c r="AP20" i="67" s="1"/>
  <c r="F19" i="67"/>
  <c r="AP19" i="67" s="1"/>
  <c r="F18" i="67"/>
  <c r="AP18" i="67" s="1"/>
  <c r="F17" i="67"/>
  <c r="AP17" i="67" s="1"/>
  <c r="F16" i="67"/>
  <c r="AP16" i="67" s="1"/>
  <c r="F15" i="67"/>
  <c r="AP15" i="67" s="1"/>
  <c r="F12" i="67"/>
  <c r="AP12" i="67" s="1"/>
  <c r="F11" i="67"/>
  <c r="AP11" i="67" s="1"/>
  <c r="F10" i="67"/>
  <c r="AP10" i="67" s="1"/>
  <c r="F9" i="67"/>
  <c r="AP9" i="67" s="1"/>
  <c r="F8" i="67"/>
  <c r="AP8" i="67" s="1"/>
  <c r="F7" i="67"/>
  <c r="AP7" i="67" s="1"/>
  <c r="F6" i="67"/>
  <c r="AP6" i="67" s="1"/>
  <c r="F5" i="67"/>
  <c r="AP5" i="67" s="1"/>
  <c r="AP175" i="67" l="1"/>
  <c r="AP178" i="67"/>
  <c r="AP247" i="67"/>
  <c r="AP241" i="67"/>
  <c r="AP188" i="67"/>
  <c r="AO8" i="67"/>
  <c r="AP209" i="67"/>
  <c r="AP303" i="67"/>
  <c r="AP308" i="67" s="1"/>
  <c r="AP313" i="67" s="1"/>
  <c r="AO9" i="67"/>
  <c r="AP228" i="67"/>
  <c r="AP104" i="67"/>
  <c r="AP134" i="67"/>
  <c r="AP152" i="67"/>
  <c r="AP265" i="67"/>
  <c r="AP181" i="67"/>
  <c r="AP162" i="67"/>
  <c r="AP96" i="67"/>
  <c r="AO249" i="67"/>
  <c r="AP329" i="67"/>
  <c r="AP418" i="67"/>
  <c r="AN418" i="67" s="1"/>
  <c r="AP432" i="67"/>
  <c r="AN432" i="67" s="1"/>
  <c r="E116" i="67"/>
  <c r="AP116" i="67"/>
  <c r="AO116" i="67" s="1"/>
  <c r="AO7" i="67"/>
  <c r="AO99" i="67"/>
  <c r="AO294" i="67"/>
  <c r="AN303" i="67"/>
  <c r="AP24" i="67"/>
  <c r="AN32" i="67" s="1"/>
  <c r="E117" i="67"/>
  <c r="AP117" i="67"/>
  <c r="AO117" i="67" s="1"/>
  <c r="AP172" i="67"/>
  <c r="AP184" i="67"/>
  <c r="AO295" i="67"/>
  <c r="AO306" i="67"/>
  <c r="E118" i="67"/>
  <c r="AP118" i="67"/>
  <c r="AO118" i="67" s="1"/>
  <c r="AP284" i="67"/>
  <c r="AO296" i="67"/>
  <c r="AO307" i="67"/>
  <c r="E111" i="67"/>
  <c r="AP111" i="67"/>
  <c r="E119" i="67"/>
  <c r="AP119" i="67"/>
  <c r="AO119" i="67" s="1"/>
  <c r="AO15" i="67"/>
  <c r="AO297" i="67"/>
  <c r="AP41" i="67"/>
  <c r="E112" i="67"/>
  <c r="AP112" i="67"/>
  <c r="E120" i="67"/>
  <c r="AP120" i="67"/>
  <c r="AO120" i="67" s="1"/>
  <c r="AO17" i="67"/>
  <c r="AO298" i="67"/>
  <c r="AP451" i="67"/>
  <c r="AN451" i="67" s="1"/>
  <c r="AP465" i="67"/>
  <c r="AN465" i="67" s="1"/>
  <c r="AP480" i="67"/>
  <c r="AN480" i="67" s="1"/>
  <c r="AP13" i="67"/>
  <c r="E113" i="67"/>
  <c r="AP113" i="67"/>
  <c r="AO113" i="67" s="1"/>
  <c r="AP348" i="67"/>
  <c r="AP376" i="67"/>
  <c r="AP394" i="67"/>
  <c r="AO394" i="67" s="1"/>
  <c r="AO94" i="67"/>
  <c r="AN96" i="67"/>
  <c r="AO299" i="67"/>
  <c r="AO173" i="67"/>
  <c r="AO184" i="67"/>
  <c r="AO193" i="67" s="1"/>
  <c r="AP54" i="67"/>
  <c r="AP72" i="67"/>
  <c r="AP83" i="67"/>
  <c r="E114" i="67"/>
  <c r="AP114" i="67"/>
  <c r="AO114" i="67" s="1"/>
  <c r="AO95" i="67"/>
  <c r="E115" i="67"/>
  <c r="AP115" i="67"/>
  <c r="AO115" i="67" s="1"/>
  <c r="AP244" i="67"/>
  <c r="AP249" i="67"/>
  <c r="AO265" i="67"/>
  <c r="AO6" i="67"/>
  <c r="AP27" i="67" l="1"/>
  <c r="AO54" i="67" s="1"/>
  <c r="AO348" i="67"/>
  <c r="AO329" i="67"/>
  <c r="AP230" i="67"/>
  <c r="AP107" i="67"/>
  <c r="AO134" i="67" s="1"/>
  <c r="AP250" i="67"/>
  <c r="AO111" i="67"/>
  <c r="AN111" i="67"/>
  <c r="AP121" i="67"/>
  <c r="AN31" i="67"/>
  <c r="AO376" i="67"/>
  <c r="AP396" i="67"/>
  <c r="AP74" i="67"/>
  <c r="AP350" i="67"/>
  <c r="AO112" i="67"/>
  <c r="AN112" i="67"/>
  <c r="AO284" i="67"/>
  <c r="AN308" i="67"/>
  <c r="AO303" i="67"/>
  <c r="AP467" i="67"/>
  <c r="AP286" i="67"/>
  <c r="AO286" i="67" s="1"/>
  <c r="AO101" i="67"/>
  <c r="AO96" i="67"/>
  <c r="AO103" i="67"/>
  <c r="AN104" i="67"/>
  <c r="AO104" i="67" s="1"/>
  <c r="AO102" i="67"/>
  <c r="AN107" i="67"/>
  <c r="AP193" i="67"/>
  <c r="AP185" i="67"/>
  <c r="AO152" i="67" l="1"/>
  <c r="AO230" i="67"/>
  <c r="AO41" i="67"/>
  <c r="AO74" i="67"/>
  <c r="AO72" i="67"/>
  <c r="AO107" i="67"/>
  <c r="AP85" i="67"/>
  <c r="AO350" i="67"/>
  <c r="AP352" i="67"/>
  <c r="AO121" i="67"/>
  <c r="AP154" i="67"/>
  <c r="AP232" i="67"/>
  <c r="AP194" i="67"/>
  <c r="AO209" i="67"/>
  <c r="AO228" i="67"/>
  <c r="AN467" i="67"/>
  <c r="AP482" i="67"/>
  <c r="AN313" i="67"/>
  <c r="AO313" i="67" s="1"/>
  <c r="AO308" i="67"/>
  <c r="AO396" i="67"/>
  <c r="AP398" i="67"/>
  <c r="AP288" i="67"/>
  <c r="AO154" i="67" l="1"/>
  <c r="AP164" i="67"/>
  <c r="AP488" i="67"/>
  <c r="AO482" i="67"/>
  <c r="AP497" i="67" l="1"/>
  <c r="AO488" i="67"/>
  <c r="AO497" i="67" l="1"/>
  <c r="E17" i="67"/>
  <c r="E9" i="67"/>
  <c r="E8" i="67"/>
  <c r="E7" i="67"/>
  <c r="E6" i="67"/>
  <c r="D10" i="67"/>
  <c r="D11" i="67"/>
  <c r="D12" i="67"/>
  <c r="E12" i="67" l="1"/>
  <c r="AN12" i="67"/>
  <c r="AO12" i="67" s="1"/>
  <c r="E11" i="67"/>
  <c r="AN11" i="67"/>
  <c r="AO11" i="67" s="1"/>
  <c r="E10" i="67"/>
  <c r="AN10" i="67"/>
  <c r="E15" i="67"/>
  <c r="AO10" i="67" l="1"/>
  <c r="AN13" i="67"/>
  <c r="F480" i="67"/>
  <c r="D480" i="67" s="1"/>
  <c r="F432" i="67"/>
  <c r="D432" i="67" s="1"/>
  <c r="F394" i="67"/>
  <c r="F376" i="67"/>
  <c r="E359" i="67"/>
  <c r="D361" i="67"/>
  <c r="E361" i="67" s="1"/>
  <c r="F348" i="67"/>
  <c r="F329" i="67"/>
  <c r="E311" i="67"/>
  <c r="E310" i="67"/>
  <c r="E307" i="67"/>
  <c r="E306" i="67"/>
  <c r="E302" i="67"/>
  <c r="E301" i="67"/>
  <c r="E300" i="67"/>
  <c r="E298" i="67"/>
  <c r="E297" i="67"/>
  <c r="E296" i="67"/>
  <c r="E295" i="67"/>
  <c r="F303" i="67"/>
  <c r="F308" i="67" s="1"/>
  <c r="F313" i="67" s="1"/>
  <c r="D303" i="67"/>
  <c r="F247" i="67"/>
  <c r="F244" i="67"/>
  <c r="F249" i="67"/>
  <c r="F228" i="67"/>
  <c r="F209" i="67"/>
  <c r="F191" i="67"/>
  <c r="F188" i="67"/>
  <c r="F181" i="67"/>
  <c r="F178" i="67"/>
  <c r="F175" i="67"/>
  <c r="F184" i="67"/>
  <c r="E173" i="67"/>
  <c r="F162" i="67"/>
  <c r="E99" i="67"/>
  <c r="E98" i="67"/>
  <c r="F96" i="67"/>
  <c r="D111" i="67" s="1"/>
  <c r="E94" i="67"/>
  <c r="E40" i="67"/>
  <c r="E39" i="67"/>
  <c r="E38" i="67"/>
  <c r="F24" i="67"/>
  <c r="D32" i="67" s="1"/>
  <c r="F13" i="67"/>
  <c r="D13" i="67"/>
  <c r="A393" i="67"/>
  <c r="A392" i="67"/>
  <c r="A391" i="67"/>
  <c r="A390" i="67"/>
  <c r="A389" i="67"/>
  <c r="A388" i="67"/>
  <c r="A387" i="67"/>
  <c r="A386" i="67"/>
  <c r="A385" i="67"/>
  <c r="A384" i="67"/>
  <c r="A383" i="67"/>
  <c r="A382" i="67"/>
  <c r="A381" i="67"/>
  <c r="A380" i="67"/>
  <c r="A379" i="67"/>
  <c r="A378" i="67"/>
  <c r="A377" i="67"/>
  <c r="A376" i="67"/>
  <c r="A375" i="67"/>
  <c r="A374" i="67"/>
  <c r="A373" i="67"/>
  <c r="A372" i="67"/>
  <c r="A371" i="67"/>
  <c r="A370" i="67"/>
  <c r="A369" i="67"/>
  <c r="A368" i="67"/>
  <c r="A367" i="67"/>
  <c r="A366" i="67"/>
  <c r="A365" i="67"/>
  <c r="A364" i="67"/>
  <c r="A363" i="67"/>
  <c r="A362" i="67"/>
  <c r="A361" i="67"/>
  <c r="A360" i="67"/>
  <c r="A359" i="67"/>
  <c r="A358" i="67"/>
  <c r="A347" i="67"/>
  <c r="A346" i="67"/>
  <c r="A345" i="67"/>
  <c r="A344" i="67"/>
  <c r="A343" i="67"/>
  <c r="A342" i="67"/>
  <c r="A341" i="67"/>
  <c r="A340" i="67"/>
  <c r="A339" i="67"/>
  <c r="A338" i="67"/>
  <c r="A337" i="67"/>
  <c r="A336" i="67"/>
  <c r="A335" i="67"/>
  <c r="A334" i="67"/>
  <c r="A333" i="67"/>
  <c r="A332" i="67"/>
  <c r="A331" i="67"/>
  <c r="A330" i="67"/>
  <c r="A329" i="67"/>
  <c r="A328" i="67"/>
  <c r="A327" i="67"/>
  <c r="A326" i="67"/>
  <c r="A325" i="67"/>
  <c r="A324" i="67"/>
  <c r="A323" i="67"/>
  <c r="A322" i="67"/>
  <c r="A321" i="67"/>
  <c r="A320" i="67"/>
  <c r="A319" i="67"/>
  <c r="A318" i="67"/>
  <c r="A317" i="67"/>
  <c r="A316" i="67"/>
  <c r="A315" i="67"/>
  <c r="A314" i="67"/>
  <c r="A313" i="67"/>
  <c r="A312" i="67"/>
  <c r="A311" i="67"/>
  <c r="A310" i="67"/>
  <c r="A309" i="67"/>
  <c r="A308" i="67"/>
  <c r="A307" i="67"/>
  <c r="A306" i="67"/>
  <c r="A305" i="67"/>
  <c r="A304" i="67"/>
  <c r="A303" i="67"/>
  <c r="A302" i="67"/>
  <c r="A301" i="67"/>
  <c r="A300" i="67"/>
  <c r="A299" i="67"/>
  <c r="A298" i="67"/>
  <c r="A297" i="67"/>
  <c r="A296" i="67"/>
  <c r="A295" i="67"/>
  <c r="A294" i="67"/>
  <c r="A293" i="67"/>
  <c r="A283" i="67"/>
  <c r="A282" i="67"/>
  <c r="A281" i="67"/>
  <c r="A280" i="67"/>
  <c r="A279" i="67"/>
  <c r="A278" i="67"/>
  <c r="A277" i="67"/>
  <c r="A276" i="67"/>
  <c r="A275" i="67"/>
  <c r="A274" i="67"/>
  <c r="A273" i="67"/>
  <c r="A272" i="67"/>
  <c r="A271" i="67"/>
  <c r="A270" i="67"/>
  <c r="A269" i="67"/>
  <c r="A268" i="67"/>
  <c r="A267" i="67"/>
  <c r="A266" i="67"/>
  <c r="A265" i="67"/>
  <c r="A264" i="67"/>
  <c r="A263" i="67"/>
  <c r="A262" i="67"/>
  <c r="A261" i="67"/>
  <c r="A260" i="67"/>
  <c r="A259" i="67"/>
  <c r="A258" i="67"/>
  <c r="A257" i="67"/>
  <c r="A256" i="67"/>
  <c r="A255" i="67"/>
  <c r="A254" i="67"/>
  <c r="A253" i="67"/>
  <c r="A252" i="67"/>
  <c r="A251" i="67"/>
  <c r="A250" i="67"/>
  <c r="A249" i="67"/>
  <c r="A248" i="67"/>
  <c r="A247" i="67"/>
  <c r="A246" i="67"/>
  <c r="A245" i="67"/>
  <c r="A244" i="67"/>
  <c r="A243" i="67"/>
  <c r="A242" i="67"/>
  <c r="A241" i="67"/>
  <c r="A240" i="67"/>
  <c r="A239" i="67"/>
  <c r="A238" i="67"/>
  <c r="A227" i="67"/>
  <c r="A225" i="67"/>
  <c r="A224" i="67"/>
  <c r="A223" i="67"/>
  <c r="A222" i="67"/>
  <c r="A221" i="67"/>
  <c r="A220" i="67"/>
  <c r="A219" i="67"/>
  <c r="A218" i="67"/>
  <c r="A217" i="67"/>
  <c r="A216" i="67"/>
  <c r="A215" i="67"/>
  <c r="A214" i="67"/>
  <c r="A213" i="67"/>
  <c r="A212" i="67"/>
  <c r="A211" i="67"/>
  <c r="A210" i="67"/>
  <c r="A209" i="67"/>
  <c r="A208" i="67"/>
  <c r="A207" i="67"/>
  <c r="A206" i="67"/>
  <c r="A205" i="67"/>
  <c r="A204" i="67"/>
  <c r="A203" i="67"/>
  <c r="A202" i="67"/>
  <c r="A201" i="67"/>
  <c r="A200" i="67"/>
  <c r="A199" i="67"/>
  <c r="A198" i="67"/>
  <c r="A197" i="67"/>
  <c r="A196" i="67"/>
  <c r="A195" i="67"/>
  <c r="A194" i="67"/>
  <c r="A193" i="67"/>
  <c r="A192" i="67"/>
  <c r="A191" i="67"/>
  <c r="A190" i="67"/>
  <c r="A189" i="67"/>
  <c r="A188" i="67"/>
  <c r="A187" i="67"/>
  <c r="A186" i="67"/>
  <c r="A185" i="67"/>
  <c r="A184" i="67"/>
  <c r="A183" i="67"/>
  <c r="A182" i="67"/>
  <c r="A181" i="67"/>
  <c r="A180" i="67"/>
  <c r="A179" i="67"/>
  <c r="A178" i="67"/>
  <c r="A177" i="67"/>
  <c r="A176" i="67"/>
  <c r="A175" i="67"/>
  <c r="A174" i="67"/>
  <c r="A173" i="67"/>
  <c r="A172" i="67"/>
  <c r="A171" i="67"/>
  <c r="A170" i="67"/>
  <c r="A161" i="67"/>
  <c r="A160" i="67"/>
  <c r="A159" i="67"/>
  <c r="A158" i="67"/>
  <c r="A157" i="67"/>
  <c r="A156" i="67"/>
  <c r="A155" i="67"/>
  <c r="A154" i="67"/>
  <c r="A153" i="67"/>
  <c r="A152" i="67"/>
  <c r="A151" i="67"/>
  <c r="A150" i="67"/>
  <c r="A149" i="67"/>
  <c r="A148" i="67"/>
  <c r="A147" i="67"/>
  <c r="A146" i="67"/>
  <c r="A145" i="67"/>
  <c r="A144" i="67"/>
  <c r="A143" i="67"/>
  <c r="A142" i="67"/>
  <c r="A141" i="67"/>
  <c r="A140" i="67"/>
  <c r="A139" i="67"/>
  <c r="A138" i="67"/>
  <c r="A137" i="67"/>
  <c r="A136" i="67"/>
  <c r="A135" i="67"/>
  <c r="A134" i="67"/>
  <c r="A133" i="67"/>
  <c r="A132" i="67"/>
  <c r="A131" i="67"/>
  <c r="A130" i="67"/>
  <c r="A129" i="67"/>
  <c r="A128" i="67"/>
  <c r="A127" i="67"/>
  <c r="A126" i="67"/>
  <c r="A125" i="67"/>
  <c r="A124" i="67"/>
  <c r="A123" i="67"/>
  <c r="A122" i="67"/>
  <c r="A121" i="67"/>
  <c r="A120" i="67"/>
  <c r="A119" i="67"/>
  <c r="A118" i="67"/>
  <c r="A117" i="67"/>
  <c r="A116" i="67"/>
  <c r="A115" i="67"/>
  <c r="A114" i="67"/>
  <c r="A113" i="67"/>
  <c r="A112" i="67"/>
  <c r="A111" i="67"/>
  <c r="A110" i="67"/>
  <c r="A109" i="67"/>
  <c r="A108" i="67"/>
  <c r="A107" i="67"/>
  <c r="A106" i="67"/>
  <c r="A105" i="67"/>
  <c r="A104" i="67"/>
  <c r="A103" i="67"/>
  <c r="A102" i="67"/>
  <c r="A101" i="67"/>
  <c r="A100" i="67"/>
  <c r="A99" i="67"/>
  <c r="A98" i="67"/>
  <c r="A97" i="67"/>
  <c r="A96" i="67"/>
  <c r="A95" i="67"/>
  <c r="A94" i="67"/>
  <c r="A93" i="67"/>
  <c r="AO23" i="67" l="1"/>
  <c r="AO13" i="67"/>
  <c r="AO22" i="67"/>
  <c r="AN27" i="67"/>
  <c r="AO27" i="67" s="1"/>
  <c r="AO21" i="67"/>
  <c r="AN24" i="67"/>
  <c r="E22" i="67"/>
  <c r="E23" i="67"/>
  <c r="E21" i="67"/>
  <c r="E95" i="67"/>
  <c r="E299" i="67"/>
  <c r="F54" i="67"/>
  <c r="F104" i="67"/>
  <c r="F107" i="67" s="1"/>
  <c r="F451" i="67"/>
  <c r="D451" i="67" s="1"/>
  <c r="F152" i="67"/>
  <c r="F284" i="67"/>
  <c r="E284" i="67" s="1"/>
  <c r="F72" i="67"/>
  <c r="F465" i="67"/>
  <c r="D465" i="67" s="1"/>
  <c r="D24" i="67"/>
  <c r="E34" i="67" s="1"/>
  <c r="F83" i="67"/>
  <c r="F241" i="67"/>
  <c r="F265" i="67"/>
  <c r="E265" i="67" s="1"/>
  <c r="E294" i="67"/>
  <c r="F134" i="67"/>
  <c r="E348" i="67"/>
  <c r="E394" i="67"/>
  <c r="F418" i="67"/>
  <c r="E13" i="67"/>
  <c r="D27" i="67"/>
  <c r="E329" i="67"/>
  <c r="F350" i="67"/>
  <c r="E350" i="67" s="1"/>
  <c r="F396" i="67"/>
  <c r="E396" i="67" s="1"/>
  <c r="E376" i="67"/>
  <c r="F27" i="67"/>
  <c r="F230" i="67"/>
  <c r="D308" i="67"/>
  <c r="E303" i="67"/>
  <c r="F193" i="67"/>
  <c r="E228" i="67" s="1"/>
  <c r="D96" i="67"/>
  <c r="E249" i="67"/>
  <c r="F250" i="67" s="1"/>
  <c r="F361" i="67"/>
  <c r="F41" i="67"/>
  <c r="E184" i="67"/>
  <c r="E193" i="67" s="1"/>
  <c r="D31" i="67"/>
  <c r="F121" i="67"/>
  <c r="F172" i="67"/>
  <c r="AO24" i="67" l="1"/>
  <c r="AO35" i="67"/>
  <c r="AO34" i="67"/>
  <c r="AO33" i="67"/>
  <c r="AO36" i="67"/>
  <c r="AO37" i="67"/>
  <c r="AO31" i="67"/>
  <c r="AO32" i="67"/>
  <c r="E33" i="67"/>
  <c r="E152" i="67"/>
  <c r="E36" i="67"/>
  <c r="F467" i="67"/>
  <c r="D467" i="67" s="1"/>
  <c r="D418" i="67"/>
  <c r="F398" i="67"/>
  <c r="F286" i="67"/>
  <c r="E286" i="67" s="1"/>
  <c r="E134" i="67"/>
  <c r="D112" i="67"/>
  <c r="E31" i="67"/>
  <c r="E37" i="67"/>
  <c r="E54" i="67"/>
  <c r="E32" i="67"/>
  <c r="E230" i="67"/>
  <c r="E209" i="67"/>
  <c r="E35" i="67"/>
  <c r="F185" i="67"/>
  <c r="E24" i="67"/>
  <c r="F154" i="67"/>
  <c r="E154" i="67" s="1"/>
  <c r="E121" i="67"/>
  <c r="F352" i="67"/>
  <c r="E27" i="67"/>
  <c r="E103" i="67"/>
  <c r="E102" i="67"/>
  <c r="D107" i="67"/>
  <c r="E107" i="67" s="1"/>
  <c r="E101" i="67"/>
  <c r="E96" i="67"/>
  <c r="D104" i="67"/>
  <c r="E104" i="67" s="1"/>
  <c r="F74" i="67"/>
  <c r="E74" i="67" s="1"/>
  <c r="E41" i="67"/>
  <c r="D313" i="67"/>
  <c r="E313" i="67" s="1"/>
  <c r="E308" i="67"/>
  <c r="F194" i="67"/>
  <c r="F232" i="67"/>
  <c r="E72" i="67"/>
  <c r="F482" i="67" l="1"/>
  <c r="F488" i="67" s="1"/>
  <c r="F288" i="67"/>
  <c r="F164" i="67"/>
  <c r="F85" i="67"/>
  <c r="E482" i="67" l="1"/>
  <c r="F497" i="67"/>
  <c r="F501" i="67" s="1"/>
  <c r="E488" i="67"/>
  <c r="E497" i="67" l="1"/>
  <c r="Z419" i="1" l="1"/>
  <c r="AC419" i="1"/>
  <c r="Z425" i="1" l="1"/>
  <c r="Z448" i="1"/>
  <c r="Z436" i="1"/>
  <c r="Z429" i="1"/>
  <c r="Z439" i="1"/>
  <c r="Z444" i="1"/>
  <c r="Z447" i="1"/>
  <c r="AC436" i="1"/>
  <c r="Z434" i="1"/>
  <c r="Z441" i="1"/>
  <c r="Z427" i="1"/>
  <c r="Z423" i="1"/>
  <c r="Z435" i="1"/>
  <c r="Z442" i="1"/>
  <c r="Z421" i="1"/>
  <c r="Z445" i="1"/>
  <c r="AF419" i="1"/>
  <c r="Z449" i="1" l="1"/>
  <c r="Z424" i="1"/>
  <c r="AC412" i="1"/>
  <c r="Z426" i="1"/>
  <c r="AC410" i="1"/>
  <c r="Z450" i="1"/>
  <c r="AC430" i="1"/>
  <c r="Z446" i="1"/>
  <c r="Z430" i="1"/>
  <c r="AC445" i="1"/>
  <c r="Z428" i="1"/>
  <c r="Z437" i="1"/>
  <c r="Z440" i="1"/>
  <c r="Z443" i="1"/>
  <c r="AC411" i="1"/>
  <c r="Z433" i="1"/>
  <c r="Z438" i="1"/>
  <c r="Z422" i="1"/>
  <c r="AC449" i="1"/>
  <c r="Z408" i="1"/>
  <c r="AC414" i="1"/>
  <c r="AC446" i="1"/>
  <c r="AC437" i="1"/>
  <c r="AC444" i="1"/>
  <c r="AC450" i="1"/>
  <c r="Z412" i="1"/>
  <c r="AC438" i="1"/>
  <c r="AC413" i="1"/>
  <c r="AC440" i="1"/>
  <c r="AC421" i="1"/>
  <c r="AC426" i="1"/>
  <c r="AC435" i="1"/>
  <c r="AC448" i="1"/>
  <c r="AC434" i="1"/>
  <c r="AC427" i="1"/>
  <c r="AC408" i="1"/>
  <c r="AC423" i="1"/>
  <c r="AC428" i="1"/>
  <c r="Z414" i="1"/>
  <c r="AC443" i="1"/>
  <c r="Z411" i="1"/>
  <c r="AC447" i="1"/>
  <c r="AC433" i="1"/>
  <c r="AC439" i="1"/>
  <c r="AC429" i="1"/>
  <c r="AC441" i="1"/>
  <c r="Z410" i="1"/>
  <c r="AF436" i="1"/>
  <c r="AF412" i="1"/>
  <c r="AF437" i="1"/>
  <c r="AF449" i="1"/>
  <c r="AF434" i="1"/>
  <c r="AF438" i="1"/>
  <c r="AF450" i="1"/>
  <c r="AF423" i="1"/>
  <c r="AF433" i="1"/>
  <c r="AF446" i="1"/>
  <c r="AF421" i="1"/>
  <c r="AF430" i="1"/>
  <c r="AF424" i="1"/>
  <c r="AF439" i="1"/>
  <c r="AF447" i="1"/>
  <c r="AF441" i="1"/>
  <c r="AF425" i="1"/>
  <c r="AF428" i="1"/>
  <c r="AF448" i="1"/>
  <c r="AF410" i="1"/>
  <c r="AF442" i="1"/>
  <c r="AF426" i="1"/>
  <c r="AF445" i="1"/>
  <c r="AF429" i="1"/>
  <c r="AF443" i="1"/>
  <c r="AF427" i="1"/>
  <c r="AF411" i="1"/>
  <c r="AF413" i="1"/>
  <c r="AF444" i="1"/>
  <c r="AF409" i="1"/>
  <c r="AC425" i="1" l="1"/>
  <c r="AC422" i="1"/>
  <c r="AC424" i="1"/>
  <c r="Z420" i="1"/>
  <c r="AC420" i="1"/>
  <c r="Z409" i="1"/>
  <c r="AC409" i="1"/>
  <c r="Z413" i="1"/>
  <c r="AC442" i="1"/>
  <c r="AC451" i="1"/>
  <c r="AF420" i="1"/>
  <c r="AF435" i="1"/>
  <c r="AF408" i="1"/>
  <c r="AF440" i="1"/>
  <c r="AF422" i="1"/>
  <c r="AF414" i="1"/>
  <c r="B3" i="29" l="1"/>
  <c r="B3" i="28" s="1"/>
  <c r="B26" i="29" l="1"/>
  <c r="B49" i="29" s="1"/>
  <c r="M3" i="28"/>
  <c r="X3" i="28" s="1"/>
  <c r="AA10" i="29" l="1"/>
  <c r="AA9" i="29"/>
  <c r="AA8" i="29"/>
  <c r="P10" i="29"/>
  <c r="P9" i="29"/>
  <c r="P8" i="29"/>
  <c r="E10" i="29"/>
  <c r="E9" i="29"/>
  <c r="E8" i="29"/>
  <c r="S69" i="29"/>
  <c r="R69" i="29"/>
  <c r="S68" i="29"/>
  <c r="S67" i="29"/>
  <c r="R67" i="29"/>
  <c r="S66" i="29"/>
  <c r="R66" i="29"/>
  <c r="S65" i="29"/>
  <c r="R65" i="29"/>
  <c r="S64" i="29"/>
  <c r="R64" i="29"/>
  <c r="S63" i="29"/>
  <c r="R63" i="29"/>
  <c r="S62" i="29"/>
  <c r="R62" i="29"/>
  <c r="S61" i="29"/>
  <c r="R61" i="29"/>
  <c r="S60" i="29"/>
  <c r="R60" i="29"/>
  <c r="S59" i="29"/>
  <c r="R59" i="29"/>
  <c r="S58" i="29"/>
  <c r="R58" i="29"/>
  <c r="S57" i="29"/>
  <c r="R57" i="29"/>
  <c r="S56" i="29"/>
  <c r="T56" i="29" s="1"/>
  <c r="R56" i="29"/>
  <c r="R10" i="29" s="1"/>
  <c r="O56" i="29"/>
  <c r="Q56" i="29" s="1"/>
  <c r="N56" i="29"/>
  <c r="N10" i="29" s="1"/>
  <c r="S55" i="29"/>
  <c r="S9" i="29" s="1"/>
  <c r="R55" i="29"/>
  <c r="O55" i="29"/>
  <c r="O9" i="29" s="1"/>
  <c r="Q9" i="29" s="1"/>
  <c r="N55" i="29"/>
  <c r="N9" i="29" s="1"/>
  <c r="S54" i="29"/>
  <c r="S8" i="29" s="1"/>
  <c r="R54" i="29"/>
  <c r="O54" i="29"/>
  <c r="N54" i="29"/>
  <c r="N8" i="29" s="1"/>
  <c r="S53" i="29"/>
  <c r="R53" i="29"/>
  <c r="S52" i="29"/>
  <c r="R52" i="29"/>
  <c r="AD46" i="29"/>
  <c r="AC46" i="29"/>
  <c r="AA46" i="29"/>
  <c r="AA23" i="29" s="1"/>
  <c r="AD44" i="29"/>
  <c r="AC44" i="29"/>
  <c r="AA44" i="29"/>
  <c r="AA21" i="29" s="1"/>
  <c r="AD43" i="29"/>
  <c r="AC43" i="29"/>
  <c r="AA43" i="29"/>
  <c r="AA20" i="29" s="1"/>
  <c r="AD42" i="29"/>
  <c r="AC42" i="29"/>
  <c r="AA42" i="29"/>
  <c r="AA19" i="29" s="1"/>
  <c r="AD41" i="29"/>
  <c r="AC41" i="29"/>
  <c r="AA41" i="29"/>
  <c r="AD40" i="29"/>
  <c r="AC40" i="29"/>
  <c r="AA40" i="29"/>
  <c r="AA17" i="29" s="1"/>
  <c r="AD39" i="29"/>
  <c r="AC39" i="29"/>
  <c r="AA39" i="29"/>
  <c r="AA16" i="29" s="1"/>
  <c r="AD38" i="29"/>
  <c r="AC38" i="29"/>
  <c r="AA38" i="29"/>
  <c r="AA15" i="29" s="1"/>
  <c r="AD37" i="29"/>
  <c r="AC37" i="29"/>
  <c r="AA37" i="29"/>
  <c r="AA14" i="29" s="1"/>
  <c r="AD36" i="29"/>
  <c r="AC36" i="29"/>
  <c r="AA36" i="29"/>
  <c r="AA13" i="29" s="1"/>
  <c r="AD35" i="29"/>
  <c r="AC35" i="29"/>
  <c r="AA35" i="29"/>
  <c r="AA12" i="29" s="1"/>
  <c r="AD34" i="29"/>
  <c r="AC34" i="29"/>
  <c r="AA34" i="29"/>
  <c r="AA11" i="29" s="1"/>
  <c r="AD30" i="29"/>
  <c r="AC30" i="29"/>
  <c r="AA30" i="29"/>
  <c r="AA7" i="29" s="1"/>
  <c r="AD29" i="29"/>
  <c r="AC29" i="29"/>
  <c r="AA29" i="29"/>
  <c r="AA6" i="29" s="1"/>
  <c r="S46" i="29"/>
  <c r="R46" i="29"/>
  <c r="P46" i="29"/>
  <c r="P23" i="29" s="1"/>
  <c r="S44" i="29"/>
  <c r="R44" i="29"/>
  <c r="P44" i="29"/>
  <c r="P21" i="29" s="1"/>
  <c r="S43" i="29"/>
  <c r="R43" i="29"/>
  <c r="P43" i="29"/>
  <c r="P20" i="29" s="1"/>
  <c r="S42" i="29"/>
  <c r="R42" i="29"/>
  <c r="P42" i="29"/>
  <c r="P19" i="29" s="1"/>
  <c r="S41" i="29"/>
  <c r="R41" i="29"/>
  <c r="P41" i="29"/>
  <c r="P18" i="29" s="1"/>
  <c r="S40" i="29"/>
  <c r="R40" i="29"/>
  <c r="P40" i="29"/>
  <c r="P17" i="29" s="1"/>
  <c r="S39" i="29"/>
  <c r="R39" i="29"/>
  <c r="P39" i="29"/>
  <c r="S38" i="29"/>
  <c r="R38" i="29"/>
  <c r="P38" i="29"/>
  <c r="P15" i="29" s="1"/>
  <c r="S37" i="29"/>
  <c r="R37" i="29"/>
  <c r="P37" i="29"/>
  <c r="P14" i="29" s="1"/>
  <c r="S36" i="29"/>
  <c r="R36" i="29"/>
  <c r="P36" i="29"/>
  <c r="P13" i="29" s="1"/>
  <c r="S35" i="29"/>
  <c r="R35" i="29"/>
  <c r="P35" i="29"/>
  <c r="P12" i="29" s="1"/>
  <c r="S34" i="29"/>
  <c r="R34" i="29"/>
  <c r="P34" i="29"/>
  <c r="P11" i="29" s="1"/>
  <c r="S30" i="29"/>
  <c r="R30" i="29"/>
  <c r="P30" i="29"/>
  <c r="P7" i="29" s="1"/>
  <c r="S29" i="29"/>
  <c r="R29" i="29"/>
  <c r="P29" i="29"/>
  <c r="P6" i="29" s="1"/>
  <c r="H69" i="29"/>
  <c r="G69" i="29"/>
  <c r="H68" i="29"/>
  <c r="G68" i="29"/>
  <c r="H67" i="29"/>
  <c r="G67" i="29"/>
  <c r="H66" i="29"/>
  <c r="G66" i="29"/>
  <c r="H65" i="29"/>
  <c r="G65" i="29"/>
  <c r="H64" i="29"/>
  <c r="G64" i="29"/>
  <c r="H63" i="29"/>
  <c r="G63" i="29"/>
  <c r="H62" i="29"/>
  <c r="G62" i="29"/>
  <c r="H61" i="29"/>
  <c r="G61" i="29"/>
  <c r="H60" i="29"/>
  <c r="G60" i="29"/>
  <c r="H59" i="29"/>
  <c r="G59" i="29"/>
  <c r="H58" i="29"/>
  <c r="G58" i="29"/>
  <c r="H57" i="29"/>
  <c r="G57" i="29"/>
  <c r="H53" i="29"/>
  <c r="G53" i="29"/>
  <c r="H52" i="29"/>
  <c r="G52" i="29"/>
  <c r="H46" i="29"/>
  <c r="G46" i="29"/>
  <c r="E46" i="29"/>
  <c r="E23" i="29" s="1"/>
  <c r="H44" i="29"/>
  <c r="G44" i="29"/>
  <c r="E44" i="29"/>
  <c r="E21" i="29" s="1"/>
  <c r="H43" i="29"/>
  <c r="G43" i="29"/>
  <c r="E43" i="29"/>
  <c r="E20" i="29" s="1"/>
  <c r="H42" i="29"/>
  <c r="G42" i="29"/>
  <c r="E42" i="29"/>
  <c r="E19" i="29" s="1"/>
  <c r="H41" i="29"/>
  <c r="H18" i="29" s="1"/>
  <c r="G41" i="29"/>
  <c r="E41" i="29"/>
  <c r="E18" i="29" s="1"/>
  <c r="H40" i="29"/>
  <c r="G40" i="29"/>
  <c r="E40" i="29"/>
  <c r="E17" i="29" s="1"/>
  <c r="H39" i="29"/>
  <c r="G39" i="29"/>
  <c r="E39" i="29"/>
  <c r="E16" i="29" s="1"/>
  <c r="H38" i="29"/>
  <c r="G38" i="29"/>
  <c r="E38" i="29"/>
  <c r="E15" i="29" s="1"/>
  <c r="H37" i="29"/>
  <c r="G37" i="29"/>
  <c r="E37" i="29"/>
  <c r="H36" i="29"/>
  <c r="G36" i="29"/>
  <c r="E36" i="29"/>
  <c r="E13" i="29" s="1"/>
  <c r="H35" i="29"/>
  <c r="G35" i="29"/>
  <c r="E35" i="29"/>
  <c r="E12" i="29" s="1"/>
  <c r="H34" i="29"/>
  <c r="G34" i="29"/>
  <c r="E34" i="29"/>
  <c r="E11" i="29" s="1"/>
  <c r="H30" i="29"/>
  <c r="G30" i="29"/>
  <c r="G7" i="29" s="1"/>
  <c r="E30" i="29"/>
  <c r="E7" i="29" s="1"/>
  <c r="H29" i="29"/>
  <c r="G29" i="29"/>
  <c r="E29" i="29"/>
  <c r="E6" i="29" s="1"/>
  <c r="AD69" i="29"/>
  <c r="AC69" i="29"/>
  <c r="AD68" i="29"/>
  <c r="AD67" i="29"/>
  <c r="AC67" i="29"/>
  <c r="AD66" i="29"/>
  <c r="AC66" i="29"/>
  <c r="AD65" i="29"/>
  <c r="AC65" i="29"/>
  <c r="AD64" i="29"/>
  <c r="AC64" i="29"/>
  <c r="AD63" i="29"/>
  <c r="AC63" i="29"/>
  <c r="AD62" i="29"/>
  <c r="AC62" i="29"/>
  <c r="AD61" i="29"/>
  <c r="AC61" i="29"/>
  <c r="AD60" i="29"/>
  <c r="AC60" i="29"/>
  <c r="AD59" i="29"/>
  <c r="AC59" i="29"/>
  <c r="AD58" i="29"/>
  <c r="AC58" i="29"/>
  <c r="AD57" i="29"/>
  <c r="AC57" i="29"/>
  <c r="AD53" i="29"/>
  <c r="AC53" i="29"/>
  <c r="AD52" i="29"/>
  <c r="AC52" i="29"/>
  <c r="E54" i="28"/>
  <c r="E53" i="28"/>
  <c r="E52" i="28"/>
  <c r="E32" i="28"/>
  <c r="E31" i="28"/>
  <c r="E30" i="28"/>
  <c r="E10" i="28"/>
  <c r="E9" i="28"/>
  <c r="E8" i="28"/>
  <c r="AD67" i="28"/>
  <c r="AC67" i="28"/>
  <c r="AD66" i="28"/>
  <c r="AC66" i="28"/>
  <c r="AD65" i="28"/>
  <c r="AC65" i="28"/>
  <c r="AD64" i="28"/>
  <c r="AC64" i="28"/>
  <c r="AD63" i="28"/>
  <c r="AC63" i="28"/>
  <c r="AD62" i="28"/>
  <c r="AC62" i="28"/>
  <c r="AD61" i="28"/>
  <c r="AC61" i="28"/>
  <c r="AD60" i="28"/>
  <c r="AC60" i="28"/>
  <c r="AD59" i="28"/>
  <c r="AC59" i="28"/>
  <c r="AD58" i="28"/>
  <c r="AC58" i="28"/>
  <c r="AD57" i="28"/>
  <c r="AC57" i="28"/>
  <c r="AD56" i="28"/>
  <c r="AC56" i="28"/>
  <c r="AD55" i="28"/>
  <c r="AC55" i="28"/>
  <c r="AD51" i="28"/>
  <c r="AC51" i="28"/>
  <c r="AD50" i="28"/>
  <c r="AC50" i="28"/>
  <c r="AD45" i="28"/>
  <c r="AC45" i="28"/>
  <c r="AD44" i="28"/>
  <c r="AD43" i="28"/>
  <c r="AC43" i="28"/>
  <c r="AD42" i="28"/>
  <c r="AC42" i="28"/>
  <c r="AD41" i="28"/>
  <c r="AC41" i="28"/>
  <c r="AD40" i="28"/>
  <c r="AC40" i="28"/>
  <c r="AD39" i="28"/>
  <c r="AC39" i="28"/>
  <c r="AD38" i="28"/>
  <c r="AC38" i="28"/>
  <c r="AD37" i="28"/>
  <c r="AC37" i="28"/>
  <c r="AD36" i="28"/>
  <c r="AC36" i="28"/>
  <c r="AD35" i="28"/>
  <c r="AC35" i="28"/>
  <c r="AD34" i="28"/>
  <c r="AC34" i="28"/>
  <c r="AD33" i="28"/>
  <c r="AC33" i="28"/>
  <c r="AD32" i="28"/>
  <c r="H32" i="28" s="1"/>
  <c r="AC32" i="28"/>
  <c r="Z32" i="28"/>
  <c r="AB32" i="28" s="1"/>
  <c r="Y32" i="28"/>
  <c r="C32" i="28" s="1"/>
  <c r="AD31" i="28"/>
  <c r="H31" i="28" s="1"/>
  <c r="AC31" i="28"/>
  <c r="G31" i="28" s="1"/>
  <c r="Z31" i="28"/>
  <c r="AB31" i="28" s="1"/>
  <c r="Y31" i="28"/>
  <c r="C31" i="28" s="1"/>
  <c r="AD30" i="28"/>
  <c r="H30" i="28" s="1"/>
  <c r="AC30" i="28"/>
  <c r="Z30" i="28"/>
  <c r="D30" i="28" s="1"/>
  <c r="Y30" i="28"/>
  <c r="C30" i="28" s="1"/>
  <c r="AD29" i="28"/>
  <c r="AC29" i="28"/>
  <c r="AD28" i="28"/>
  <c r="AC28" i="28"/>
  <c r="AD23" i="28"/>
  <c r="AC23" i="28"/>
  <c r="AD22" i="28"/>
  <c r="AC22" i="28"/>
  <c r="AD21" i="28"/>
  <c r="AC21" i="28"/>
  <c r="AD20" i="28"/>
  <c r="AC20" i="28"/>
  <c r="AD19" i="28"/>
  <c r="AC19" i="28"/>
  <c r="AD18" i="28"/>
  <c r="AC18" i="28"/>
  <c r="AD17" i="28"/>
  <c r="AC17" i="28"/>
  <c r="AD16" i="28"/>
  <c r="AC16" i="28"/>
  <c r="AD15" i="28"/>
  <c r="AC15" i="28"/>
  <c r="AD14" i="28"/>
  <c r="AC14" i="28"/>
  <c r="AD13" i="28"/>
  <c r="AC13" i="28"/>
  <c r="AD12" i="28"/>
  <c r="AC12" i="28"/>
  <c r="AD11" i="28"/>
  <c r="AC11" i="28"/>
  <c r="AD7" i="28"/>
  <c r="AC7" i="28"/>
  <c r="AD6" i="28"/>
  <c r="AC6" i="28"/>
  <c r="S67" i="28"/>
  <c r="R67" i="28"/>
  <c r="P67" i="28"/>
  <c r="E67" i="28" s="1"/>
  <c r="R66" i="28"/>
  <c r="S65" i="28"/>
  <c r="R65" i="28"/>
  <c r="P65" i="28"/>
  <c r="E65" i="28" s="1"/>
  <c r="S64" i="28"/>
  <c r="R64" i="28"/>
  <c r="P64" i="28"/>
  <c r="E64" i="28" s="1"/>
  <c r="S63" i="28"/>
  <c r="R63" i="28"/>
  <c r="P63" i="28"/>
  <c r="E63" i="28" s="1"/>
  <c r="S62" i="28"/>
  <c r="R62" i="28"/>
  <c r="P62" i="28"/>
  <c r="E62" i="28" s="1"/>
  <c r="S61" i="28"/>
  <c r="R61" i="28"/>
  <c r="P61" i="28"/>
  <c r="E61" i="28" s="1"/>
  <c r="S60" i="28"/>
  <c r="R60" i="28"/>
  <c r="P60" i="28"/>
  <c r="E60" i="28" s="1"/>
  <c r="S59" i="28"/>
  <c r="R59" i="28"/>
  <c r="P59" i="28"/>
  <c r="E59" i="28" s="1"/>
  <c r="S58" i="28"/>
  <c r="R58" i="28"/>
  <c r="P58" i="28"/>
  <c r="E58" i="28" s="1"/>
  <c r="S57" i="28"/>
  <c r="R57" i="28"/>
  <c r="P57" i="28"/>
  <c r="E57" i="28" s="1"/>
  <c r="S56" i="28"/>
  <c r="R56" i="28"/>
  <c r="P56" i="28"/>
  <c r="E56" i="28" s="1"/>
  <c r="S55" i="28"/>
  <c r="R55" i="28"/>
  <c r="P55" i="28"/>
  <c r="E55" i="28" s="1"/>
  <c r="S51" i="28"/>
  <c r="R51" i="28"/>
  <c r="P51" i="28"/>
  <c r="E51" i="28" s="1"/>
  <c r="S50" i="28"/>
  <c r="R50" i="28"/>
  <c r="P50" i="28"/>
  <c r="E50" i="28" s="1"/>
  <c r="S45" i="28"/>
  <c r="R45" i="28"/>
  <c r="P45" i="28"/>
  <c r="E45" i="28" s="1"/>
  <c r="S43" i="28"/>
  <c r="R43" i="28"/>
  <c r="P43" i="28"/>
  <c r="E43" i="28" s="1"/>
  <c r="S42" i="28"/>
  <c r="R42" i="28"/>
  <c r="P42" i="28"/>
  <c r="E42" i="28" s="1"/>
  <c r="S41" i="28"/>
  <c r="R41" i="28"/>
  <c r="P41" i="28"/>
  <c r="E41" i="28" s="1"/>
  <c r="S40" i="28"/>
  <c r="R40" i="28"/>
  <c r="P40" i="28"/>
  <c r="E40" i="28" s="1"/>
  <c r="S39" i="28"/>
  <c r="R39" i="28"/>
  <c r="P39" i="28"/>
  <c r="E39" i="28" s="1"/>
  <c r="S38" i="28"/>
  <c r="R38" i="28"/>
  <c r="P38" i="28"/>
  <c r="E38" i="28" s="1"/>
  <c r="S37" i="28"/>
  <c r="H37" i="28" s="1"/>
  <c r="R37" i="28"/>
  <c r="P37" i="28"/>
  <c r="E37" i="28" s="1"/>
  <c r="S36" i="28"/>
  <c r="R36" i="28"/>
  <c r="P36" i="28"/>
  <c r="E36" i="28" s="1"/>
  <c r="S35" i="28"/>
  <c r="R35" i="28"/>
  <c r="P35" i="28"/>
  <c r="E35" i="28" s="1"/>
  <c r="S34" i="28"/>
  <c r="R34" i="28"/>
  <c r="P34" i="28"/>
  <c r="E34" i="28" s="1"/>
  <c r="S33" i="28"/>
  <c r="R33" i="28"/>
  <c r="P33" i="28"/>
  <c r="E33" i="28" s="1"/>
  <c r="S29" i="28"/>
  <c r="R29" i="28"/>
  <c r="P29" i="28"/>
  <c r="E29" i="28" s="1"/>
  <c r="S28" i="28"/>
  <c r="R28" i="28"/>
  <c r="P28" i="28"/>
  <c r="E28" i="28" s="1"/>
  <c r="S23" i="28"/>
  <c r="R23" i="28"/>
  <c r="P23" i="28"/>
  <c r="E23" i="28" s="1"/>
  <c r="S21" i="28"/>
  <c r="R21" i="28"/>
  <c r="P21" i="28"/>
  <c r="E21" i="28" s="1"/>
  <c r="S20" i="28"/>
  <c r="R20" i="28"/>
  <c r="P20" i="28"/>
  <c r="E20" i="28" s="1"/>
  <c r="S19" i="28"/>
  <c r="H19" i="28" s="1"/>
  <c r="R19" i="28"/>
  <c r="P19" i="28"/>
  <c r="S18" i="28"/>
  <c r="R18" i="28"/>
  <c r="P18" i="28"/>
  <c r="E18" i="28" s="1"/>
  <c r="S17" i="28"/>
  <c r="R17" i="28"/>
  <c r="P17" i="28"/>
  <c r="E17" i="28" s="1"/>
  <c r="S16" i="28"/>
  <c r="R16" i="28"/>
  <c r="P16" i="28"/>
  <c r="E16" i="28" s="1"/>
  <c r="S15" i="28"/>
  <c r="R15" i="28"/>
  <c r="P15" i="28"/>
  <c r="E15" i="28" s="1"/>
  <c r="S14" i="28"/>
  <c r="R14" i="28"/>
  <c r="P14" i="28"/>
  <c r="E14" i="28" s="1"/>
  <c r="S13" i="28"/>
  <c r="R13" i="28"/>
  <c r="P13" i="28"/>
  <c r="E13" i="28" s="1"/>
  <c r="S12" i="28"/>
  <c r="R12" i="28"/>
  <c r="P12" i="28"/>
  <c r="E12" i="28" s="1"/>
  <c r="S11" i="28"/>
  <c r="R11" i="28"/>
  <c r="P11" i="28"/>
  <c r="E11" i="28" s="1"/>
  <c r="S7" i="28"/>
  <c r="R7" i="28"/>
  <c r="P7" i="28"/>
  <c r="E7" i="28" s="1"/>
  <c r="S6" i="28"/>
  <c r="R6" i="28"/>
  <c r="P6" i="28"/>
  <c r="E6" i="28" s="1"/>
  <c r="T67" i="29" l="1"/>
  <c r="I60" i="29"/>
  <c r="I64" i="29"/>
  <c r="T65" i="29"/>
  <c r="H12" i="29"/>
  <c r="H20" i="29"/>
  <c r="AE43" i="29"/>
  <c r="I53" i="29"/>
  <c r="T30" i="29"/>
  <c r="S15" i="29"/>
  <c r="T61" i="29"/>
  <c r="R18" i="29"/>
  <c r="T64" i="29"/>
  <c r="T59" i="29"/>
  <c r="H19" i="29"/>
  <c r="H15" i="29"/>
  <c r="S7" i="29"/>
  <c r="G35" i="28"/>
  <c r="R21" i="29"/>
  <c r="H35" i="28"/>
  <c r="T62" i="28"/>
  <c r="H21" i="29"/>
  <c r="I61" i="29"/>
  <c r="S13" i="29"/>
  <c r="AE41" i="29"/>
  <c r="T53" i="29"/>
  <c r="H23" i="29"/>
  <c r="G7" i="28"/>
  <c r="H39" i="28"/>
  <c r="S17" i="29"/>
  <c r="G43" i="28"/>
  <c r="AC15" i="29"/>
  <c r="G12" i="28"/>
  <c r="G20" i="28"/>
  <c r="H33" i="28"/>
  <c r="H57" i="28"/>
  <c r="H65" i="28"/>
  <c r="AD12" i="29"/>
  <c r="H6" i="29"/>
  <c r="H17" i="29"/>
  <c r="I43" i="29"/>
  <c r="I52" i="29"/>
  <c r="I63" i="29"/>
  <c r="I67" i="29"/>
  <c r="AE46" i="29"/>
  <c r="T13" i="28"/>
  <c r="AE29" i="29"/>
  <c r="AE40" i="29"/>
  <c r="T69" i="29"/>
  <c r="V56" i="29"/>
  <c r="G41" i="28"/>
  <c r="H13" i="29"/>
  <c r="I59" i="29"/>
  <c r="G11" i="29"/>
  <c r="R19" i="29"/>
  <c r="H6" i="28"/>
  <c r="H17" i="28"/>
  <c r="I46" i="29"/>
  <c r="I58" i="29"/>
  <c r="S11" i="29"/>
  <c r="H14" i="29"/>
  <c r="S14" i="29"/>
  <c r="S23" i="29"/>
  <c r="AE34" i="29"/>
  <c r="R12" i="29"/>
  <c r="R20" i="29"/>
  <c r="T60" i="29"/>
  <c r="H21" i="28"/>
  <c r="AE38" i="29"/>
  <c r="T54" i="29"/>
  <c r="U54" i="29" s="1"/>
  <c r="S10" i="29"/>
  <c r="T10" i="29" s="1"/>
  <c r="U10" i="29" s="1"/>
  <c r="Q55" i="29"/>
  <c r="I36" i="29"/>
  <c r="T50" i="28"/>
  <c r="S20" i="29"/>
  <c r="T66" i="29"/>
  <c r="I57" i="29"/>
  <c r="G55" i="28"/>
  <c r="AE35" i="29"/>
  <c r="AE57" i="29"/>
  <c r="T34" i="29"/>
  <c r="I65" i="29"/>
  <c r="G12" i="29"/>
  <c r="S12" i="29"/>
  <c r="G19" i="29"/>
  <c r="I44" i="29"/>
  <c r="I69" i="29"/>
  <c r="I37" i="29"/>
  <c r="AE37" i="29"/>
  <c r="G15" i="29"/>
  <c r="G59" i="28"/>
  <c r="H59" i="28"/>
  <c r="I62" i="29"/>
  <c r="S51" i="29"/>
  <c r="I39" i="29"/>
  <c r="T39" i="29"/>
  <c r="H16" i="29"/>
  <c r="S16" i="29"/>
  <c r="T62" i="29"/>
  <c r="P66" i="28"/>
  <c r="E66" i="28" s="1"/>
  <c r="E49" i="28" s="1"/>
  <c r="AC45" i="29"/>
  <c r="AC28" i="29" s="1"/>
  <c r="R22" i="28"/>
  <c r="G22" i="28" s="1"/>
  <c r="G45" i="29"/>
  <c r="G22" i="29" s="1"/>
  <c r="AA45" i="29"/>
  <c r="AA22" i="29" s="1"/>
  <c r="AC68" i="29"/>
  <c r="AE68" i="29" s="1"/>
  <c r="I68" i="29"/>
  <c r="T43" i="29"/>
  <c r="T46" i="29"/>
  <c r="T57" i="29"/>
  <c r="I29" i="29"/>
  <c r="I40" i="29"/>
  <c r="AD16" i="29"/>
  <c r="AD19" i="29"/>
  <c r="T58" i="29"/>
  <c r="R16" i="29"/>
  <c r="AD14" i="29"/>
  <c r="G6" i="29"/>
  <c r="I66" i="29"/>
  <c r="T37" i="29"/>
  <c r="T42" i="29"/>
  <c r="AD17" i="29"/>
  <c r="I30" i="29"/>
  <c r="T29" i="29"/>
  <c r="T40" i="29"/>
  <c r="AD20" i="29"/>
  <c r="T63" i="29"/>
  <c r="G13" i="29"/>
  <c r="AC12" i="29"/>
  <c r="AD7" i="29"/>
  <c r="AD18" i="29"/>
  <c r="AE44" i="29"/>
  <c r="G17" i="29"/>
  <c r="AC18" i="29"/>
  <c r="H29" i="28"/>
  <c r="AE69" i="29"/>
  <c r="AD11" i="29"/>
  <c r="AE36" i="29"/>
  <c r="AC13" i="29"/>
  <c r="T52" i="29"/>
  <c r="R6" i="29"/>
  <c r="G29" i="28"/>
  <c r="G63" i="28"/>
  <c r="S18" i="29"/>
  <c r="AD13" i="29"/>
  <c r="AD15" i="29"/>
  <c r="R13" i="29"/>
  <c r="AA18" i="29"/>
  <c r="T38" i="29"/>
  <c r="R15" i="29"/>
  <c r="G51" i="28"/>
  <c r="S6" i="29"/>
  <c r="AD6" i="29"/>
  <c r="T55" i="29"/>
  <c r="V55" i="29" s="1"/>
  <c r="R9" i="29"/>
  <c r="T9" i="29" s="1"/>
  <c r="U9" i="29" s="1"/>
  <c r="G21" i="28"/>
  <c r="AE67" i="29"/>
  <c r="I38" i="29"/>
  <c r="AE39" i="29"/>
  <c r="AC16" i="29"/>
  <c r="AD23" i="29"/>
  <c r="G18" i="29"/>
  <c r="I18" i="29" s="1"/>
  <c r="I41" i="29"/>
  <c r="AC7" i="29"/>
  <c r="AE30" i="29"/>
  <c r="O8" i="29"/>
  <c r="Q8" i="29" s="1"/>
  <c r="Q54" i="29"/>
  <c r="V54" i="29" s="1"/>
  <c r="E14" i="29"/>
  <c r="T35" i="29"/>
  <c r="AE42" i="29"/>
  <c r="AC19" i="29"/>
  <c r="AD21" i="29"/>
  <c r="G21" i="29"/>
  <c r="T44" i="29"/>
  <c r="G14" i="29"/>
  <c r="S19" i="29"/>
  <c r="H7" i="29"/>
  <c r="I7" i="29" s="1"/>
  <c r="AC11" i="29"/>
  <c r="AC14" i="29"/>
  <c r="AC21" i="29"/>
  <c r="AE60" i="29"/>
  <c r="AE62" i="29"/>
  <c r="AE64" i="29"/>
  <c r="G23" i="29"/>
  <c r="I23" i="29" s="1"/>
  <c r="R8" i="29"/>
  <c r="T8" i="29" s="1"/>
  <c r="O10" i="29"/>
  <c r="Q10" i="29" s="1"/>
  <c r="AC6" i="29"/>
  <c r="AC17" i="29"/>
  <c r="H11" i="29"/>
  <c r="R11" i="29"/>
  <c r="R14" i="29"/>
  <c r="R17" i="29"/>
  <c r="S21" i="29"/>
  <c r="T21" i="29" s="1"/>
  <c r="AC20" i="29"/>
  <c r="G16" i="29"/>
  <c r="G20" i="29"/>
  <c r="R7" i="29"/>
  <c r="R23" i="29"/>
  <c r="AC23" i="29"/>
  <c r="I42" i="29"/>
  <c r="T41" i="29"/>
  <c r="P16" i="29"/>
  <c r="U56" i="29"/>
  <c r="T36" i="29"/>
  <c r="I35" i="29"/>
  <c r="I34" i="29"/>
  <c r="AE52" i="29"/>
  <c r="AE53" i="29"/>
  <c r="AE59" i="29"/>
  <c r="AE66" i="29"/>
  <c r="AE63" i="29"/>
  <c r="AE65" i="29"/>
  <c r="AE61" i="29"/>
  <c r="AE58" i="29"/>
  <c r="G16" i="28"/>
  <c r="G18" i="28"/>
  <c r="H12" i="28"/>
  <c r="H20" i="28"/>
  <c r="H14" i="28"/>
  <c r="H16" i="28"/>
  <c r="H28" i="28"/>
  <c r="H18" i="28"/>
  <c r="G28" i="28"/>
  <c r="G36" i="28"/>
  <c r="G64" i="28"/>
  <c r="G50" i="28"/>
  <c r="AE12" i="28"/>
  <c r="AE16" i="28"/>
  <c r="AE17" i="28"/>
  <c r="AE19" i="28"/>
  <c r="AE21" i="28"/>
  <c r="I31" i="28"/>
  <c r="J31" i="28" s="1"/>
  <c r="AE33" i="28"/>
  <c r="AE35" i="28"/>
  <c r="AE37" i="28"/>
  <c r="G37" i="28"/>
  <c r="I37" i="28" s="1"/>
  <c r="H55" i="28"/>
  <c r="T19" i="28"/>
  <c r="H45" i="28"/>
  <c r="T67" i="28"/>
  <c r="G15" i="28"/>
  <c r="G23" i="28"/>
  <c r="H41" i="28"/>
  <c r="I41" i="28" s="1"/>
  <c r="H56" i="28"/>
  <c r="H64" i="28"/>
  <c r="AE39" i="28"/>
  <c r="AE41" i="28"/>
  <c r="AE43" i="28"/>
  <c r="AE45" i="28"/>
  <c r="AE51" i="28"/>
  <c r="AE57" i="28"/>
  <c r="H38" i="28"/>
  <c r="T58" i="28"/>
  <c r="H58" i="28"/>
  <c r="H40" i="28"/>
  <c r="H60" i="28"/>
  <c r="H11" i="28"/>
  <c r="H42" i="28"/>
  <c r="T65" i="28"/>
  <c r="AE18" i="28"/>
  <c r="H63" i="28"/>
  <c r="AE65" i="28"/>
  <c r="AE67" i="28"/>
  <c r="H13" i="28"/>
  <c r="H62" i="28"/>
  <c r="AE38" i="28"/>
  <c r="AE40" i="28"/>
  <c r="AE42" i="28"/>
  <c r="T61" i="28"/>
  <c r="AE58" i="28"/>
  <c r="AE60" i="28"/>
  <c r="AE62" i="28"/>
  <c r="AE64" i="28"/>
  <c r="H15" i="28"/>
  <c r="H36" i="28"/>
  <c r="T51" i="28"/>
  <c r="AE56" i="28"/>
  <c r="D32" i="28"/>
  <c r="F32" i="28" s="1"/>
  <c r="T6" i="28"/>
  <c r="T15" i="28"/>
  <c r="T18" i="28"/>
  <c r="G38" i="28"/>
  <c r="G67" i="28"/>
  <c r="T14" i="28"/>
  <c r="T17" i="28"/>
  <c r="G40" i="28"/>
  <c r="H61" i="28"/>
  <c r="T40" i="28"/>
  <c r="AE11" i="28"/>
  <c r="AE20" i="28"/>
  <c r="AB30" i="28"/>
  <c r="H34" i="28"/>
  <c r="T39" i="28"/>
  <c r="T57" i="28"/>
  <c r="AD27" i="28"/>
  <c r="AE30" i="28"/>
  <c r="AE32" i="28"/>
  <c r="AF32" i="28" s="1"/>
  <c r="AE34" i="28"/>
  <c r="AE59" i="28"/>
  <c r="AE61" i="28"/>
  <c r="G66" i="28"/>
  <c r="T23" i="28"/>
  <c r="T36" i="28"/>
  <c r="T43" i="28"/>
  <c r="T59" i="28"/>
  <c r="G13" i="28"/>
  <c r="G17" i="28"/>
  <c r="G62" i="28"/>
  <c r="T11" i="28"/>
  <c r="T42" i="28"/>
  <c r="T45" i="28"/>
  <c r="AE6" i="28"/>
  <c r="AE14" i="28"/>
  <c r="AE22" i="28"/>
  <c r="E19" i="28"/>
  <c r="H51" i="28"/>
  <c r="G58" i="28"/>
  <c r="G61" i="28"/>
  <c r="G6" i="28"/>
  <c r="G14" i="28"/>
  <c r="D31" i="28"/>
  <c r="F31" i="28" s="1"/>
  <c r="G32" i="28"/>
  <c r="I32" i="28" s="1"/>
  <c r="G65" i="28"/>
  <c r="AE29" i="28"/>
  <c r="G33" i="28"/>
  <c r="T37" i="28"/>
  <c r="T60" i="28"/>
  <c r="AE13" i="28"/>
  <c r="G11" i="28"/>
  <c r="G19" i="28"/>
  <c r="I19" i="28" s="1"/>
  <c r="G34" i="28"/>
  <c r="H43" i="28"/>
  <c r="H50" i="28"/>
  <c r="G57" i="28"/>
  <c r="G60" i="28"/>
  <c r="T28" i="28"/>
  <c r="AE31" i="28"/>
  <c r="AF31" i="28" s="1"/>
  <c r="AE50" i="28"/>
  <c r="AE66" i="28"/>
  <c r="H7" i="28"/>
  <c r="H23" i="28"/>
  <c r="F30" i="28"/>
  <c r="G45" i="28"/>
  <c r="H67" i="28"/>
  <c r="T33" i="28"/>
  <c r="T56" i="28"/>
  <c r="AE7" i="28"/>
  <c r="AE15" i="28"/>
  <c r="AE23" i="28"/>
  <c r="AE28" i="28"/>
  <c r="AE36" i="28"/>
  <c r="AE55" i="28"/>
  <c r="AE63" i="28"/>
  <c r="G30" i="28"/>
  <c r="I30" i="28" s="1"/>
  <c r="J30" i="28" s="1"/>
  <c r="G39" i="28"/>
  <c r="G42" i="28"/>
  <c r="G56" i="28"/>
  <c r="AG32" i="28"/>
  <c r="T41" i="28"/>
  <c r="T21" i="28"/>
  <c r="T55" i="28"/>
  <c r="T64" i="28"/>
  <c r="T7" i="28"/>
  <c r="T16" i="28"/>
  <c r="T20" i="28"/>
  <c r="T29" i="28"/>
  <c r="T35" i="28"/>
  <c r="T38" i="28"/>
  <c r="R49" i="28"/>
  <c r="T63" i="28"/>
  <c r="T12" i="28"/>
  <c r="T34" i="28"/>
  <c r="I6" i="29" l="1"/>
  <c r="I17" i="29"/>
  <c r="AE15" i="29"/>
  <c r="I21" i="29"/>
  <c r="T15" i="29"/>
  <c r="I35" i="28"/>
  <c r="I12" i="29"/>
  <c r="I20" i="28"/>
  <c r="I12" i="28"/>
  <c r="AE12" i="29"/>
  <c r="I59" i="28"/>
  <c r="T7" i="29"/>
  <c r="P49" i="28"/>
  <c r="I57" i="28"/>
  <c r="T18" i="29"/>
  <c r="I51" i="28"/>
  <c r="I11" i="29"/>
  <c r="I19" i="29"/>
  <c r="I33" i="28"/>
  <c r="T11" i="29"/>
  <c r="T17" i="29"/>
  <c r="R5" i="28"/>
  <c r="I39" i="28"/>
  <c r="I65" i="28"/>
  <c r="I21" i="28"/>
  <c r="AE14" i="29"/>
  <c r="T13" i="29"/>
  <c r="I15" i="29"/>
  <c r="T12" i="29"/>
  <c r="I29" i="28"/>
  <c r="I14" i="29"/>
  <c r="AA28" i="29"/>
  <c r="T16" i="29"/>
  <c r="T20" i="29"/>
  <c r="V9" i="29"/>
  <c r="I64" i="28"/>
  <c r="I50" i="28"/>
  <c r="AC22" i="29"/>
  <c r="G28" i="29"/>
  <c r="AE11" i="29"/>
  <c r="AE7" i="29"/>
  <c r="I6" i="28"/>
  <c r="AE23" i="29"/>
  <c r="T14" i="29"/>
  <c r="AA5" i="29"/>
  <c r="I17" i="28"/>
  <c r="AE17" i="29"/>
  <c r="I63" i="28"/>
  <c r="I15" i="28"/>
  <c r="T23" i="29"/>
  <c r="T19" i="29"/>
  <c r="AE18" i="29"/>
  <c r="V10" i="29"/>
  <c r="T6" i="29"/>
  <c r="AE20" i="29"/>
  <c r="I55" i="28"/>
  <c r="AE19" i="29"/>
  <c r="I14" i="28"/>
  <c r="I16" i="29"/>
  <c r="H45" i="29"/>
  <c r="S22" i="28"/>
  <c r="P22" i="28"/>
  <c r="E45" i="29"/>
  <c r="R45" i="29"/>
  <c r="R44" i="28"/>
  <c r="AD45" i="29"/>
  <c r="AE45" i="29" s="1"/>
  <c r="AE28" i="29" s="1"/>
  <c r="S66" i="28"/>
  <c r="R68" i="29"/>
  <c r="AC44" i="28"/>
  <c r="AE16" i="29"/>
  <c r="AE13" i="29"/>
  <c r="V8" i="29"/>
  <c r="U8" i="29"/>
  <c r="AE21" i="29"/>
  <c r="I38" i="28"/>
  <c r="U55" i="29"/>
  <c r="I18" i="28"/>
  <c r="AE6" i="29"/>
  <c r="I20" i="29"/>
  <c r="I13" i="29"/>
  <c r="I16" i="28"/>
  <c r="I42" i="28"/>
  <c r="I62" i="28"/>
  <c r="I58" i="28"/>
  <c r="I36" i="28"/>
  <c r="I23" i="28"/>
  <c r="I60" i="28"/>
  <c r="I28" i="28"/>
  <c r="K31" i="28"/>
  <c r="I34" i="28"/>
  <c r="I45" i="28"/>
  <c r="K32" i="28"/>
  <c r="I67" i="28"/>
  <c r="I11" i="28"/>
  <c r="I40" i="28"/>
  <c r="AG30" i="28"/>
  <c r="I56" i="28"/>
  <c r="I61" i="28"/>
  <c r="AF30" i="28"/>
  <c r="I13" i="28"/>
  <c r="K30" i="28"/>
  <c r="J32" i="28"/>
  <c r="AG31" i="28"/>
  <c r="I7" i="28"/>
  <c r="I43" i="28"/>
  <c r="P45" i="29" l="1"/>
  <c r="P44" i="28"/>
  <c r="H22" i="29"/>
  <c r="I22" i="29" s="1"/>
  <c r="I45" i="29"/>
  <c r="I28" i="29" s="1"/>
  <c r="H28" i="29"/>
  <c r="AE44" i="28"/>
  <c r="AE27" i="28" s="1"/>
  <c r="AC27" i="28"/>
  <c r="E28" i="29"/>
  <c r="E22" i="29"/>
  <c r="E5" i="29" s="1"/>
  <c r="R51" i="29"/>
  <c r="T68" i="29"/>
  <c r="T51" i="29" s="1"/>
  <c r="S45" i="29"/>
  <c r="T45" i="29" s="1"/>
  <c r="T28" i="29" s="1"/>
  <c r="S44" i="28"/>
  <c r="T44" i="28" s="1"/>
  <c r="T27" i="28" s="1"/>
  <c r="E22" i="28"/>
  <c r="E5" i="28" s="1"/>
  <c r="P5" i="28"/>
  <c r="R27" i="28"/>
  <c r="G44" i="28"/>
  <c r="T66" i="28"/>
  <c r="T49" i="28" s="1"/>
  <c r="H66" i="28"/>
  <c r="I66" i="28" s="1"/>
  <c r="S49" i="28"/>
  <c r="AD22" i="29"/>
  <c r="AE22" i="29" s="1"/>
  <c r="AD28" i="29"/>
  <c r="R22" i="29"/>
  <c r="R28" i="29"/>
  <c r="T22" i="28"/>
  <c r="T5" i="28" s="1"/>
  <c r="H22" i="28"/>
  <c r="I22" i="28" s="1"/>
  <c r="S5" i="28"/>
  <c r="S22" i="29" l="1"/>
  <c r="S5" i="29" s="1"/>
  <c r="S28" i="29"/>
  <c r="P22" i="29"/>
  <c r="P5" i="29" s="1"/>
  <c r="P28" i="29"/>
  <c r="R5" i="29"/>
  <c r="G27" i="28"/>
  <c r="S27" i="28"/>
  <c r="H44" i="28"/>
  <c r="H27" i="28" s="1"/>
  <c r="E44" i="28"/>
  <c r="E27" i="28" s="1"/>
  <c r="P27" i="28"/>
  <c r="T22" i="29" l="1"/>
  <c r="T5" i="29" s="1"/>
  <c r="I44" i="28"/>
  <c r="I27" i="28" s="1"/>
  <c r="Z56" i="29"/>
  <c r="Z54" i="28"/>
  <c r="AC9" i="28"/>
  <c r="G55" i="29"/>
  <c r="AD54" i="29"/>
  <c r="AD52" i="28"/>
  <c r="AC56" i="29"/>
  <c r="AC54" i="28"/>
  <c r="AC54" i="29"/>
  <c r="AC52" i="28"/>
  <c r="H54" i="29"/>
  <c r="AD8" i="28"/>
  <c r="AD53" i="28"/>
  <c r="H53" i="28" s="1"/>
  <c r="AD55" i="29"/>
  <c r="AD9" i="29" s="1"/>
  <c r="Z52" i="28"/>
  <c r="Z54" i="29"/>
  <c r="AD9" i="28"/>
  <c r="H9" i="28" s="1"/>
  <c r="H55" i="29"/>
  <c r="H9" i="29" s="1"/>
  <c r="AC53" i="28"/>
  <c r="AC55" i="29"/>
  <c r="AD56" i="29"/>
  <c r="AD10" i="29" s="1"/>
  <c r="AD54" i="28"/>
  <c r="H54" i="28" s="1"/>
  <c r="H56" i="29"/>
  <c r="H10" i="29" s="1"/>
  <c r="AD10" i="28"/>
  <c r="H10" i="28" s="1"/>
  <c r="G54" i="29"/>
  <c r="AC8" i="28"/>
  <c r="G56" i="29"/>
  <c r="AC10" i="28"/>
  <c r="Y54" i="28"/>
  <c r="C54" i="28" s="1"/>
  <c r="Y56" i="29"/>
  <c r="Y10" i="29" s="1"/>
  <c r="Y53" i="28" l="1"/>
  <c r="C53" i="28" s="1"/>
  <c r="Y55" i="29"/>
  <c r="Y9" i="29" s="1"/>
  <c r="D55" i="29"/>
  <c r="Z9" i="28"/>
  <c r="C55" i="29"/>
  <c r="C9" i="29" s="1"/>
  <c r="Y9" i="28"/>
  <c r="C9" i="28" s="1"/>
  <c r="Y8" i="28"/>
  <c r="C54" i="29"/>
  <c r="G52" i="28"/>
  <c r="AE52" i="28"/>
  <c r="AC49" i="28"/>
  <c r="H52" i="28"/>
  <c r="H49" i="28" s="1"/>
  <c r="AD49" i="28"/>
  <c r="AC8" i="29"/>
  <c r="AE54" i="29"/>
  <c r="AC51" i="29"/>
  <c r="AD8" i="29"/>
  <c r="AD5" i="29" s="1"/>
  <c r="AD51" i="29"/>
  <c r="Y52" i="28"/>
  <c r="Y54" i="29"/>
  <c r="G53" i="28"/>
  <c r="I53" i="28" s="1"/>
  <c r="AE53" i="28"/>
  <c r="AB52" i="28"/>
  <c r="D52" i="28"/>
  <c r="I55" i="29"/>
  <c r="G9" i="29"/>
  <c r="I9" i="29" s="1"/>
  <c r="Z10" i="28"/>
  <c r="D56" i="29"/>
  <c r="AE10" i="28"/>
  <c r="G10" i="28"/>
  <c r="I10" i="28" s="1"/>
  <c r="AC5" i="28"/>
  <c r="G8" i="28"/>
  <c r="AE8" i="28"/>
  <c r="G54" i="28"/>
  <c r="I54" i="28" s="1"/>
  <c r="AE54" i="28"/>
  <c r="G9" i="28"/>
  <c r="I9" i="28" s="1"/>
  <c r="AE9" i="28"/>
  <c r="Z55" i="29"/>
  <c r="Z53" i="28"/>
  <c r="I56" i="29"/>
  <c r="G10" i="29"/>
  <c r="I10" i="29" s="1"/>
  <c r="I54" i="29"/>
  <c r="G8" i="29"/>
  <c r="G51" i="29"/>
  <c r="H8" i="28"/>
  <c r="H5" i="28" s="1"/>
  <c r="AD5" i="28"/>
  <c r="AC10" i="29"/>
  <c r="AE10" i="29" s="1"/>
  <c r="AE56" i="29"/>
  <c r="AC9" i="29"/>
  <c r="AE55" i="29"/>
  <c r="H51" i="29"/>
  <c r="H8" i="29"/>
  <c r="H5" i="29" s="1"/>
  <c r="AB54" i="28"/>
  <c r="D54" i="28"/>
  <c r="F54" i="28" s="1"/>
  <c r="AB54" i="29"/>
  <c r="Z8" i="29"/>
  <c r="AB8" i="29" s="1"/>
  <c r="Z8" i="28"/>
  <c r="D54" i="29"/>
  <c r="Y10" i="28"/>
  <c r="C10" i="28" s="1"/>
  <c r="C56" i="29"/>
  <c r="C10" i="29" s="1"/>
  <c r="AE9" i="29"/>
  <c r="AF9" i="29" s="1"/>
  <c r="AB56" i="29"/>
  <c r="Z10" i="29"/>
  <c r="AB10" i="29" s="1"/>
  <c r="J9" i="29" l="1"/>
  <c r="J10" i="29"/>
  <c r="I8" i="28"/>
  <c r="G5" i="28"/>
  <c r="J55" i="29"/>
  <c r="I51" i="29"/>
  <c r="J54" i="29"/>
  <c r="C8" i="28"/>
  <c r="AG56" i="29"/>
  <c r="AF56" i="29"/>
  <c r="J56" i="29"/>
  <c r="AF8" i="28"/>
  <c r="AE5" i="28"/>
  <c r="AF10" i="29"/>
  <c r="AG10" i="29"/>
  <c r="J10" i="28"/>
  <c r="F52" i="28"/>
  <c r="AF52" i="28"/>
  <c r="AG52" i="28"/>
  <c r="AE49" i="28"/>
  <c r="AF55" i="29"/>
  <c r="C52" i="28"/>
  <c r="AF9" i="28"/>
  <c r="AF10" i="28"/>
  <c r="I52" i="28"/>
  <c r="G49" i="28"/>
  <c r="D9" i="28"/>
  <c r="F9" i="28" s="1"/>
  <c r="K9" i="28" s="1"/>
  <c r="AB9" i="28"/>
  <c r="AG9" i="28" s="1"/>
  <c r="AB53" i="28"/>
  <c r="D53" i="28"/>
  <c r="F53" i="28" s="1"/>
  <c r="K53" i="28" s="1"/>
  <c r="J9" i="28"/>
  <c r="F56" i="29"/>
  <c r="K56" i="29" s="1"/>
  <c r="D10" i="29"/>
  <c r="F10" i="29" s="1"/>
  <c r="K10" i="29" s="1"/>
  <c r="AF53" i="28"/>
  <c r="F55" i="29"/>
  <c r="K55" i="29" s="1"/>
  <c r="D9" i="29"/>
  <c r="F9" i="29" s="1"/>
  <c r="K9" i="29" s="1"/>
  <c r="F54" i="29"/>
  <c r="D8" i="29"/>
  <c r="AB55" i="29"/>
  <c r="AG55" i="29" s="1"/>
  <c r="Z9" i="29"/>
  <c r="AF54" i="28"/>
  <c r="AG54" i="28"/>
  <c r="D10" i="28"/>
  <c r="F10" i="28" s="1"/>
  <c r="K10" i="28" s="1"/>
  <c r="AB10" i="28"/>
  <c r="AG10" i="28" s="1"/>
  <c r="J53" i="28"/>
  <c r="AG54" i="29"/>
  <c r="AF54" i="29"/>
  <c r="AE51" i="29"/>
  <c r="D8" i="28"/>
  <c r="AB8" i="28"/>
  <c r="I8" i="29"/>
  <c r="G5" i="29"/>
  <c r="J54" i="28"/>
  <c r="K54" i="28"/>
  <c r="Y8" i="29"/>
  <c r="AE8" i="29"/>
  <c r="AC5" i="29"/>
  <c r="C8" i="29"/>
  <c r="AB9" i="29" l="1"/>
  <c r="AG53" i="28"/>
  <c r="J52" i="28"/>
  <c r="K52" i="28"/>
  <c r="I49" i="28"/>
  <c r="K54" i="29"/>
  <c r="J8" i="29"/>
  <c r="I5" i="29"/>
  <c r="F8" i="29"/>
  <c r="AF8" i="29"/>
  <c r="AE5" i="29"/>
  <c r="AG8" i="29"/>
  <c r="AG8" i="28"/>
  <c r="J8" i="28"/>
  <c r="I5" i="28"/>
  <c r="F8" i="28"/>
  <c r="K8" i="29" l="1"/>
  <c r="K8" i="28"/>
  <c r="AG9" i="29"/>
  <c r="Z61" i="29" l="1"/>
  <c r="AB61" i="29" s="1"/>
  <c r="AG61" i="29" s="1"/>
  <c r="Z59" i="28"/>
  <c r="AB59" i="28" s="1"/>
  <c r="AG59" i="28" s="1"/>
  <c r="Z37" i="28"/>
  <c r="AB37" i="28" s="1"/>
  <c r="AG37" i="28" s="1"/>
  <c r="O61" i="29"/>
  <c r="Q61" i="29" s="1"/>
  <c r="V61" i="29" s="1"/>
  <c r="Z58" i="28"/>
  <c r="AB58" i="28" s="1"/>
  <c r="AG58" i="28" s="1"/>
  <c r="Z60" i="29"/>
  <c r="AB60" i="29" s="1"/>
  <c r="AG60" i="29" s="1"/>
  <c r="Y58" i="28"/>
  <c r="AF58" i="28" s="1"/>
  <c r="Y60" i="29"/>
  <c r="AF60" i="29" s="1"/>
  <c r="Y59" i="28" l="1"/>
  <c r="AF59" i="28" s="1"/>
  <c r="Y61" i="29"/>
  <c r="AF61" i="29" s="1"/>
  <c r="Y37" i="28"/>
  <c r="AF37" i="28" s="1"/>
  <c r="N61" i="29"/>
  <c r="U61" i="29" s="1"/>
  <c r="D60" i="29"/>
  <c r="F60" i="29" s="1"/>
  <c r="K60" i="29" s="1"/>
  <c r="Z14" i="28"/>
  <c r="AB14" i="28" s="1"/>
  <c r="AG14" i="28" s="1"/>
  <c r="Y15" i="28"/>
  <c r="AF15" i="28" s="1"/>
  <c r="C61" i="29"/>
  <c r="J61" i="29" s="1"/>
  <c r="D61" i="29"/>
  <c r="F61" i="29" s="1"/>
  <c r="K61" i="29" s="1"/>
  <c r="Z15" i="28"/>
  <c r="AB15" i="28" s="1"/>
  <c r="AG15" i="28" s="1"/>
  <c r="C60" i="29"/>
  <c r="J60" i="29" s="1"/>
  <c r="Y14" i="28"/>
  <c r="AF14" i="28" s="1"/>
  <c r="Z37" i="29" l="1"/>
  <c r="O58" i="28"/>
  <c r="D38" i="29"/>
  <c r="O15" i="28"/>
  <c r="O60" i="29"/>
  <c r="Q60" i="29" s="1"/>
  <c r="V60" i="29" s="1"/>
  <c r="Z36" i="28"/>
  <c r="AB36" i="28" s="1"/>
  <c r="AG36" i="28" s="1"/>
  <c r="Y36" i="28"/>
  <c r="AF36" i="28" s="1"/>
  <c r="N60" i="29"/>
  <c r="U60" i="29" s="1"/>
  <c r="Z38" i="29"/>
  <c r="O59" i="28"/>
  <c r="O38" i="29"/>
  <c r="O37" i="28"/>
  <c r="D37" i="29"/>
  <c r="O14" i="28"/>
  <c r="C38" i="29"/>
  <c r="N15" i="28"/>
  <c r="O37" i="29" l="1"/>
  <c r="O36" i="28"/>
  <c r="Y38" i="29"/>
  <c r="N59" i="28"/>
  <c r="C37" i="29"/>
  <c r="N14" i="28"/>
  <c r="Y37" i="29"/>
  <c r="N58" i="28"/>
  <c r="D14" i="28"/>
  <c r="F14" i="28" s="1"/>
  <c r="K14" i="28" s="1"/>
  <c r="Q14" i="28"/>
  <c r="V14" i="28" s="1"/>
  <c r="N38" i="29"/>
  <c r="N37" i="28"/>
  <c r="D14" i="29"/>
  <c r="F14" i="29" s="1"/>
  <c r="K14" i="29" s="1"/>
  <c r="F37" i="29"/>
  <c r="D15" i="28"/>
  <c r="F15" i="28" s="1"/>
  <c r="K15" i="28" s="1"/>
  <c r="Q15" i="28"/>
  <c r="V15" i="28" s="1"/>
  <c r="D37" i="28"/>
  <c r="F37" i="28" s="1"/>
  <c r="K37" i="28" s="1"/>
  <c r="Q37" i="28"/>
  <c r="V37" i="28" s="1"/>
  <c r="D15" i="29"/>
  <c r="F15" i="29" s="1"/>
  <c r="K15" i="29" s="1"/>
  <c r="F38" i="29"/>
  <c r="K38" i="29" s="1"/>
  <c r="C15" i="28"/>
  <c r="J15" i="28" s="1"/>
  <c r="U15" i="28"/>
  <c r="Q38" i="29"/>
  <c r="V38" i="29" s="1"/>
  <c r="O15" i="29"/>
  <c r="Q15" i="29" s="1"/>
  <c r="V15" i="29" s="1"/>
  <c r="Q58" i="28"/>
  <c r="V58" i="28" s="1"/>
  <c r="D58" i="28"/>
  <c r="F58" i="28" s="1"/>
  <c r="K58" i="28" s="1"/>
  <c r="C15" i="29"/>
  <c r="J15" i="29" s="1"/>
  <c r="J38" i="29"/>
  <c r="D59" i="28"/>
  <c r="F59" i="28" s="1"/>
  <c r="K59" i="28" s="1"/>
  <c r="Q59" i="28"/>
  <c r="V59" i="28" s="1"/>
  <c r="AB37" i="29"/>
  <c r="AG37" i="29" s="1"/>
  <c r="Z14" i="29"/>
  <c r="AB14" i="29" s="1"/>
  <c r="AG14" i="29" s="1"/>
  <c r="AB38" i="29"/>
  <c r="AG38" i="29" s="1"/>
  <c r="Z15" i="29"/>
  <c r="AB15" i="29" s="1"/>
  <c r="AG15" i="29" s="1"/>
  <c r="C14" i="28" l="1"/>
  <c r="J14" i="28" s="1"/>
  <c r="U14" i="28"/>
  <c r="C37" i="28"/>
  <c r="J37" i="28" s="1"/>
  <c r="U37" i="28"/>
  <c r="C14" i="29"/>
  <c r="J14" i="29" s="1"/>
  <c r="J37" i="29"/>
  <c r="C59" i="28"/>
  <c r="J59" i="28" s="1"/>
  <c r="U59" i="28"/>
  <c r="Y15" i="29"/>
  <c r="AF15" i="29" s="1"/>
  <c r="AF38" i="29"/>
  <c r="N37" i="29"/>
  <c r="N36" i="28"/>
  <c r="Q36" i="28"/>
  <c r="V36" i="28" s="1"/>
  <c r="D36" i="28"/>
  <c r="F36" i="28" s="1"/>
  <c r="K36" i="28" s="1"/>
  <c r="K37" i="29"/>
  <c r="Q37" i="29"/>
  <c r="V37" i="29" s="1"/>
  <c r="O14" i="29"/>
  <c r="Q14" i="29" s="1"/>
  <c r="V14" i="29" s="1"/>
  <c r="C58" i="28"/>
  <c r="J58" i="28" s="1"/>
  <c r="U58" i="28"/>
  <c r="N15" i="29"/>
  <c r="U15" i="29" s="1"/>
  <c r="U38" i="29"/>
  <c r="Y14" i="29"/>
  <c r="AF14" i="29" s="1"/>
  <c r="AF37" i="29"/>
  <c r="C36" i="28" l="1"/>
  <c r="J36" i="28" s="1"/>
  <c r="U36" i="28"/>
  <c r="N14" i="29"/>
  <c r="U14" i="29" s="1"/>
  <c r="U37" i="29"/>
  <c r="Y13" i="28" l="1"/>
  <c r="AF13" i="28" s="1"/>
  <c r="C59" i="29"/>
  <c r="J59" i="29" s="1"/>
  <c r="Z59" i="29"/>
  <c r="AB59" i="29" s="1"/>
  <c r="AG59" i="29" s="1"/>
  <c r="Z57" i="28"/>
  <c r="AB57" i="28" s="1"/>
  <c r="AG57" i="28" s="1"/>
  <c r="Z13" i="28" l="1"/>
  <c r="AB13" i="28" s="1"/>
  <c r="AG13" i="28" s="1"/>
  <c r="D59" i="29"/>
  <c r="F59" i="29" s="1"/>
  <c r="K59" i="29" s="1"/>
  <c r="Z36" i="29"/>
  <c r="O57" i="28"/>
  <c r="D36" i="29"/>
  <c r="O13" i="28"/>
  <c r="Y57" i="28"/>
  <c r="AF57" i="28" s="1"/>
  <c r="Y59" i="29"/>
  <c r="AF59" i="29" s="1"/>
  <c r="O59" i="29"/>
  <c r="Q59" i="29" s="1"/>
  <c r="V59" i="29" s="1"/>
  <c r="Z35" i="28"/>
  <c r="AB35" i="28" s="1"/>
  <c r="AG35" i="28" s="1"/>
  <c r="F36" i="29" l="1"/>
  <c r="K36" i="29" s="1"/>
  <c r="D13" i="29"/>
  <c r="F13" i="29" s="1"/>
  <c r="K13" i="29" s="1"/>
  <c r="N59" i="29"/>
  <c r="U59" i="29" s="1"/>
  <c r="Y35" i="28"/>
  <c r="AF35" i="28" s="1"/>
  <c r="Q57" i="28"/>
  <c r="V57" i="28" s="1"/>
  <c r="D57" i="28"/>
  <c r="F57" i="28" s="1"/>
  <c r="K57" i="28" s="1"/>
  <c r="Z13" i="29"/>
  <c r="AB13" i="29" s="1"/>
  <c r="AG13" i="29" s="1"/>
  <c r="AB36" i="29"/>
  <c r="AG36" i="29" s="1"/>
  <c r="O36" i="29"/>
  <c r="O35" i="28"/>
  <c r="D13" i="28"/>
  <c r="F13" i="28" s="1"/>
  <c r="K13" i="28" s="1"/>
  <c r="Q13" i="28"/>
  <c r="V13" i="28" s="1"/>
  <c r="N13" i="28" l="1"/>
  <c r="C36" i="29"/>
  <c r="Q35" i="28"/>
  <c r="V35" i="28" s="1"/>
  <c r="D35" i="28"/>
  <c r="F35" i="28" s="1"/>
  <c r="K35" i="28" s="1"/>
  <c r="Q36" i="29"/>
  <c r="V36" i="29" s="1"/>
  <c r="O13" i="29"/>
  <c r="Q13" i="29" s="1"/>
  <c r="V13" i="29" s="1"/>
  <c r="Y36" i="29"/>
  <c r="N57" i="28"/>
  <c r="C57" i="28" l="1"/>
  <c r="J57" i="28" s="1"/>
  <c r="U57" i="28"/>
  <c r="Y13" i="29"/>
  <c r="AF13" i="29" s="1"/>
  <c r="AF36" i="29"/>
  <c r="N36" i="29"/>
  <c r="N35" i="28"/>
  <c r="C13" i="29"/>
  <c r="J13" i="29" s="1"/>
  <c r="J36" i="29"/>
  <c r="C13" i="28"/>
  <c r="J13" i="28" s="1"/>
  <c r="U13" i="28"/>
  <c r="C35" i="28" l="1"/>
  <c r="J35" i="28" s="1"/>
  <c r="U35" i="28"/>
  <c r="N13" i="29"/>
  <c r="U13" i="29" s="1"/>
  <c r="U36" i="29"/>
  <c r="C45" i="29" l="1"/>
  <c r="N22" i="28"/>
  <c r="C68" i="29"/>
  <c r="J68" i="29" s="1"/>
  <c r="Y22" i="28"/>
  <c r="AF22" i="28" s="1"/>
  <c r="Y66" i="28"/>
  <c r="AF66" i="28" s="1"/>
  <c r="Y68" i="29"/>
  <c r="AF68" i="29" s="1"/>
  <c r="D45" i="29" l="1"/>
  <c r="O22" i="28"/>
  <c r="Y45" i="29"/>
  <c r="N66" i="28"/>
  <c r="Y44" i="28"/>
  <c r="AF44" i="28" s="1"/>
  <c r="N68" i="29"/>
  <c r="U68" i="29" s="1"/>
  <c r="D68" i="29"/>
  <c r="F68" i="29" s="1"/>
  <c r="K68" i="29" s="1"/>
  <c r="Z22" i="28"/>
  <c r="AB22" i="28" s="1"/>
  <c r="AG22" i="28" s="1"/>
  <c r="Z66" i="28"/>
  <c r="AB66" i="28" s="1"/>
  <c r="AG66" i="28" s="1"/>
  <c r="Z68" i="29"/>
  <c r="AB68" i="29" s="1"/>
  <c r="AG68" i="29" s="1"/>
  <c r="O45" i="29"/>
  <c r="O44" i="28"/>
  <c r="C22" i="28"/>
  <c r="J22" i="28" s="1"/>
  <c r="U22" i="28"/>
  <c r="Z45" i="29"/>
  <c r="O66" i="28"/>
  <c r="C22" i="29"/>
  <c r="J22" i="29" s="1"/>
  <c r="J45" i="29"/>
  <c r="D22" i="28" l="1"/>
  <c r="F22" i="28" s="1"/>
  <c r="K22" i="28" s="1"/>
  <c r="Q22" i="28"/>
  <c r="V22" i="28" s="1"/>
  <c r="D22" i="29"/>
  <c r="F22" i="29" s="1"/>
  <c r="K22" i="29" s="1"/>
  <c r="F45" i="29"/>
  <c r="K45" i="29" s="1"/>
  <c r="Q44" i="28"/>
  <c r="V44" i="28" s="1"/>
  <c r="Y22" i="29"/>
  <c r="AF22" i="29" s="1"/>
  <c r="AF45" i="29"/>
  <c r="O68" i="29"/>
  <c r="Q68" i="29" s="1"/>
  <c r="V68" i="29" s="1"/>
  <c r="Z44" i="28"/>
  <c r="AB44" i="28" s="1"/>
  <c r="AG44" i="28" s="1"/>
  <c r="Q45" i="29"/>
  <c r="V45" i="29" s="1"/>
  <c r="N45" i="29"/>
  <c r="N44" i="28"/>
  <c r="D66" i="28"/>
  <c r="F66" i="28" s="1"/>
  <c r="K66" i="28" s="1"/>
  <c r="Q66" i="28"/>
  <c r="V66" i="28" s="1"/>
  <c r="AB45" i="29"/>
  <c r="AG45" i="29" s="1"/>
  <c r="Z22" i="29"/>
  <c r="AB22" i="29" s="1"/>
  <c r="AG22" i="29" s="1"/>
  <c r="C66" i="28"/>
  <c r="J66" i="28" s="1"/>
  <c r="U66" i="28"/>
  <c r="O22" i="29" l="1"/>
  <c r="Q22" i="29" s="1"/>
  <c r="V22" i="29" s="1"/>
  <c r="D44" i="28"/>
  <c r="F44" i="28" s="1"/>
  <c r="K44" i="28" s="1"/>
  <c r="C44" i="28"/>
  <c r="J44" i="28" s="1"/>
  <c r="U44" i="28"/>
  <c r="N22" i="29"/>
  <c r="U22" i="29" s="1"/>
  <c r="U45" i="29"/>
  <c r="Z52" i="29" l="1"/>
  <c r="Z50" i="28"/>
  <c r="Y6" i="28"/>
  <c r="C52" i="29"/>
  <c r="D52" i="29"/>
  <c r="Z6" i="28"/>
  <c r="N52" i="29"/>
  <c r="Y28" i="28"/>
  <c r="O50" i="28" l="1"/>
  <c r="Z29" i="29"/>
  <c r="J52" i="29"/>
  <c r="AF28" i="28"/>
  <c r="AF6" i="28"/>
  <c r="U52" i="29"/>
  <c r="Y50" i="28"/>
  <c r="Y52" i="29"/>
  <c r="AB50" i="28"/>
  <c r="F52" i="29"/>
  <c r="AB52" i="29"/>
  <c r="AB6" i="28"/>
  <c r="Y29" i="29" l="1"/>
  <c r="N50" i="28"/>
  <c r="AG52" i="29"/>
  <c r="AG50" i="28"/>
  <c r="C29" i="29"/>
  <c r="N6" i="28"/>
  <c r="D29" i="29"/>
  <c r="O6" i="28"/>
  <c r="AG6" i="28"/>
  <c r="AF52" i="29"/>
  <c r="O52" i="29"/>
  <c r="Z28" i="28"/>
  <c r="AF50" i="28"/>
  <c r="K52" i="29"/>
  <c r="AB29" i="29"/>
  <c r="Z6" i="29"/>
  <c r="O29" i="29"/>
  <c r="O28" i="28"/>
  <c r="Q50" i="28"/>
  <c r="D50" i="28"/>
  <c r="Q28" i="28" l="1"/>
  <c r="D28" i="28"/>
  <c r="C6" i="29"/>
  <c r="J29" i="29"/>
  <c r="Q29" i="29"/>
  <c r="O6" i="29"/>
  <c r="Q6" i="29" s="1"/>
  <c r="V50" i="28"/>
  <c r="C6" i="28"/>
  <c r="U6" i="28"/>
  <c r="AB28" i="28"/>
  <c r="D6" i="28"/>
  <c r="Q6" i="28"/>
  <c r="AB6" i="29"/>
  <c r="Q52" i="29"/>
  <c r="F29" i="29"/>
  <c r="D6" i="29"/>
  <c r="F50" i="28"/>
  <c r="AG29" i="29"/>
  <c r="C50" i="28"/>
  <c r="U50" i="28"/>
  <c r="Y6" i="29"/>
  <c r="AF29" i="29"/>
  <c r="V6" i="29" l="1"/>
  <c r="AG6" i="29"/>
  <c r="J6" i="28"/>
  <c r="AF6" i="29"/>
  <c r="K50" i="28"/>
  <c r="V6" i="28"/>
  <c r="J6" i="29"/>
  <c r="V29" i="29"/>
  <c r="F6" i="29"/>
  <c r="F6" i="28"/>
  <c r="F28" i="28"/>
  <c r="K29" i="29"/>
  <c r="V28" i="28"/>
  <c r="N29" i="29"/>
  <c r="N28" i="28"/>
  <c r="J50" i="28"/>
  <c r="V52" i="29"/>
  <c r="AG28" i="28"/>
  <c r="K28" i="28" l="1"/>
  <c r="N6" i="29"/>
  <c r="U29" i="29"/>
  <c r="K6" i="28"/>
  <c r="C28" i="28"/>
  <c r="U28" i="28"/>
  <c r="K6" i="29"/>
  <c r="J28" i="28" l="1"/>
  <c r="U6" i="29"/>
  <c r="Y42" i="29" l="1"/>
  <c r="N63" i="28"/>
  <c r="Y19" i="28"/>
  <c r="AF19" i="28" s="1"/>
  <c r="C65" i="29"/>
  <c r="J65" i="29" s="1"/>
  <c r="Y63" i="28"/>
  <c r="AF63" i="28" s="1"/>
  <c r="Y65" i="29"/>
  <c r="AF65" i="29" s="1"/>
  <c r="N42" i="29" l="1"/>
  <c r="N41" i="28"/>
  <c r="O42" i="29"/>
  <c r="O41" i="28"/>
  <c r="Z41" i="28"/>
  <c r="AB41" i="28" s="1"/>
  <c r="AG41" i="28" s="1"/>
  <c r="O65" i="29"/>
  <c r="Q65" i="29" s="1"/>
  <c r="V65" i="29" s="1"/>
  <c r="Z65" i="29"/>
  <c r="AB65" i="29" s="1"/>
  <c r="AG65" i="29" s="1"/>
  <c r="Z63" i="28"/>
  <c r="AB63" i="28" s="1"/>
  <c r="AG63" i="28" s="1"/>
  <c r="Y41" i="28"/>
  <c r="AF41" i="28" s="1"/>
  <c r="N65" i="29"/>
  <c r="U65" i="29" s="1"/>
  <c r="D65" i="29"/>
  <c r="F65" i="29" s="1"/>
  <c r="K65" i="29" s="1"/>
  <c r="Z19" i="28"/>
  <c r="AB19" i="28" s="1"/>
  <c r="AG19" i="28" s="1"/>
  <c r="D42" i="29"/>
  <c r="O19" i="28"/>
  <c r="C63" i="28"/>
  <c r="J63" i="28" s="1"/>
  <c r="U63" i="28"/>
  <c r="C42" i="29"/>
  <c r="N19" i="28"/>
  <c r="Z42" i="29"/>
  <c r="O63" i="28"/>
  <c r="Y19" i="29"/>
  <c r="AF19" i="29" s="1"/>
  <c r="AF42" i="29"/>
  <c r="C19" i="28" l="1"/>
  <c r="J19" i="28" s="1"/>
  <c r="U19" i="28"/>
  <c r="F42" i="29"/>
  <c r="K42" i="29" s="1"/>
  <c r="D19" i="29"/>
  <c r="F19" i="29" s="1"/>
  <c r="K19" i="29" s="1"/>
  <c r="C19" i="29"/>
  <c r="J19" i="29" s="1"/>
  <c r="J42" i="29"/>
  <c r="D41" i="28"/>
  <c r="F41" i="28" s="1"/>
  <c r="K41" i="28" s="1"/>
  <c r="Q41" i="28"/>
  <c r="V41" i="28" s="1"/>
  <c r="Q42" i="29"/>
  <c r="V42" i="29" s="1"/>
  <c r="O19" i="29"/>
  <c r="Q19" i="29" s="1"/>
  <c r="V19" i="29" s="1"/>
  <c r="Q63" i="28"/>
  <c r="V63" i="28" s="1"/>
  <c r="D63" i="28"/>
  <c r="F63" i="28" s="1"/>
  <c r="K63" i="28" s="1"/>
  <c r="C41" i="28"/>
  <c r="J41" i="28" s="1"/>
  <c r="U41" i="28"/>
  <c r="AB42" i="29"/>
  <c r="AG42" i="29" s="1"/>
  <c r="Z19" i="29"/>
  <c r="AB19" i="29" s="1"/>
  <c r="AG19" i="29" s="1"/>
  <c r="N19" i="29"/>
  <c r="U19" i="29" s="1"/>
  <c r="U42" i="29"/>
  <c r="D19" i="28"/>
  <c r="F19" i="28" s="1"/>
  <c r="K19" i="28" s="1"/>
  <c r="Q19" i="28"/>
  <c r="V19" i="28" s="1"/>
  <c r="Z64" i="28" l="1"/>
  <c r="AB64" i="28" s="1"/>
  <c r="AG64" i="28" s="1"/>
  <c r="Z66" i="29"/>
  <c r="AB66" i="29" s="1"/>
  <c r="AG66" i="29" s="1"/>
  <c r="C66" i="29"/>
  <c r="J66" i="29" s="1"/>
  <c r="Y20" i="28"/>
  <c r="AF20" i="28" s="1"/>
  <c r="Y64" i="28"/>
  <c r="AF64" i="28" s="1"/>
  <c r="Y66" i="29"/>
  <c r="AF66" i="29" s="1"/>
  <c r="O42" i="28"/>
  <c r="O43" i="29"/>
  <c r="O66" i="29"/>
  <c r="Q66" i="29" s="1"/>
  <c r="V66" i="29" s="1"/>
  <c r="Z42" i="28"/>
  <c r="AB42" i="28" s="1"/>
  <c r="AG42" i="28" s="1"/>
  <c r="N20" i="28" l="1"/>
  <c r="C43" i="29"/>
  <c r="Q43" i="29"/>
  <c r="V43" i="29" s="1"/>
  <c r="O20" i="29"/>
  <c r="Q20" i="29" s="1"/>
  <c r="V20" i="29" s="1"/>
  <c r="O20" i="28"/>
  <c r="D43" i="29"/>
  <c r="Z43" i="29"/>
  <c r="O64" i="28"/>
  <c r="Q42" i="28"/>
  <c r="V42" i="28" s="1"/>
  <c r="D42" i="28"/>
  <c r="F42" i="28" s="1"/>
  <c r="K42" i="28" s="1"/>
  <c r="D66" i="29"/>
  <c r="F66" i="29" s="1"/>
  <c r="K66" i="29" s="1"/>
  <c r="Z20" i="28"/>
  <c r="AB20" i="28" s="1"/>
  <c r="AG20" i="28" s="1"/>
  <c r="Y43" i="29"/>
  <c r="N64" i="28"/>
  <c r="Y42" i="28" l="1"/>
  <c r="AF42" i="28" s="1"/>
  <c r="N66" i="29"/>
  <c r="U66" i="29" s="1"/>
  <c r="Q64" i="28"/>
  <c r="V64" i="28" s="1"/>
  <c r="D64" i="28"/>
  <c r="F64" i="28" s="1"/>
  <c r="K64" i="28" s="1"/>
  <c r="C20" i="29"/>
  <c r="J20" i="29" s="1"/>
  <c r="J43" i="29"/>
  <c r="C64" i="28"/>
  <c r="J64" i="28" s="1"/>
  <c r="U64" i="28"/>
  <c r="AB43" i="29"/>
  <c r="AG43" i="29" s="1"/>
  <c r="Z20" i="29"/>
  <c r="AB20" i="29" s="1"/>
  <c r="AG20" i="29" s="1"/>
  <c r="C20" i="28"/>
  <c r="J20" i="28" s="1"/>
  <c r="U20" i="28"/>
  <c r="Y20" i="29"/>
  <c r="AF20" i="29" s="1"/>
  <c r="AF43" i="29"/>
  <c r="F43" i="29"/>
  <c r="K43" i="29" s="1"/>
  <c r="D20" i="29"/>
  <c r="F20" i="29" s="1"/>
  <c r="K20" i="29" s="1"/>
  <c r="Q20" i="28"/>
  <c r="V20" i="28" s="1"/>
  <c r="D20" i="28"/>
  <c r="F20" i="28" s="1"/>
  <c r="K20" i="28" s="1"/>
  <c r="N43" i="29" l="1"/>
  <c r="N42" i="28"/>
  <c r="C42" i="28" l="1"/>
  <c r="J42" i="28" s="1"/>
  <c r="U42" i="28"/>
  <c r="N20" i="29"/>
  <c r="U20" i="29" s="1"/>
  <c r="U43" i="29"/>
  <c r="G240" i="1" l="1"/>
  <c r="W240" i="1" s="1"/>
  <c r="D240" i="1"/>
  <c r="V240" i="1" s="1"/>
  <c r="Z29" i="28" l="1"/>
  <c r="O53" i="29"/>
  <c r="Z51" i="28"/>
  <c r="Z53" i="29"/>
  <c r="Y51" i="28"/>
  <c r="Y53" i="29"/>
  <c r="N53" i="29"/>
  <c r="Y29" i="28"/>
  <c r="AF29" i="28" l="1"/>
  <c r="AB51" i="28"/>
  <c r="U53" i="29"/>
  <c r="D53" i="29"/>
  <c r="Z7" i="28"/>
  <c r="AF53" i="29"/>
  <c r="C53" i="29"/>
  <c r="Y7" i="28"/>
  <c r="AF51" i="28"/>
  <c r="Q53" i="29"/>
  <c r="AB53" i="29"/>
  <c r="AB29" i="28"/>
  <c r="AG53" i="29" l="1"/>
  <c r="V53" i="29"/>
  <c r="Y30" i="29"/>
  <c r="N51" i="28"/>
  <c r="Z30" i="29"/>
  <c r="O51" i="28"/>
  <c r="AB7" i="28"/>
  <c r="AG51" i="28"/>
  <c r="F53" i="29"/>
  <c r="D30" i="29"/>
  <c r="O7" i="28"/>
  <c r="AG29" i="28"/>
  <c r="AF7" i="28"/>
  <c r="J53" i="29"/>
  <c r="K53" i="29" l="1"/>
  <c r="Y7" i="29"/>
  <c r="AF30" i="29"/>
  <c r="O30" i="29"/>
  <c r="O29" i="28"/>
  <c r="C30" i="29"/>
  <c r="N7" i="28"/>
  <c r="Q7" i="28"/>
  <c r="D7" i="28"/>
  <c r="AG7" i="28"/>
  <c r="F30" i="29"/>
  <c r="D7" i="29"/>
  <c r="D51" i="28"/>
  <c r="Q51" i="28"/>
  <c r="C51" i="28"/>
  <c r="U51" i="28"/>
  <c r="AB30" i="29"/>
  <c r="Z7" i="29"/>
  <c r="AB7" i="29" l="1"/>
  <c r="C7" i="28"/>
  <c r="U7" i="28"/>
  <c r="K30" i="29"/>
  <c r="AG30" i="29"/>
  <c r="J51" i="28"/>
  <c r="C7" i="29"/>
  <c r="J30" i="29"/>
  <c r="Q29" i="28"/>
  <c r="D29" i="28"/>
  <c r="AF7" i="29"/>
  <c r="F7" i="29"/>
  <c r="V51" i="28"/>
  <c r="Q30" i="29"/>
  <c r="O7" i="29"/>
  <c r="N30" i="29"/>
  <c r="N29" i="28"/>
  <c r="F51" i="28"/>
  <c r="F7" i="28"/>
  <c r="V7" i="28"/>
  <c r="V30" i="29" l="1"/>
  <c r="F29" i="28"/>
  <c r="K7" i="28"/>
  <c r="V29" i="28"/>
  <c r="K51" i="28"/>
  <c r="C29" i="28"/>
  <c r="U29" i="28"/>
  <c r="K7" i="29"/>
  <c r="J7" i="29"/>
  <c r="N7" i="29"/>
  <c r="U30" i="29"/>
  <c r="J7" i="28"/>
  <c r="Q7" i="29"/>
  <c r="AG7" i="29"/>
  <c r="V7" i="29" l="1"/>
  <c r="U7" i="29"/>
  <c r="J29" i="28"/>
  <c r="K29" i="28"/>
  <c r="C46" i="29" l="1"/>
  <c r="N23" i="28"/>
  <c r="Y67" i="28"/>
  <c r="AF67" i="28" s="1"/>
  <c r="Y69" i="29"/>
  <c r="AF69" i="29" s="1"/>
  <c r="Z69" i="29"/>
  <c r="AB69" i="29" s="1"/>
  <c r="AG69" i="29" s="1"/>
  <c r="Z67" i="28"/>
  <c r="AB67" i="28" s="1"/>
  <c r="AG67" i="28" s="1"/>
  <c r="Z45" i="28"/>
  <c r="AB45" i="28" s="1"/>
  <c r="AG45" i="28" s="1"/>
  <c r="O69" i="29"/>
  <c r="Q69" i="29" s="1"/>
  <c r="V69" i="29" s="1"/>
  <c r="Y46" i="29"/>
  <c r="N67" i="28"/>
  <c r="Y23" i="28"/>
  <c r="AF23" i="28" s="1"/>
  <c r="C69" i="29"/>
  <c r="J69" i="29" s="1"/>
  <c r="Y45" i="28" l="1"/>
  <c r="AF45" i="28" s="1"/>
  <c r="N69" i="29"/>
  <c r="U69" i="29" s="1"/>
  <c r="D69" i="29"/>
  <c r="F69" i="29" s="1"/>
  <c r="K69" i="29" s="1"/>
  <c r="Z23" i="28"/>
  <c r="AB23" i="28" s="1"/>
  <c r="AG23" i="28" s="1"/>
  <c r="C67" i="28"/>
  <c r="J67" i="28" s="1"/>
  <c r="U67" i="28"/>
  <c r="Y23" i="29"/>
  <c r="AF23" i="29" s="1"/>
  <c r="AF46" i="29"/>
  <c r="C23" i="28"/>
  <c r="J23" i="28" s="1"/>
  <c r="U23" i="28"/>
  <c r="C23" i="29"/>
  <c r="J23" i="29" s="1"/>
  <c r="J46" i="29"/>
  <c r="D46" i="29" l="1"/>
  <c r="O23" i="28"/>
  <c r="Z46" i="29"/>
  <c r="O67" i="28"/>
  <c r="O46" i="29" l="1"/>
  <c r="O45" i="28"/>
  <c r="Q67" i="28"/>
  <c r="V67" i="28" s="1"/>
  <c r="D67" i="28"/>
  <c r="F67" i="28" s="1"/>
  <c r="K67" i="28" s="1"/>
  <c r="AB46" i="29"/>
  <c r="AG46" i="29" s="1"/>
  <c r="Z23" i="29"/>
  <c r="AB23" i="29" s="1"/>
  <c r="AG23" i="29" s="1"/>
  <c r="Q23" i="28"/>
  <c r="V23" i="28" s="1"/>
  <c r="D23" i="28"/>
  <c r="F23" i="28" s="1"/>
  <c r="K23" i="28" s="1"/>
  <c r="F46" i="29"/>
  <c r="K46" i="29" s="1"/>
  <c r="D23" i="29"/>
  <c r="F23" i="29" s="1"/>
  <c r="K23" i="29" s="1"/>
  <c r="N45" i="28" l="1"/>
  <c r="N46" i="29"/>
  <c r="D45" i="28"/>
  <c r="F45" i="28" s="1"/>
  <c r="K45" i="28" s="1"/>
  <c r="Q45" i="28"/>
  <c r="V45" i="28" s="1"/>
  <c r="O23" i="29"/>
  <c r="Q23" i="29" s="1"/>
  <c r="V23" i="29" s="1"/>
  <c r="Q46" i="29"/>
  <c r="V46" i="29" s="1"/>
  <c r="N23" i="29" l="1"/>
  <c r="U23" i="29" s="1"/>
  <c r="U46" i="29"/>
  <c r="C45" i="28"/>
  <c r="J45" i="28" s="1"/>
  <c r="U45" i="28"/>
  <c r="AL419" i="1" l="1"/>
  <c r="Q310" i="1"/>
  <c r="O310" i="1"/>
  <c r="L310" i="1"/>
  <c r="J310" i="1"/>
  <c r="I310" i="1"/>
  <c r="G310" i="1"/>
  <c r="F310" i="1"/>
  <c r="D310" i="1"/>
  <c r="E310" i="1" l="1"/>
  <c r="S310" i="1"/>
  <c r="P310" i="1"/>
  <c r="M310" i="1"/>
  <c r="H310" i="1"/>
  <c r="K310" i="1"/>
  <c r="N310" i="1"/>
  <c r="R310" i="1" l="1"/>
  <c r="AL496" i="1" l="1"/>
  <c r="AL495" i="1"/>
  <c r="AL494" i="1"/>
  <c r="AL493" i="1"/>
  <c r="AL492" i="1"/>
  <c r="AL491" i="1"/>
  <c r="AL490" i="1"/>
  <c r="AF496" i="1"/>
  <c r="AF495" i="1"/>
  <c r="AF494" i="1"/>
  <c r="AF493" i="1"/>
  <c r="AF492" i="1"/>
  <c r="AF491" i="1"/>
  <c r="AF490" i="1"/>
  <c r="AF489" i="1"/>
  <c r="AC496" i="1"/>
  <c r="AC495" i="1"/>
  <c r="AC494" i="1"/>
  <c r="AC493" i="1"/>
  <c r="AC492" i="1"/>
  <c r="AC491" i="1"/>
  <c r="AC490" i="1"/>
  <c r="Z496" i="1"/>
  <c r="Z495" i="1"/>
  <c r="Z494" i="1"/>
  <c r="Z493" i="1"/>
  <c r="Z492" i="1"/>
  <c r="Z491" i="1"/>
  <c r="Z490" i="1"/>
  <c r="AL468" i="1"/>
  <c r="AF468" i="1"/>
  <c r="AC468" i="1"/>
  <c r="Z468" i="1"/>
  <c r="AL464" i="1"/>
  <c r="AL463" i="1"/>
  <c r="AL462" i="1"/>
  <c r="AL461" i="1"/>
  <c r="AL460" i="1"/>
  <c r="AL459" i="1"/>
  <c r="AL458" i="1"/>
  <c r="AL457" i="1"/>
  <c r="AL456" i="1"/>
  <c r="AL455" i="1"/>
  <c r="AL454" i="1"/>
  <c r="AL453" i="1"/>
  <c r="AL452" i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59" i="1"/>
  <c r="O359" i="1"/>
  <c r="O361" i="1" s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59" i="1"/>
  <c r="J359" i="1"/>
  <c r="J361" i="1" s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59" i="1"/>
  <c r="I361" i="1" s="1"/>
  <c r="G359" i="1"/>
  <c r="G361" i="1" s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59" i="1"/>
  <c r="D359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1" i="1"/>
  <c r="O311" i="1"/>
  <c r="Q307" i="1"/>
  <c r="O307" i="1"/>
  <c r="Q306" i="1"/>
  <c r="O306" i="1"/>
  <c r="Q302" i="1"/>
  <c r="O302" i="1"/>
  <c r="P302" i="1" s="1"/>
  <c r="Q301" i="1"/>
  <c r="O301" i="1"/>
  <c r="P301" i="1" s="1"/>
  <c r="Q300" i="1"/>
  <c r="O300" i="1"/>
  <c r="Q299" i="1"/>
  <c r="O299" i="1"/>
  <c r="Q298" i="1"/>
  <c r="O298" i="1"/>
  <c r="Q297" i="1"/>
  <c r="O297" i="1"/>
  <c r="Q296" i="1"/>
  <c r="O296" i="1"/>
  <c r="Q295" i="1"/>
  <c r="O295" i="1"/>
  <c r="Q294" i="1"/>
  <c r="O294" i="1"/>
  <c r="L347" i="1"/>
  <c r="L346" i="1"/>
  <c r="L345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1" i="1"/>
  <c r="J311" i="1"/>
  <c r="L307" i="1"/>
  <c r="J307" i="1"/>
  <c r="L306" i="1"/>
  <c r="J306" i="1"/>
  <c r="L302" i="1"/>
  <c r="J302" i="1"/>
  <c r="K302" i="1" s="1"/>
  <c r="L301" i="1"/>
  <c r="J301" i="1"/>
  <c r="K301" i="1" s="1"/>
  <c r="L300" i="1"/>
  <c r="J300" i="1"/>
  <c r="L299" i="1"/>
  <c r="J299" i="1"/>
  <c r="L298" i="1"/>
  <c r="J298" i="1"/>
  <c r="L297" i="1"/>
  <c r="J297" i="1"/>
  <c r="L296" i="1"/>
  <c r="J296" i="1"/>
  <c r="L295" i="1"/>
  <c r="J295" i="1"/>
  <c r="L294" i="1"/>
  <c r="J294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1" i="1"/>
  <c r="G311" i="1"/>
  <c r="I307" i="1"/>
  <c r="G307" i="1"/>
  <c r="I306" i="1"/>
  <c r="G306" i="1"/>
  <c r="I302" i="1"/>
  <c r="G302" i="1"/>
  <c r="H302" i="1" s="1"/>
  <c r="I301" i="1"/>
  <c r="G301" i="1"/>
  <c r="I300" i="1"/>
  <c r="G300" i="1"/>
  <c r="I299" i="1"/>
  <c r="G299" i="1"/>
  <c r="I298" i="1"/>
  <c r="G298" i="1"/>
  <c r="I297" i="1"/>
  <c r="G297" i="1"/>
  <c r="I296" i="1"/>
  <c r="G296" i="1"/>
  <c r="I295" i="1"/>
  <c r="G295" i="1"/>
  <c r="I294" i="1"/>
  <c r="G294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1" i="1"/>
  <c r="D311" i="1"/>
  <c r="F307" i="1"/>
  <c r="F306" i="1"/>
  <c r="D307" i="1"/>
  <c r="D306" i="1"/>
  <c r="F302" i="1"/>
  <c r="F301" i="1"/>
  <c r="F300" i="1"/>
  <c r="F299" i="1"/>
  <c r="F298" i="1"/>
  <c r="F297" i="1"/>
  <c r="F296" i="1"/>
  <c r="F295" i="1"/>
  <c r="F294" i="1"/>
  <c r="D302" i="1"/>
  <c r="D301" i="1"/>
  <c r="D300" i="1"/>
  <c r="D299" i="1"/>
  <c r="D298" i="1"/>
  <c r="D297" i="1"/>
  <c r="D296" i="1"/>
  <c r="D295" i="1"/>
  <c r="D29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46" i="1"/>
  <c r="P246" i="1"/>
  <c r="O246" i="1"/>
  <c r="Y246" i="1" s="1"/>
  <c r="Q243" i="1"/>
  <c r="P243" i="1"/>
  <c r="O243" i="1"/>
  <c r="Y243" i="1" s="1"/>
  <c r="Q240" i="1"/>
  <c r="P240" i="1"/>
  <c r="O240" i="1"/>
  <c r="Y240" i="1" s="1"/>
  <c r="L283" i="1"/>
  <c r="L282" i="1"/>
  <c r="L281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46" i="1"/>
  <c r="K246" i="1"/>
  <c r="J246" i="1"/>
  <c r="X246" i="1" s="1"/>
  <c r="L243" i="1"/>
  <c r="K243" i="1"/>
  <c r="J243" i="1"/>
  <c r="X243" i="1" s="1"/>
  <c r="L240" i="1"/>
  <c r="K240" i="1"/>
  <c r="J240" i="1"/>
  <c r="X240" i="1" s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46" i="1"/>
  <c r="H246" i="1"/>
  <c r="G246" i="1"/>
  <c r="W246" i="1" s="1"/>
  <c r="I243" i="1"/>
  <c r="H243" i="1"/>
  <c r="G243" i="1"/>
  <c r="W243" i="1" s="1"/>
  <c r="I240" i="1"/>
  <c r="H240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46" i="1"/>
  <c r="E246" i="1"/>
  <c r="D246" i="1"/>
  <c r="V246" i="1" s="1"/>
  <c r="F243" i="1"/>
  <c r="E243" i="1"/>
  <c r="D243" i="1"/>
  <c r="V243" i="1" s="1"/>
  <c r="F240" i="1"/>
  <c r="E240" i="1"/>
  <c r="F93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0" i="1"/>
  <c r="P190" i="1"/>
  <c r="Q187" i="1"/>
  <c r="P187" i="1"/>
  <c r="Q183" i="1"/>
  <c r="Q180" i="1"/>
  <c r="P180" i="1"/>
  <c r="O180" i="1"/>
  <c r="Y180" i="1" s="1"/>
  <c r="Q177" i="1"/>
  <c r="P177" i="1"/>
  <c r="O177" i="1"/>
  <c r="Y177" i="1" s="1"/>
  <c r="Q174" i="1"/>
  <c r="P174" i="1"/>
  <c r="O174" i="1"/>
  <c r="Y174" i="1" s="1"/>
  <c r="Q171" i="1"/>
  <c r="P171" i="1"/>
  <c r="O171" i="1"/>
  <c r="Y171" i="1" s="1"/>
  <c r="L227" i="1"/>
  <c r="L226" i="1"/>
  <c r="L225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0" i="1"/>
  <c r="K190" i="1"/>
  <c r="L187" i="1"/>
  <c r="K187" i="1"/>
  <c r="L183" i="1"/>
  <c r="L180" i="1"/>
  <c r="K180" i="1"/>
  <c r="J180" i="1"/>
  <c r="X180" i="1" s="1"/>
  <c r="L177" i="1"/>
  <c r="K177" i="1"/>
  <c r="J177" i="1"/>
  <c r="X177" i="1" s="1"/>
  <c r="L174" i="1"/>
  <c r="K174" i="1"/>
  <c r="J174" i="1"/>
  <c r="X174" i="1" s="1"/>
  <c r="L171" i="1"/>
  <c r="K171" i="1"/>
  <c r="J171" i="1"/>
  <c r="X171" i="1" s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0" i="1"/>
  <c r="H190" i="1"/>
  <c r="I187" i="1"/>
  <c r="H187" i="1"/>
  <c r="I183" i="1"/>
  <c r="I180" i="1"/>
  <c r="H180" i="1"/>
  <c r="G180" i="1"/>
  <c r="W180" i="1" s="1"/>
  <c r="I177" i="1"/>
  <c r="H177" i="1"/>
  <c r="G177" i="1"/>
  <c r="W177" i="1" s="1"/>
  <c r="I174" i="1"/>
  <c r="H174" i="1"/>
  <c r="G174" i="1"/>
  <c r="W174" i="1" s="1"/>
  <c r="I171" i="1"/>
  <c r="H171" i="1"/>
  <c r="G171" i="1"/>
  <c r="W171" i="1" s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83" i="1"/>
  <c r="F190" i="1"/>
  <c r="E190" i="1"/>
  <c r="F187" i="1"/>
  <c r="E187" i="1"/>
  <c r="F180" i="1"/>
  <c r="E180" i="1"/>
  <c r="D180" i="1"/>
  <c r="V180" i="1" s="1"/>
  <c r="F177" i="1"/>
  <c r="E177" i="1"/>
  <c r="D177" i="1"/>
  <c r="V177" i="1" s="1"/>
  <c r="F174" i="1"/>
  <c r="E174" i="1"/>
  <c r="D174" i="1"/>
  <c r="V174" i="1" s="1"/>
  <c r="F171" i="1"/>
  <c r="E171" i="1"/>
  <c r="D171" i="1"/>
  <c r="V171" i="1" s="1"/>
  <c r="F161" i="1"/>
  <c r="F160" i="1"/>
  <c r="F159" i="1"/>
  <c r="F158" i="1"/>
  <c r="F157" i="1"/>
  <c r="F156" i="1"/>
  <c r="F155" i="1"/>
  <c r="I161" i="1"/>
  <c r="I160" i="1"/>
  <c r="I159" i="1"/>
  <c r="I158" i="1"/>
  <c r="I157" i="1"/>
  <c r="I156" i="1"/>
  <c r="I155" i="1"/>
  <c r="L161" i="1"/>
  <c r="L160" i="1"/>
  <c r="L159" i="1"/>
  <c r="L158" i="1"/>
  <c r="L157" i="1"/>
  <c r="L156" i="1"/>
  <c r="L155" i="1"/>
  <c r="Q161" i="1"/>
  <c r="Q160" i="1"/>
  <c r="Q159" i="1"/>
  <c r="Q158" i="1"/>
  <c r="Q157" i="1"/>
  <c r="Q156" i="1"/>
  <c r="Q155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L151" i="1"/>
  <c r="L150" i="1"/>
  <c r="L149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Q120" i="1"/>
  <c r="Q119" i="1"/>
  <c r="Q118" i="1"/>
  <c r="Q117" i="1"/>
  <c r="Q116" i="1"/>
  <c r="Q115" i="1"/>
  <c r="Q114" i="1"/>
  <c r="Q113" i="1"/>
  <c r="Q112" i="1"/>
  <c r="Q111" i="1"/>
  <c r="L120" i="1"/>
  <c r="L119" i="1"/>
  <c r="L118" i="1"/>
  <c r="L117" i="1"/>
  <c r="L116" i="1"/>
  <c r="L115" i="1"/>
  <c r="L114" i="1"/>
  <c r="L113" i="1"/>
  <c r="L112" i="1"/>
  <c r="L111" i="1"/>
  <c r="I120" i="1"/>
  <c r="I119" i="1"/>
  <c r="I118" i="1"/>
  <c r="I117" i="1"/>
  <c r="I116" i="1"/>
  <c r="I115" i="1"/>
  <c r="I114" i="1"/>
  <c r="I113" i="1"/>
  <c r="I112" i="1"/>
  <c r="I111" i="1"/>
  <c r="F120" i="1"/>
  <c r="F119" i="1"/>
  <c r="F118" i="1"/>
  <c r="F117" i="1"/>
  <c r="F116" i="1"/>
  <c r="F115" i="1"/>
  <c r="F114" i="1"/>
  <c r="F113" i="1"/>
  <c r="F112" i="1"/>
  <c r="F111" i="1"/>
  <c r="I103" i="1"/>
  <c r="I102" i="1"/>
  <c r="Q103" i="1"/>
  <c r="Q102" i="1"/>
  <c r="Q101" i="1"/>
  <c r="L103" i="1"/>
  <c r="L102" i="1"/>
  <c r="L101" i="1"/>
  <c r="I101" i="1"/>
  <c r="F103" i="1"/>
  <c r="F102" i="1"/>
  <c r="F101" i="1"/>
  <c r="K300" i="1" l="1"/>
  <c r="P300" i="1"/>
  <c r="H300" i="1"/>
  <c r="Q175" i="1"/>
  <c r="H298" i="1"/>
  <c r="K295" i="1"/>
  <c r="K299" i="1"/>
  <c r="K306" i="1"/>
  <c r="I247" i="1"/>
  <c r="L175" i="1"/>
  <c r="Q241" i="1"/>
  <c r="Q178" i="1"/>
  <c r="Q191" i="1"/>
  <c r="H306" i="1"/>
  <c r="K307" i="1"/>
  <c r="P297" i="1"/>
  <c r="H296" i="1"/>
  <c r="H297" i="1"/>
  <c r="H301" i="1"/>
  <c r="I188" i="1"/>
  <c r="H361" i="1"/>
  <c r="Q247" i="1"/>
  <c r="I181" i="1"/>
  <c r="K311" i="1"/>
  <c r="L178" i="1"/>
  <c r="L191" i="1"/>
  <c r="P173" i="1"/>
  <c r="I303" i="1"/>
  <c r="I308" i="1" s="1"/>
  <c r="I313" i="1" s="1"/>
  <c r="Q181" i="1"/>
  <c r="P311" i="1"/>
  <c r="H307" i="1"/>
  <c r="I175" i="1"/>
  <c r="I241" i="1"/>
  <c r="Q172" i="1"/>
  <c r="I244" i="1"/>
  <c r="I329" i="1"/>
  <c r="I348" i="1"/>
  <c r="P296" i="1"/>
  <c r="P307" i="1"/>
  <c r="Q329" i="1"/>
  <c r="H249" i="1"/>
  <c r="K296" i="1"/>
  <c r="Q188" i="1"/>
  <c r="P298" i="1"/>
  <c r="F209" i="1"/>
  <c r="P249" i="1"/>
  <c r="Q303" i="1"/>
  <c r="Q308" i="1" s="1"/>
  <c r="Q313" i="1" s="1"/>
  <c r="H294" i="1"/>
  <c r="P295" i="1"/>
  <c r="P299" i="1"/>
  <c r="P306" i="1"/>
  <c r="I178" i="1"/>
  <c r="I191" i="1"/>
  <c r="K173" i="1"/>
  <c r="L209" i="1"/>
  <c r="Q209" i="1"/>
  <c r="Q284" i="1"/>
  <c r="L329" i="1"/>
  <c r="P359" i="1"/>
  <c r="H173" i="1"/>
  <c r="I209" i="1"/>
  <c r="L184" i="1"/>
  <c r="L193" i="1" s="1"/>
  <c r="L181" i="1"/>
  <c r="Q265" i="1"/>
  <c r="P265" i="1" s="1"/>
  <c r="L303" i="1"/>
  <c r="L308" i="1" s="1"/>
  <c r="L313" i="1" s="1"/>
  <c r="H359" i="1"/>
  <c r="I394" i="1"/>
  <c r="H394" i="1" s="1"/>
  <c r="K359" i="1"/>
  <c r="Q376" i="1"/>
  <c r="P376" i="1" s="1"/>
  <c r="I184" i="1"/>
  <c r="I193" i="1" s="1"/>
  <c r="L376" i="1"/>
  <c r="Q249" i="1"/>
  <c r="I376" i="1"/>
  <c r="H295" i="1"/>
  <c r="K297" i="1"/>
  <c r="L188" i="1"/>
  <c r="H311" i="1"/>
  <c r="J303" i="1"/>
  <c r="Q394" i="1"/>
  <c r="P394" i="1" s="1"/>
  <c r="I265" i="1"/>
  <c r="I284" i="1"/>
  <c r="H299" i="1"/>
  <c r="K298" i="1"/>
  <c r="P294" i="1"/>
  <c r="Q348" i="1"/>
  <c r="L394" i="1"/>
  <c r="K394" i="1" s="1"/>
  <c r="Q361" i="1"/>
  <c r="L361" i="1"/>
  <c r="K361" i="1" s="1"/>
  <c r="O303" i="1"/>
  <c r="K294" i="1"/>
  <c r="G303" i="1"/>
  <c r="Q244" i="1"/>
  <c r="I249" i="1"/>
  <c r="P184" i="1"/>
  <c r="P193" i="1" s="1"/>
  <c r="Q184" i="1"/>
  <c r="K184" i="1"/>
  <c r="K193" i="1" s="1"/>
  <c r="L172" i="1"/>
  <c r="H184" i="1"/>
  <c r="H193" i="1" s="1"/>
  <c r="I172" i="1"/>
  <c r="D98" i="1"/>
  <c r="F98" i="1"/>
  <c r="G98" i="1"/>
  <c r="I98" i="1"/>
  <c r="J98" i="1"/>
  <c r="L98" i="1"/>
  <c r="O98" i="1"/>
  <c r="Q98" i="1"/>
  <c r="Q99" i="1"/>
  <c r="O99" i="1"/>
  <c r="Y99" i="1" s="1"/>
  <c r="L99" i="1"/>
  <c r="J99" i="1"/>
  <c r="X99" i="1" s="1"/>
  <c r="I99" i="1"/>
  <c r="G99" i="1"/>
  <c r="W99" i="1" s="1"/>
  <c r="F99" i="1"/>
  <c r="D99" i="1"/>
  <c r="V99" i="1" s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H98" i="1" l="1"/>
  <c r="W98" i="1"/>
  <c r="E98" i="1"/>
  <c r="V98" i="1"/>
  <c r="P98" i="1"/>
  <c r="Y98" i="1"/>
  <c r="K98" i="1"/>
  <c r="X98" i="1"/>
  <c r="I396" i="1"/>
  <c r="H396" i="1" s="1"/>
  <c r="H94" i="1"/>
  <c r="P94" i="1"/>
  <c r="H329" i="1"/>
  <c r="H348" i="1"/>
  <c r="I286" i="1"/>
  <c r="I288" i="1" s="1"/>
  <c r="P348" i="1"/>
  <c r="H95" i="1"/>
  <c r="P95" i="1"/>
  <c r="P99" i="1"/>
  <c r="P329" i="1"/>
  <c r="K95" i="1"/>
  <c r="Q396" i="1"/>
  <c r="P396" i="1" s="1"/>
  <c r="Q350" i="1"/>
  <c r="P350" i="1" s="1"/>
  <c r="H265" i="1"/>
  <c r="H99" i="1"/>
  <c r="Q286" i="1"/>
  <c r="Q288" i="1" s="1"/>
  <c r="K303" i="1"/>
  <c r="L396" i="1"/>
  <c r="K396" i="1" s="1"/>
  <c r="K99" i="1"/>
  <c r="H376" i="1"/>
  <c r="Q83" i="1"/>
  <c r="J308" i="1"/>
  <c r="J313" i="1" s="1"/>
  <c r="K313" i="1" s="1"/>
  <c r="K94" i="1"/>
  <c r="K329" i="1"/>
  <c r="P284" i="1"/>
  <c r="E99" i="1"/>
  <c r="I194" i="1"/>
  <c r="K376" i="1"/>
  <c r="Q250" i="1"/>
  <c r="P361" i="1"/>
  <c r="O308" i="1"/>
  <c r="O313" i="1" s="1"/>
  <c r="P303" i="1"/>
  <c r="G308" i="1"/>
  <c r="G313" i="1" s="1"/>
  <c r="H303" i="1"/>
  <c r="I250" i="1"/>
  <c r="H284" i="1"/>
  <c r="Q193" i="1"/>
  <c r="Q185" i="1"/>
  <c r="L185" i="1"/>
  <c r="L194" i="1"/>
  <c r="K209" i="1"/>
  <c r="H209" i="1"/>
  <c r="I185" i="1"/>
  <c r="N98" i="1"/>
  <c r="M98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48" i="1"/>
  <c r="Q47" i="1"/>
  <c r="Q46" i="1"/>
  <c r="Q45" i="1"/>
  <c r="Q44" i="1"/>
  <c r="Q43" i="1"/>
  <c r="Q42" i="1"/>
  <c r="F53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1" i="1"/>
  <c r="L40" i="1"/>
  <c r="L39" i="1"/>
  <c r="L38" i="1"/>
  <c r="L37" i="1"/>
  <c r="L31" i="1"/>
  <c r="I40" i="1"/>
  <c r="I39" i="1"/>
  <c r="I38" i="1"/>
  <c r="I37" i="1"/>
  <c r="I31" i="1"/>
  <c r="F40" i="1"/>
  <c r="F39" i="1"/>
  <c r="F38" i="1"/>
  <c r="F37" i="1"/>
  <c r="F31" i="1"/>
  <c r="Q22" i="1"/>
  <c r="Q21" i="1"/>
  <c r="L22" i="1"/>
  <c r="L21" i="1"/>
  <c r="I22" i="1"/>
  <c r="I21" i="1"/>
  <c r="F22" i="1"/>
  <c r="F21" i="1"/>
  <c r="Q19" i="1"/>
  <c r="L19" i="1"/>
  <c r="I19" i="1"/>
  <c r="F19" i="1"/>
  <c r="Q17" i="1"/>
  <c r="O17" i="1"/>
  <c r="Y17" i="1" s="1"/>
  <c r="L17" i="1"/>
  <c r="J17" i="1"/>
  <c r="X17" i="1" s="1"/>
  <c r="I17" i="1"/>
  <c r="G17" i="1"/>
  <c r="W17" i="1" s="1"/>
  <c r="F17" i="1"/>
  <c r="D17" i="1"/>
  <c r="V17" i="1" s="1"/>
  <c r="Q15" i="1"/>
  <c r="O15" i="1"/>
  <c r="L15" i="1"/>
  <c r="J15" i="1"/>
  <c r="I15" i="1"/>
  <c r="G15" i="1"/>
  <c r="W15" i="1" s="1"/>
  <c r="F15" i="1"/>
  <c r="D15" i="1"/>
  <c r="Q12" i="1"/>
  <c r="Q11" i="1"/>
  <c r="Q7" i="1"/>
  <c r="Q6" i="1"/>
  <c r="O12" i="1"/>
  <c r="O11" i="1"/>
  <c r="O7" i="1"/>
  <c r="O6" i="1"/>
  <c r="L12" i="1"/>
  <c r="L11" i="1"/>
  <c r="L7" i="1"/>
  <c r="L6" i="1"/>
  <c r="J12" i="1"/>
  <c r="J11" i="1"/>
  <c r="J7" i="1"/>
  <c r="J6" i="1"/>
  <c r="I12" i="1"/>
  <c r="I11" i="1"/>
  <c r="I7" i="1"/>
  <c r="I6" i="1"/>
  <c r="G12" i="1"/>
  <c r="G11" i="1"/>
  <c r="G7" i="1"/>
  <c r="G6" i="1"/>
  <c r="F12" i="1"/>
  <c r="F11" i="1"/>
  <c r="F7" i="1"/>
  <c r="F6" i="1"/>
  <c r="D12" i="1"/>
  <c r="D11" i="1"/>
  <c r="D7" i="1"/>
  <c r="D6" i="1"/>
  <c r="Q5" i="1"/>
  <c r="L5" i="1"/>
  <c r="I5" i="1"/>
  <c r="F5" i="1"/>
  <c r="D58" i="29" l="1"/>
  <c r="F58" i="29" s="1"/>
  <c r="K58" i="29" s="1"/>
  <c r="Z12" i="28"/>
  <c r="AB12" i="28" s="1"/>
  <c r="AG12" i="28" s="1"/>
  <c r="Z57" i="29"/>
  <c r="Z55" i="28"/>
  <c r="Y56" i="28"/>
  <c r="AF56" i="28" s="1"/>
  <c r="Y58" i="29"/>
  <c r="AF58" i="29" s="1"/>
  <c r="Z56" i="28"/>
  <c r="AB56" i="28" s="1"/>
  <c r="AG56" i="28" s="1"/>
  <c r="Z58" i="29"/>
  <c r="AB58" i="29" s="1"/>
  <c r="AG58" i="29" s="1"/>
  <c r="Y15" i="1"/>
  <c r="V15" i="1"/>
  <c r="X15" i="1"/>
  <c r="L398" i="1"/>
  <c r="I398" i="1"/>
  <c r="H286" i="1"/>
  <c r="P286" i="1"/>
  <c r="K308" i="1"/>
  <c r="Q398" i="1"/>
  <c r="Q352" i="1"/>
  <c r="P313" i="1"/>
  <c r="P308" i="1"/>
  <c r="H313" i="1"/>
  <c r="H308" i="1"/>
  <c r="Q194" i="1"/>
  <c r="P209" i="1"/>
  <c r="Z11" i="28" l="1"/>
  <c r="D57" i="29"/>
  <c r="AB55" i="28"/>
  <c r="Z34" i="28"/>
  <c r="AB34" i="28" s="1"/>
  <c r="AG34" i="28" s="1"/>
  <c r="O58" i="29"/>
  <c r="Q58" i="29" s="1"/>
  <c r="V58" i="29" s="1"/>
  <c r="Y55" i="28"/>
  <c r="Y57" i="29"/>
  <c r="AB57" i="29"/>
  <c r="Z35" i="29"/>
  <c r="O56" i="28"/>
  <c r="Z33" i="28"/>
  <c r="O57" i="29"/>
  <c r="C58" i="29"/>
  <c r="J58" i="29" s="1"/>
  <c r="Y12" i="28"/>
  <c r="AF12" i="28" s="1"/>
  <c r="Y11" i="28"/>
  <c r="C57" i="29"/>
  <c r="Y34" i="29" l="1"/>
  <c r="N55" i="28"/>
  <c r="Z34" i="29"/>
  <c r="O55" i="28"/>
  <c r="F57" i="29"/>
  <c r="C35" i="29"/>
  <c r="N12" i="28"/>
  <c r="Y34" i="28"/>
  <c r="AF34" i="28" s="1"/>
  <c r="N58" i="29"/>
  <c r="U58" i="29" s="1"/>
  <c r="AB11" i="28"/>
  <c r="O34" i="29"/>
  <c r="O33" i="28"/>
  <c r="O35" i="29"/>
  <c r="O34" i="28"/>
  <c r="D35" i="29"/>
  <c r="O12" i="28"/>
  <c r="C34" i="29"/>
  <c r="N11" i="28"/>
  <c r="O11" i="28"/>
  <c r="D34" i="29"/>
  <c r="Q56" i="28"/>
  <c r="V56" i="28" s="1"/>
  <c r="D56" i="28"/>
  <c r="F56" i="28" s="1"/>
  <c r="K56" i="28" s="1"/>
  <c r="AF57" i="29"/>
  <c r="AG57" i="29"/>
  <c r="AB35" i="29"/>
  <c r="AG35" i="29" s="1"/>
  <c r="Z12" i="29"/>
  <c r="AB12" i="29" s="1"/>
  <c r="AG12" i="29" s="1"/>
  <c r="AF55" i="28"/>
  <c r="Y33" i="28"/>
  <c r="N57" i="29"/>
  <c r="J57" i="29"/>
  <c r="Q57" i="29"/>
  <c r="AG55" i="28"/>
  <c r="AF11" i="28"/>
  <c r="AB33" i="28"/>
  <c r="AF33" i="28" l="1"/>
  <c r="Q34" i="29"/>
  <c r="O11" i="29"/>
  <c r="K57" i="29"/>
  <c r="C11" i="28"/>
  <c r="U11" i="28"/>
  <c r="Q55" i="28"/>
  <c r="D55" i="28"/>
  <c r="F34" i="29"/>
  <c r="D11" i="29"/>
  <c r="C11" i="29"/>
  <c r="J34" i="29"/>
  <c r="D34" i="28"/>
  <c r="F34" i="28" s="1"/>
  <c r="K34" i="28" s="1"/>
  <c r="Q34" i="28"/>
  <c r="V34" i="28" s="1"/>
  <c r="AB34" i="29"/>
  <c r="Z11" i="29"/>
  <c r="N35" i="29"/>
  <c r="N34" i="28"/>
  <c r="V57" i="29"/>
  <c r="Q11" i="28"/>
  <c r="D11" i="28"/>
  <c r="Q35" i="29"/>
  <c r="V35" i="29" s="1"/>
  <c r="O12" i="29"/>
  <c r="Q12" i="29" s="1"/>
  <c r="V12" i="29" s="1"/>
  <c r="AG11" i="28"/>
  <c r="C12" i="28"/>
  <c r="J12" i="28" s="1"/>
  <c r="U12" i="28"/>
  <c r="D12" i="28"/>
  <c r="F12" i="28" s="1"/>
  <c r="K12" i="28" s="1"/>
  <c r="Q12" i="28"/>
  <c r="V12" i="28" s="1"/>
  <c r="C12" i="29"/>
  <c r="J12" i="29" s="1"/>
  <c r="J35" i="29"/>
  <c r="AG33" i="28"/>
  <c r="F35" i="29"/>
  <c r="K35" i="29" s="1"/>
  <c r="D12" i="29"/>
  <c r="F12" i="29" s="1"/>
  <c r="K12" i="29" s="1"/>
  <c r="C55" i="28"/>
  <c r="U55" i="28"/>
  <c r="Y35" i="29"/>
  <c r="N56" i="28"/>
  <c r="U57" i="29"/>
  <c r="Q33" i="28"/>
  <c r="D33" i="28"/>
  <c r="Y11" i="29"/>
  <c r="AF34" i="29"/>
  <c r="F33" i="28" l="1"/>
  <c r="F11" i="28"/>
  <c r="C34" i="28"/>
  <c r="J34" i="28" s="1"/>
  <c r="U34" i="28"/>
  <c r="Q11" i="29"/>
  <c r="V33" i="28"/>
  <c r="V11" i="28"/>
  <c r="N12" i="29"/>
  <c r="U12" i="29" s="1"/>
  <c r="U35" i="29"/>
  <c r="J11" i="29"/>
  <c r="V34" i="29"/>
  <c r="J11" i="28"/>
  <c r="N34" i="29"/>
  <c r="N33" i="28"/>
  <c r="J55" i="28"/>
  <c r="AB11" i="29"/>
  <c r="F11" i="29"/>
  <c r="AG34" i="29"/>
  <c r="K34" i="29"/>
  <c r="AF11" i="29"/>
  <c r="C56" i="28"/>
  <c r="J56" i="28" s="1"/>
  <c r="U56" i="28"/>
  <c r="F55" i="28"/>
  <c r="Y12" i="29"/>
  <c r="AF12" i="29" s="1"/>
  <c r="AF35" i="29"/>
  <c r="V55" i="28"/>
  <c r="V11" i="29" l="1"/>
  <c r="AG11" i="29"/>
  <c r="K55" i="28"/>
  <c r="K11" i="28"/>
  <c r="K11" i="29"/>
  <c r="C33" i="28"/>
  <c r="U33" i="28"/>
  <c r="K33" i="28"/>
  <c r="N11" i="29"/>
  <c r="U34" i="29"/>
  <c r="J33" i="28" l="1"/>
  <c r="U11" i="29"/>
  <c r="Z62" i="28" l="1"/>
  <c r="AB62" i="28" s="1"/>
  <c r="AG62" i="28" s="1"/>
  <c r="Z64" i="29"/>
  <c r="AB64" i="29" s="1"/>
  <c r="AG64" i="29" s="1"/>
  <c r="Z17" i="28"/>
  <c r="AB17" i="28" s="1"/>
  <c r="AG17" i="28" s="1"/>
  <c r="D63" i="29"/>
  <c r="F63" i="29" s="1"/>
  <c r="K63" i="29" s="1"/>
  <c r="Z40" i="29"/>
  <c r="O61" i="28"/>
  <c r="Y40" i="28"/>
  <c r="AF40" i="28" s="1"/>
  <c r="N64" i="29"/>
  <c r="U64" i="29" s="1"/>
  <c r="Y61" i="28"/>
  <c r="AF61" i="28" s="1"/>
  <c r="Y63" i="29"/>
  <c r="AF63" i="29" s="1"/>
  <c r="Y21" i="28"/>
  <c r="AF21" i="28" s="1"/>
  <c r="C67" i="29"/>
  <c r="J67" i="29" s="1"/>
  <c r="Z63" i="29"/>
  <c r="AB63" i="29" s="1"/>
  <c r="AG63" i="29" s="1"/>
  <c r="Z61" i="28"/>
  <c r="AB61" i="28" s="1"/>
  <c r="AG61" i="28" s="1"/>
  <c r="Y65" i="28"/>
  <c r="AF65" i="28" s="1"/>
  <c r="Y67" i="29"/>
  <c r="AF67" i="29" s="1"/>
  <c r="D64" i="29"/>
  <c r="F64" i="29" s="1"/>
  <c r="K64" i="29" s="1"/>
  <c r="Z18" i="28"/>
  <c r="AB18" i="28" s="1"/>
  <c r="AG18" i="28" s="1"/>
  <c r="C44" i="29"/>
  <c r="N21" i="28"/>
  <c r="C64" i="29" l="1"/>
  <c r="J64" i="29" s="1"/>
  <c r="Y18" i="28"/>
  <c r="AF18" i="28" s="1"/>
  <c r="N63" i="29"/>
  <c r="U63" i="29" s="1"/>
  <c r="Y39" i="28"/>
  <c r="AF39" i="28" s="1"/>
  <c r="D67" i="29"/>
  <c r="F67" i="29" s="1"/>
  <c r="K67" i="29" s="1"/>
  <c r="Z21" i="28"/>
  <c r="AB21" i="28" s="1"/>
  <c r="AG21" i="28" s="1"/>
  <c r="Y62" i="28"/>
  <c r="AF62" i="28" s="1"/>
  <c r="Y64" i="29"/>
  <c r="AF64" i="29" s="1"/>
  <c r="Z67" i="29"/>
  <c r="AB67" i="29" s="1"/>
  <c r="AG67" i="29" s="1"/>
  <c r="Z65" i="28"/>
  <c r="AB65" i="28" s="1"/>
  <c r="AG65" i="28" s="1"/>
  <c r="Y17" i="28"/>
  <c r="AF17" i="28" s="1"/>
  <c r="C63" i="29"/>
  <c r="J63" i="29" s="1"/>
  <c r="O64" i="29"/>
  <c r="Q64" i="29" s="1"/>
  <c r="V64" i="29" s="1"/>
  <c r="Z40" i="28"/>
  <c r="AB40" i="28" s="1"/>
  <c r="AG40" i="28" s="1"/>
  <c r="C21" i="28"/>
  <c r="J21" i="28" s="1"/>
  <c r="U21" i="28"/>
  <c r="AL476" i="1"/>
  <c r="C21" i="29"/>
  <c r="J21" i="29" s="1"/>
  <c r="J44" i="29"/>
  <c r="O63" i="29"/>
  <c r="Q63" i="29" s="1"/>
  <c r="V63" i="29" s="1"/>
  <c r="Z39" i="28"/>
  <c r="AB39" i="28" s="1"/>
  <c r="AG39" i="28" s="1"/>
  <c r="O67" i="29"/>
  <c r="Q67" i="29" s="1"/>
  <c r="V67" i="29" s="1"/>
  <c r="Z43" i="28"/>
  <c r="AB43" i="28" s="1"/>
  <c r="AG43" i="28" s="1"/>
  <c r="D61" i="28"/>
  <c r="F61" i="28" s="1"/>
  <c r="K61" i="28" s="1"/>
  <c r="Q61" i="28"/>
  <c r="V61" i="28" s="1"/>
  <c r="D44" i="29"/>
  <c r="O21" i="28"/>
  <c r="Y44" i="29"/>
  <c r="N65" i="28"/>
  <c r="AB40" i="29"/>
  <c r="AG40" i="29" s="1"/>
  <c r="Z17" i="29"/>
  <c r="AB17" i="29" s="1"/>
  <c r="AG17" i="29" s="1"/>
  <c r="AF476" i="1"/>
  <c r="Y21" i="29" l="1"/>
  <c r="AF21" i="29" s="1"/>
  <c r="AF44" i="29"/>
  <c r="Y40" i="29"/>
  <c r="N61" i="28"/>
  <c r="D41" i="29"/>
  <c r="O18" i="28"/>
  <c r="Z41" i="29"/>
  <c r="O62" i="28"/>
  <c r="AL471" i="1"/>
  <c r="O65" i="28"/>
  <c r="Z44" i="29"/>
  <c r="O17" i="28"/>
  <c r="D40" i="29"/>
  <c r="Q21" i="28"/>
  <c r="V21" i="28" s="1"/>
  <c r="D21" i="28"/>
  <c r="F21" i="28" s="1"/>
  <c r="K21" i="28" s="1"/>
  <c r="O40" i="29"/>
  <c r="O39" i="28"/>
  <c r="D21" i="29"/>
  <c r="F21" i="29" s="1"/>
  <c r="K21" i="29" s="1"/>
  <c r="F44" i="29"/>
  <c r="K44" i="29" s="1"/>
  <c r="N67" i="29"/>
  <c r="U67" i="29" s="1"/>
  <c r="Y43" i="28"/>
  <c r="AF43" i="28" s="1"/>
  <c r="C65" i="28"/>
  <c r="U65" i="28"/>
  <c r="Z476" i="1"/>
  <c r="O44" i="29" l="1"/>
  <c r="O43" i="28"/>
  <c r="Q65" i="28"/>
  <c r="V65" i="28" s="1"/>
  <c r="D65" i="28"/>
  <c r="F65" i="28" s="1"/>
  <c r="K65" i="28" s="1"/>
  <c r="D62" i="28"/>
  <c r="F62" i="28" s="1"/>
  <c r="K62" i="28" s="1"/>
  <c r="Q62" i="28"/>
  <c r="V62" i="28" s="1"/>
  <c r="N44" i="29"/>
  <c r="N43" i="28"/>
  <c r="C40" i="29"/>
  <c r="N17" i="28"/>
  <c r="Z18" i="29"/>
  <c r="AB18" i="29" s="1"/>
  <c r="AG18" i="29" s="1"/>
  <c r="AB41" i="29"/>
  <c r="AG41" i="29" s="1"/>
  <c r="C61" i="28"/>
  <c r="J61" i="28" s="1"/>
  <c r="U61" i="28"/>
  <c r="F40" i="29"/>
  <c r="K40" i="29" s="1"/>
  <c r="D17" i="29"/>
  <c r="F17" i="29" s="1"/>
  <c r="K17" i="29" s="1"/>
  <c r="Y17" i="29"/>
  <c r="AF17" i="29" s="1"/>
  <c r="AF40" i="29"/>
  <c r="AB44" i="29"/>
  <c r="AG44" i="29" s="1"/>
  <c r="Z21" i="29"/>
  <c r="AB21" i="29" s="1"/>
  <c r="AG21" i="29" s="1"/>
  <c r="F41" i="29"/>
  <c r="K41" i="29" s="1"/>
  <c r="D18" i="29"/>
  <c r="F18" i="29" s="1"/>
  <c r="K18" i="29" s="1"/>
  <c r="D17" i="28"/>
  <c r="F17" i="28" s="1"/>
  <c r="K17" i="28" s="1"/>
  <c r="Q17" i="28"/>
  <c r="V17" i="28" s="1"/>
  <c r="C41" i="29"/>
  <c r="N18" i="28"/>
  <c r="AC476" i="1"/>
  <c r="D39" i="28"/>
  <c r="F39" i="28" s="1"/>
  <c r="K39" i="28" s="1"/>
  <c r="Q39" i="28"/>
  <c r="V39" i="28" s="1"/>
  <c r="Y41" i="29"/>
  <c r="N62" i="28"/>
  <c r="O41" i="29"/>
  <c r="O40" i="28"/>
  <c r="J65" i="28"/>
  <c r="Q40" i="29"/>
  <c r="V40" i="29" s="1"/>
  <c r="O17" i="29"/>
  <c r="Q17" i="29" s="1"/>
  <c r="V17" i="29" s="1"/>
  <c r="Q18" i="28"/>
  <c r="V18" i="28" s="1"/>
  <c r="D18" i="28"/>
  <c r="F18" i="28" s="1"/>
  <c r="K18" i="28" s="1"/>
  <c r="N40" i="29" l="1"/>
  <c r="N39" i="28"/>
  <c r="C18" i="28"/>
  <c r="J18" i="28" s="1"/>
  <c r="U18" i="28"/>
  <c r="C18" i="29"/>
  <c r="J18" i="29" s="1"/>
  <c r="J41" i="29"/>
  <c r="C43" i="28"/>
  <c r="J43" i="28" s="1"/>
  <c r="U43" i="28"/>
  <c r="Q43" i="28"/>
  <c r="V43" i="28" s="1"/>
  <c r="D43" i="28"/>
  <c r="F43" i="28" s="1"/>
  <c r="K43" i="28" s="1"/>
  <c r="Y18" i="29"/>
  <c r="AF18" i="29" s="1"/>
  <c r="AF41" i="29"/>
  <c r="C17" i="29"/>
  <c r="J17" i="29" s="1"/>
  <c r="J40" i="29"/>
  <c r="N41" i="29"/>
  <c r="N40" i="28"/>
  <c r="D40" i="28"/>
  <c r="F40" i="28" s="1"/>
  <c r="K40" i="28" s="1"/>
  <c r="Q40" i="28"/>
  <c r="V40" i="28" s="1"/>
  <c r="N21" i="29"/>
  <c r="U21" i="29" s="1"/>
  <c r="U44" i="29"/>
  <c r="Q44" i="29"/>
  <c r="V44" i="29" s="1"/>
  <c r="O21" i="29"/>
  <c r="Q21" i="29" s="1"/>
  <c r="V21" i="29" s="1"/>
  <c r="Q41" i="29"/>
  <c r="V41" i="29" s="1"/>
  <c r="O18" i="29"/>
  <c r="Q18" i="29" s="1"/>
  <c r="V18" i="29" s="1"/>
  <c r="U62" i="28"/>
  <c r="C62" i="28"/>
  <c r="J62" i="28" s="1"/>
  <c r="C17" i="28"/>
  <c r="J17" i="28" s="1"/>
  <c r="U17" i="28"/>
  <c r="C39" i="28" l="1"/>
  <c r="J39" i="28" s="1"/>
  <c r="U39" i="28"/>
  <c r="C40" i="28"/>
  <c r="J40" i="28" s="1"/>
  <c r="U40" i="28"/>
  <c r="N17" i="29"/>
  <c r="U17" i="29" s="1"/>
  <c r="U40" i="29"/>
  <c r="N18" i="29"/>
  <c r="U18" i="29" s="1"/>
  <c r="U41" i="29"/>
  <c r="Y60" i="28" l="1"/>
  <c r="Y62" i="29"/>
  <c r="O62" i="29"/>
  <c r="Z38" i="28"/>
  <c r="D62" i="29"/>
  <c r="Z16" i="28"/>
  <c r="AF477" i="1"/>
  <c r="AC479" i="1"/>
  <c r="AL479" i="1"/>
  <c r="AC469" i="1"/>
  <c r="AC475" i="1"/>
  <c r="C62" i="29" l="1"/>
  <c r="Y16" i="28"/>
  <c r="Z60" i="28"/>
  <c r="Z62" i="29"/>
  <c r="F62" i="29"/>
  <c r="D51" i="29"/>
  <c r="AL426" i="1"/>
  <c r="Z470" i="1"/>
  <c r="AL472" i="1"/>
  <c r="AL423" i="1"/>
  <c r="AB38" i="28"/>
  <c r="Z27" i="28"/>
  <c r="Y38" i="28"/>
  <c r="N62" i="29"/>
  <c r="AL430" i="1"/>
  <c r="Q62" i="29"/>
  <c r="O51" i="29"/>
  <c r="Z39" i="29"/>
  <c r="O60" i="28"/>
  <c r="AF62" i="29"/>
  <c r="Y51" i="29"/>
  <c r="AF51" i="29" s="1"/>
  <c r="AB16" i="28"/>
  <c r="Z5" i="28"/>
  <c r="AF60" i="28"/>
  <c r="Y49" i="28"/>
  <c r="AF49" i="28" s="1"/>
  <c r="AL428" i="1"/>
  <c r="AF473" i="1"/>
  <c r="AL431" i="1"/>
  <c r="Z473" i="1"/>
  <c r="AF475" i="1"/>
  <c r="Z471" i="1"/>
  <c r="AL429" i="1"/>
  <c r="AC470" i="1"/>
  <c r="AF469" i="1"/>
  <c r="AF471" i="1"/>
  <c r="Z475" i="1"/>
  <c r="AC473" i="1"/>
  <c r="AF431" i="1"/>
  <c r="AF470" i="1"/>
  <c r="Z474" i="1"/>
  <c r="AL470" i="1"/>
  <c r="AF472" i="1"/>
  <c r="Z479" i="1"/>
  <c r="AL427" i="1"/>
  <c r="AC471" i="1"/>
  <c r="AL469" i="1"/>
  <c r="AC472" i="1"/>
  <c r="AC474" i="1"/>
  <c r="AL420" i="1"/>
  <c r="Z472" i="1"/>
  <c r="AF474" i="1"/>
  <c r="AL421" i="1"/>
  <c r="AL473" i="1"/>
  <c r="AL474" i="1"/>
  <c r="AF478" i="1"/>
  <c r="Z469" i="1"/>
  <c r="AL422" i="1"/>
  <c r="Q60" i="28" l="1"/>
  <c r="D60" i="28"/>
  <c r="O49" i="28"/>
  <c r="AB39" i="29"/>
  <c r="Z16" i="29"/>
  <c r="Z28" i="29"/>
  <c r="AL475" i="1"/>
  <c r="AL478" i="1"/>
  <c r="U62" i="29"/>
  <c r="N51" i="29"/>
  <c r="U51" i="29" s="1"/>
  <c r="K62" i="29"/>
  <c r="F51" i="29"/>
  <c r="K51" i="29" s="1"/>
  <c r="AL425" i="1"/>
  <c r="D39" i="29"/>
  <c r="O16" i="28"/>
  <c r="AF38" i="28"/>
  <c r="Y27" i="28"/>
  <c r="AF27" i="28" s="1"/>
  <c r="AL477" i="1"/>
  <c r="AL424" i="1"/>
  <c r="AG16" i="28"/>
  <c r="AB5" i="28"/>
  <c r="AG5" i="28" s="1"/>
  <c r="AB62" i="29"/>
  <c r="Z51" i="29"/>
  <c r="AB60" i="28"/>
  <c r="Z49" i="28"/>
  <c r="AG38" i="28"/>
  <c r="AB27" i="28"/>
  <c r="AG27" i="28" s="1"/>
  <c r="AF16" i="28"/>
  <c r="Y5" i="28"/>
  <c r="AF5" i="28" s="1"/>
  <c r="V62" i="29"/>
  <c r="Q51" i="29"/>
  <c r="V51" i="29" s="1"/>
  <c r="J62" i="29"/>
  <c r="C51" i="29"/>
  <c r="J51" i="29" s="1"/>
  <c r="Z478" i="1"/>
  <c r="Z431" i="1"/>
  <c r="AC431" i="1"/>
  <c r="O39" i="29" l="1"/>
  <c r="O38" i="28"/>
  <c r="AC478" i="1"/>
  <c r="Y39" i="29"/>
  <c r="N60" i="28"/>
  <c r="Z481" i="1"/>
  <c r="Z477" i="1"/>
  <c r="AG60" i="28"/>
  <c r="AB49" i="28"/>
  <c r="AG49" i="28" s="1"/>
  <c r="AC477" i="1"/>
  <c r="AB16" i="29"/>
  <c r="Z5" i="29"/>
  <c r="C39" i="29"/>
  <c r="N16" i="28"/>
  <c r="AG39" i="29"/>
  <c r="AB28" i="29"/>
  <c r="AG28" i="29" s="1"/>
  <c r="AG62" i="29"/>
  <c r="AB51" i="29"/>
  <c r="AG51" i="29" s="1"/>
  <c r="Q16" i="28"/>
  <c r="D16" i="28"/>
  <c r="O5" i="28"/>
  <c r="F60" i="28"/>
  <c r="D49" i="28"/>
  <c r="F39" i="29"/>
  <c r="D16" i="29"/>
  <c r="D28" i="29"/>
  <c r="V60" i="28"/>
  <c r="Q49" i="28"/>
  <c r="V49" i="28" s="1"/>
  <c r="V16" i="28" l="1"/>
  <c r="Q5" i="28"/>
  <c r="V5" i="28" s="1"/>
  <c r="N39" i="29"/>
  <c r="N38" i="28"/>
  <c r="F16" i="29"/>
  <c r="D5" i="29"/>
  <c r="K39" i="29"/>
  <c r="F28" i="29"/>
  <c r="K28" i="29" s="1"/>
  <c r="C16" i="28"/>
  <c r="U16" i="28"/>
  <c r="N5" i="28"/>
  <c r="U5" i="28" s="1"/>
  <c r="D38" i="28"/>
  <c r="Q38" i="28"/>
  <c r="O27" i="28"/>
  <c r="C16" i="29"/>
  <c r="J39" i="29"/>
  <c r="C28" i="29"/>
  <c r="J28" i="29" s="1"/>
  <c r="O16" i="29"/>
  <c r="Q39" i="29"/>
  <c r="O28" i="29"/>
  <c r="K60" i="28"/>
  <c r="F49" i="28"/>
  <c r="K49" i="28" s="1"/>
  <c r="U60" i="28"/>
  <c r="C60" i="28"/>
  <c r="N49" i="28"/>
  <c r="U49" i="28" s="1"/>
  <c r="AG16" i="29"/>
  <c r="AB5" i="29"/>
  <c r="AG5" i="29" s="1"/>
  <c r="Y16" i="29"/>
  <c r="AF39" i="29"/>
  <c r="Y28" i="29"/>
  <c r="AF28" i="29" s="1"/>
  <c r="F16" i="28"/>
  <c r="D5" i="28"/>
  <c r="K16" i="28" l="1"/>
  <c r="F5" i="28"/>
  <c r="K5" i="28" s="1"/>
  <c r="V38" i="28"/>
  <c r="Q27" i="28"/>
  <c r="V27" i="28" s="1"/>
  <c r="K16" i="29"/>
  <c r="F5" i="29"/>
  <c r="K5" i="29" s="1"/>
  <c r="V39" i="29"/>
  <c r="Q28" i="29"/>
  <c r="V28" i="29" s="1"/>
  <c r="F38" i="28"/>
  <c r="D27" i="28"/>
  <c r="C38" i="28"/>
  <c r="U38" i="28"/>
  <c r="N27" i="28"/>
  <c r="U27" i="28" s="1"/>
  <c r="J60" i="28"/>
  <c r="C49" i="28"/>
  <c r="J49" i="28" s="1"/>
  <c r="Q16" i="29"/>
  <c r="O5" i="29"/>
  <c r="N16" i="29"/>
  <c r="U39" i="29"/>
  <c r="N28" i="29"/>
  <c r="U28" i="29" s="1"/>
  <c r="AF16" i="29"/>
  <c r="Y5" i="29"/>
  <c r="AF5" i="29" s="1"/>
  <c r="J16" i="28"/>
  <c r="C5" i="28"/>
  <c r="J5" i="28" s="1"/>
  <c r="J16" i="29"/>
  <c r="C5" i="29"/>
  <c r="J5" i="29" s="1"/>
  <c r="J38" i="28" l="1"/>
  <c r="C27" i="28"/>
  <c r="J27" i="28" s="1"/>
  <c r="U16" i="29"/>
  <c r="N5" i="29"/>
  <c r="U5" i="29" s="1"/>
  <c r="Z483" i="1"/>
  <c r="K38" i="28"/>
  <c r="F27" i="28"/>
  <c r="K27" i="28" s="1"/>
  <c r="V16" i="29"/>
  <c r="Q5" i="29"/>
  <c r="V5" i="29" s="1"/>
  <c r="A498" i="1" l="1"/>
  <c r="A497" i="1"/>
  <c r="AN496" i="1"/>
  <c r="AO496" i="1" s="1"/>
  <c r="A496" i="1"/>
  <c r="AO495" i="1"/>
  <c r="AH495" i="1"/>
  <c r="AI495" i="1"/>
  <c r="A495" i="1"/>
  <c r="AN494" i="1"/>
  <c r="A494" i="1"/>
  <c r="AH493" i="1"/>
  <c r="A493" i="1"/>
  <c r="A492" i="1"/>
  <c r="AH492" i="1" s="1"/>
  <c r="AH491" i="1"/>
  <c r="A491" i="1"/>
  <c r="AN490" i="1"/>
  <c r="AO490" i="1" s="1"/>
  <c r="A490" i="1"/>
  <c r="A489" i="1"/>
  <c r="A488" i="1"/>
  <c r="A487" i="1"/>
  <c r="A486" i="1"/>
  <c r="A485" i="1"/>
  <c r="A483" i="1"/>
  <c r="A482" i="1"/>
  <c r="AO481" i="1"/>
  <c r="AN481" i="1"/>
  <c r="A481" i="1"/>
  <c r="A480" i="1"/>
  <c r="A479" i="1"/>
  <c r="A478" i="1"/>
  <c r="A477" i="1"/>
  <c r="AN476" i="1"/>
  <c r="AO476" i="1" s="1"/>
  <c r="A476" i="1"/>
  <c r="A475" i="1"/>
  <c r="A474" i="1"/>
  <c r="A473" i="1"/>
  <c r="A472" i="1"/>
  <c r="A471" i="1"/>
  <c r="AN470" i="1"/>
  <c r="AO470" i="1" s="1"/>
  <c r="A470" i="1"/>
  <c r="A469" i="1"/>
  <c r="AN468" i="1"/>
  <c r="AO468" i="1" s="1"/>
  <c r="A468" i="1"/>
  <c r="A467" i="1"/>
  <c r="AO466" i="1"/>
  <c r="AN466" i="1"/>
  <c r="AH466" i="1"/>
  <c r="A466" i="1"/>
  <c r="A465" i="1"/>
  <c r="A464" i="1"/>
  <c r="A463" i="1"/>
  <c r="A462" i="1"/>
  <c r="A461" i="1"/>
  <c r="AN460" i="1"/>
  <c r="A460" i="1"/>
  <c r="AN459" i="1"/>
  <c r="A459" i="1"/>
  <c r="AN458" i="1"/>
  <c r="AO458" i="1" s="1"/>
  <c r="A458" i="1"/>
  <c r="AH457" i="1"/>
  <c r="A457" i="1"/>
  <c r="AN456" i="1"/>
  <c r="AO456" i="1" s="1"/>
  <c r="A456" i="1"/>
  <c r="A455" i="1"/>
  <c r="AN454" i="1"/>
  <c r="AO454" i="1" s="1"/>
  <c r="A454" i="1"/>
  <c r="AH453" i="1"/>
  <c r="AI453" i="1" s="1"/>
  <c r="AN453" i="1"/>
  <c r="AO453" i="1" s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N419" i="1"/>
  <c r="AO419" i="1" s="1"/>
  <c r="A419" i="1"/>
  <c r="AH419" i="1" s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393" i="1"/>
  <c r="S392" i="1"/>
  <c r="A392" i="1"/>
  <c r="S391" i="1"/>
  <c r="A391" i="1"/>
  <c r="N391" i="1" s="1"/>
  <c r="S390" i="1"/>
  <c r="A390" i="1"/>
  <c r="S389" i="1"/>
  <c r="N389" i="1"/>
  <c r="A389" i="1"/>
  <c r="S388" i="1"/>
  <c r="A388" i="1"/>
  <c r="N388" i="1" s="1"/>
  <c r="S387" i="1"/>
  <c r="A387" i="1"/>
  <c r="N387" i="1" s="1"/>
  <c r="S386" i="1"/>
  <c r="A386" i="1"/>
  <c r="A385" i="1"/>
  <c r="S384" i="1"/>
  <c r="A384" i="1"/>
  <c r="S383" i="1"/>
  <c r="N383" i="1"/>
  <c r="A383" i="1"/>
  <c r="A382" i="1"/>
  <c r="S381" i="1"/>
  <c r="A381" i="1"/>
  <c r="S380" i="1"/>
  <c r="A380" i="1"/>
  <c r="N380" i="1" s="1"/>
  <c r="S379" i="1"/>
  <c r="A379" i="1"/>
  <c r="S378" i="1"/>
  <c r="A378" i="1"/>
  <c r="A377" i="1"/>
  <c r="A376" i="1"/>
  <c r="S375" i="1"/>
  <c r="A375" i="1"/>
  <c r="N374" i="1"/>
  <c r="A374" i="1"/>
  <c r="S373" i="1"/>
  <c r="A373" i="1"/>
  <c r="S372" i="1"/>
  <c r="A372" i="1"/>
  <c r="S371" i="1"/>
  <c r="A371" i="1"/>
  <c r="S370" i="1"/>
  <c r="A370" i="1"/>
  <c r="S369" i="1"/>
  <c r="A369" i="1"/>
  <c r="S368" i="1"/>
  <c r="N368" i="1"/>
  <c r="A368" i="1"/>
  <c r="S367" i="1"/>
  <c r="A367" i="1"/>
  <c r="N366" i="1"/>
  <c r="A366" i="1"/>
  <c r="S365" i="1"/>
  <c r="N365" i="1"/>
  <c r="A365" i="1"/>
  <c r="S364" i="1"/>
  <c r="A364" i="1"/>
  <c r="A363" i="1"/>
  <c r="N362" i="1"/>
  <c r="A362" i="1"/>
  <c r="R361" i="1"/>
  <c r="A361" i="1"/>
  <c r="A360" i="1"/>
  <c r="R359" i="1"/>
  <c r="M359" i="1"/>
  <c r="F361" i="1"/>
  <c r="D361" i="1"/>
  <c r="A359" i="1"/>
  <c r="A358" i="1"/>
  <c r="N351" i="1"/>
  <c r="S347" i="1"/>
  <c r="N347" i="1"/>
  <c r="A347" i="1"/>
  <c r="S346" i="1"/>
  <c r="A346" i="1"/>
  <c r="S345" i="1"/>
  <c r="N345" i="1"/>
  <c r="A345" i="1"/>
  <c r="A344" i="1"/>
  <c r="S343" i="1"/>
  <c r="A343" i="1"/>
  <c r="S342" i="1"/>
  <c r="N342" i="1"/>
  <c r="A342" i="1"/>
  <c r="N341" i="1"/>
  <c r="S341" i="1"/>
  <c r="A341" i="1"/>
  <c r="S340" i="1"/>
  <c r="A340" i="1"/>
  <c r="S339" i="1"/>
  <c r="N339" i="1"/>
  <c r="A339" i="1"/>
  <c r="S338" i="1"/>
  <c r="N338" i="1"/>
  <c r="A338" i="1"/>
  <c r="A337" i="1"/>
  <c r="S336" i="1"/>
  <c r="N336" i="1"/>
  <c r="A336" i="1"/>
  <c r="N335" i="1"/>
  <c r="S335" i="1"/>
  <c r="A335" i="1"/>
  <c r="S334" i="1"/>
  <c r="A334" i="1"/>
  <c r="S333" i="1"/>
  <c r="N333" i="1"/>
  <c r="A333" i="1"/>
  <c r="S332" i="1"/>
  <c r="A332" i="1"/>
  <c r="N332" i="1" s="1"/>
  <c r="A331" i="1"/>
  <c r="S330" i="1"/>
  <c r="N330" i="1"/>
  <c r="A330" i="1"/>
  <c r="A329" i="1"/>
  <c r="S328" i="1"/>
  <c r="A328" i="1"/>
  <c r="N328" i="1" s="1"/>
  <c r="N327" i="1"/>
  <c r="A327" i="1"/>
  <c r="S326" i="1"/>
  <c r="N326" i="1"/>
  <c r="A326" i="1"/>
  <c r="S325" i="1"/>
  <c r="A325" i="1"/>
  <c r="S324" i="1"/>
  <c r="A324" i="1"/>
  <c r="S323" i="1"/>
  <c r="A323" i="1"/>
  <c r="N323" i="1" s="1"/>
  <c r="S322" i="1"/>
  <c r="A322" i="1"/>
  <c r="S321" i="1"/>
  <c r="N321" i="1"/>
  <c r="A321" i="1"/>
  <c r="S320" i="1"/>
  <c r="A320" i="1"/>
  <c r="N320" i="1" s="1"/>
  <c r="N319" i="1"/>
  <c r="A319" i="1"/>
  <c r="S318" i="1"/>
  <c r="N318" i="1"/>
  <c r="A318" i="1"/>
  <c r="A317" i="1"/>
  <c r="A316" i="1"/>
  <c r="A315" i="1"/>
  <c r="A314" i="1"/>
  <c r="A313" i="1"/>
  <c r="A312" i="1"/>
  <c r="S311" i="1"/>
  <c r="R311" i="1" s="1"/>
  <c r="M311" i="1"/>
  <c r="E311" i="1"/>
  <c r="A311" i="1"/>
  <c r="A310" i="1"/>
  <c r="A309" i="1"/>
  <c r="A308" i="1"/>
  <c r="R307" i="1"/>
  <c r="E307" i="1"/>
  <c r="A307" i="1"/>
  <c r="A306" i="1"/>
  <c r="A305" i="1"/>
  <c r="A304" i="1"/>
  <c r="A303" i="1"/>
  <c r="S302" i="1"/>
  <c r="R302" i="1"/>
  <c r="N302" i="1"/>
  <c r="E302" i="1"/>
  <c r="A302" i="1"/>
  <c r="A301" i="1"/>
  <c r="A300" i="1"/>
  <c r="E299" i="1"/>
  <c r="A299" i="1"/>
  <c r="M298" i="1"/>
  <c r="E298" i="1"/>
  <c r="A298" i="1"/>
  <c r="R297" i="1"/>
  <c r="A297" i="1"/>
  <c r="R296" i="1"/>
  <c r="E296" i="1"/>
  <c r="A296" i="1"/>
  <c r="A295" i="1"/>
  <c r="A294" i="1"/>
  <c r="A293" i="1"/>
  <c r="N287" i="1"/>
  <c r="S283" i="1"/>
  <c r="A283" i="1"/>
  <c r="N282" i="1"/>
  <c r="A282" i="1"/>
  <c r="S281" i="1"/>
  <c r="A281" i="1"/>
  <c r="A280" i="1"/>
  <c r="S279" i="1"/>
  <c r="N279" i="1"/>
  <c r="A279" i="1"/>
  <c r="S278" i="1"/>
  <c r="A278" i="1"/>
  <c r="S277" i="1"/>
  <c r="N277" i="1"/>
  <c r="A277" i="1"/>
  <c r="S276" i="1"/>
  <c r="N276" i="1"/>
  <c r="A276" i="1"/>
  <c r="S275" i="1"/>
  <c r="A275" i="1"/>
  <c r="N274" i="1"/>
  <c r="A274" i="1"/>
  <c r="S273" i="1"/>
  <c r="A273" i="1"/>
  <c r="A272" i="1"/>
  <c r="S271" i="1"/>
  <c r="N271" i="1"/>
  <c r="A271" i="1"/>
  <c r="S270" i="1"/>
  <c r="N270" i="1"/>
  <c r="A270" i="1"/>
  <c r="A269" i="1"/>
  <c r="N268" i="1"/>
  <c r="A268" i="1"/>
  <c r="S267" i="1"/>
  <c r="A267" i="1"/>
  <c r="A266" i="1"/>
  <c r="A265" i="1"/>
  <c r="N264" i="1"/>
  <c r="A264" i="1"/>
  <c r="S263" i="1"/>
  <c r="A263" i="1"/>
  <c r="A262" i="1"/>
  <c r="S261" i="1"/>
  <c r="N261" i="1"/>
  <c r="A261" i="1"/>
  <c r="S260" i="1"/>
  <c r="A260" i="1"/>
  <c r="S259" i="1"/>
  <c r="A259" i="1"/>
  <c r="S258" i="1"/>
  <c r="A258" i="1"/>
  <c r="S257" i="1"/>
  <c r="N257" i="1"/>
  <c r="A257" i="1"/>
  <c r="A256" i="1"/>
  <c r="S255" i="1"/>
  <c r="A255" i="1"/>
  <c r="A254" i="1"/>
  <c r="L265" i="1"/>
  <c r="A253" i="1"/>
  <c r="A252" i="1"/>
  <c r="A251" i="1"/>
  <c r="A250" i="1"/>
  <c r="A249" i="1"/>
  <c r="A248" i="1"/>
  <c r="F247" i="1"/>
  <c r="A247" i="1"/>
  <c r="R246" i="1"/>
  <c r="N246" i="1"/>
  <c r="N247" i="1" s="1"/>
  <c r="L247" i="1"/>
  <c r="A246" i="1"/>
  <c r="A245" i="1"/>
  <c r="A244" i="1"/>
  <c r="R243" i="1"/>
  <c r="M243" i="1"/>
  <c r="K249" i="1"/>
  <c r="A243" i="1"/>
  <c r="A242" i="1"/>
  <c r="A241" i="1"/>
  <c r="R240" i="1"/>
  <c r="M240" i="1"/>
  <c r="A240" i="1"/>
  <c r="A239" i="1"/>
  <c r="A238" i="1"/>
  <c r="S227" i="1"/>
  <c r="A227" i="1"/>
  <c r="N227" i="1" s="1"/>
  <c r="S226" i="1"/>
  <c r="S225" i="1"/>
  <c r="A225" i="1"/>
  <c r="A224" i="1"/>
  <c r="S223" i="1"/>
  <c r="A223" i="1"/>
  <c r="S222" i="1"/>
  <c r="N222" i="1"/>
  <c r="A222" i="1"/>
  <c r="N221" i="1"/>
  <c r="A221" i="1"/>
  <c r="S220" i="1"/>
  <c r="A220" i="1"/>
  <c r="N220" i="1" s="1"/>
  <c r="S219" i="1"/>
  <c r="A219" i="1"/>
  <c r="S218" i="1"/>
  <c r="N218" i="1"/>
  <c r="A218" i="1"/>
  <c r="S217" i="1"/>
  <c r="A217" i="1"/>
  <c r="S216" i="1"/>
  <c r="N216" i="1"/>
  <c r="A216" i="1"/>
  <c r="N215" i="1"/>
  <c r="A215" i="1"/>
  <c r="S214" i="1"/>
  <c r="A214" i="1"/>
  <c r="S213" i="1"/>
  <c r="A213" i="1"/>
  <c r="S212" i="1"/>
  <c r="N212" i="1"/>
  <c r="A212" i="1"/>
  <c r="A211" i="1"/>
  <c r="S210" i="1"/>
  <c r="N210" i="1"/>
  <c r="A210" i="1"/>
  <c r="A209" i="1"/>
  <c r="S208" i="1"/>
  <c r="N208" i="1"/>
  <c r="A208" i="1"/>
  <c r="S207" i="1"/>
  <c r="A207" i="1"/>
  <c r="S206" i="1"/>
  <c r="N206" i="1"/>
  <c r="A206" i="1"/>
  <c r="A205" i="1"/>
  <c r="S204" i="1"/>
  <c r="N204" i="1"/>
  <c r="A204" i="1"/>
  <c r="N203" i="1"/>
  <c r="A203" i="1"/>
  <c r="S202" i="1"/>
  <c r="A202" i="1"/>
  <c r="S201" i="1"/>
  <c r="A201" i="1"/>
  <c r="S200" i="1"/>
  <c r="N200" i="1"/>
  <c r="A200" i="1"/>
  <c r="A199" i="1"/>
  <c r="S198" i="1"/>
  <c r="N198" i="1"/>
  <c r="A198" i="1"/>
  <c r="S197" i="1"/>
  <c r="A197" i="1"/>
  <c r="A196" i="1"/>
  <c r="A195" i="1"/>
  <c r="A194" i="1"/>
  <c r="A193" i="1"/>
  <c r="A192" i="1"/>
  <c r="A191" i="1"/>
  <c r="F191" i="1"/>
  <c r="A190" i="1"/>
  <c r="A189" i="1"/>
  <c r="A188" i="1"/>
  <c r="R187" i="1"/>
  <c r="A187" i="1"/>
  <c r="A186" i="1"/>
  <c r="A185" i="1"/>
  <c r="A184" i="1"/>
  <c r="S183" i="1"/>
  <c r="A183" i="1"/>
  <c r="A182" i="1"/>
  <c r="M181" i="1"/>
  <c r="A181" i="1"/>
  <c r="R180" i="1"/>
  <c r="A180" i="1"/>
  <c r="A179" i="1"/>
  <c r="R178" i="1"/>
  <c r="A178" i="1"/>
  <c r="R177" i="1"/>
  <c r="F178" i="1"/>
  <c r="A177" i="1"/>
  <c r="A176" i="1"/>
  <c r="A175" i="1"/>
  <c r="R174" i="1"/>
  <c r="A174" i="1"/>
  <c r="E173" i="1"/>
  <c r="A173" i="1"/>
  <c r="A172" i="1"/>
  <c r="R171" i="1"/>
  <c r="A171" i="1"/>
  <c r="A170" i="1"/>
  <c r="L162" i="1"/>
  <c r="A161" i="1"/>
  <c r="S160" i="1"/>
  <c r="A160" i="1"/>
  <c r="N159" i="1"/>
  <c r="A159" i="1"/>
  <c r="S158" i="1"/>
  <c r="A158" i="1"/>
  <c r="S157" i="1"/>
  <c r="A157" i="1"/>
  <c r="S156" i="1"/>
  <c r="N156" i="1"/>
  <c r="A156" i="1"/>
  <c r="Q162" i="1"/>
  <c r="A155" i="1"/>
  <c r="A154" i="1"/>
  <c r="A153" i="1"/>
  <c r="A152" i="1"/>
  <c r="A151" i="1"/>
  <c r="S150" i="1"/>
  <c r="N150" i="1"/>
  <c r="A150" i="1"/>
  <c r="S149" i="1"/>
  <c r="N149" i="1"/>
  <c r="A149" i="1"/>
  <c r="A148" i="1"/>
  <c r="A147" i="1"/>
  <c r="S146" i="1"/>
  <c r="A146" i="1"/>
  <c r="A145" i="1"/>
  <c r="S144" i="1"/>
  <c r="N144" i="1"/>
  <c r="A144" i="1"/>
  <c r="S143" i="1"/>
  <c r="A143" i="1"/>
  <c r="S142" i="1"/>
  <c r="A142" i="1"/>
  <c r="N141" i="1"/>
  <c r="A141" i="1"/>
  <c r="S140" i="1"/>
  <c r="N140" i="1"/>
  <c r="A140" i="1"/>
  <c r="S139" i="1"/>
  <c r="A139" i="1"/>
  <c r="S138" i="1"/>
  <c r="A138" i="1"/>
  <c r="N137" i="1"/>
  <c r="A137" i="1"/>
  <c r="S136" i="1"/>
  <c r="N136" i="1"/>
  <c r="A136" i="1"/>
  <c r="Q152" i="1"/>
  <c r="A135" i="1"/>
  <c r="A134" i="1"/>
  <c r="S133" i="1"/>
  <c r="A133" i="1"/>
  <c r="S132" i="1"/>
  <c r="N132" i="1"/>
  <c r="A132" i="1"/>
  <c r="A131" i="1"/>
  <c r="A130" i="1"/>
  <c r="S129" i="1"/>
  <c r="A129" i="1"/>
  <c r="S128" i="1"/>
  <c r="N128" i="1"/>
  <c r="A128" i="1"/>
  <c r="A127" i="1"/>
  <c r="A126" i="1"/>
  <c r="S125" i="1"/>
  <c r="A125" i="1"/>
  <c r="S124" i="1"/>
  <c r="N124" i="1"/>
  <c r="A124" i="1"/>
  <c r="S123" i="1"/>
  <c r="A123" i="1"/>
  <c r="A122" i="1"/>
  <c r="A121" i="1"/>
  <c r="A120" i="1"/>
  <c r="A119" i="1"/>
  <c r="S118" i="1"/>
  <c r="A118" i="1"/>
  <c r="S117" i="1"/>
  <c r="A117" i="1"/>
  <c r="N117" i="1" s="1"/>
  <c r="S116" i="1"/>
  <c r="N116" i="1"/>
  <c r="A116" i="1"/>
  <c r="S115" i="1"/>
  <c r="N115" i="1"/>
  <c r="A115" i="1"/>
  <c r="S114" i="1"/>
  <c r="N114" i="1"/>
  <c r="A114" i="1"/>
  <c r="S113" i="1"/>
  <c r="A113" i="1"/>
  <c r="N112" i="1"/>
  <c r="S112" i="1"/>
  <c r="A112" i="1"/>
  <c r="Q121" i="1"/>
  <c r="A111" i="1"/>
  <c r="A110" i="1"/>
  <c r="A109" i="1"/>
  <c r="A108" i="1"/>
  <c r="A107" i="1"/>
  <c r="A106" i="1"/>
  <c r="A105" i="1"/>
  <c r="L104" i="1"/>
  <c r="A104" i="1"/>
  <c r="S103" i="1"/>
  <c r="E103" i="1"/>
  <c r="A103" i="1"/>
  <c r="H103" i="1" s="1"/>
  <c r="S102" i="1"/>
  <c r="A102" i="1"/>
  <c r="S101" i="1"/>
  <c r="H101" i="1"/>
  <c r="F104" i="1"/>
  <c r="E101" i="1"/>
  <c r="A101" i="1"/>
  <c r="A100" i="1"/>
  <c r="S99" i="1"/>
  <c r="R99" i="1"/>
  <c r="M99" i="1"/>
  <c r="A99" i="1"/>
  <c r="A98" i="1"/>
  <c r="H97" i="1"/>
  <c r="E97" i="1"/>
  <c r="A97" i="1"/>
  <c r="O96" i="1"/>
  <c r="O107" i="1" s="1"/>
  <c r="J96" i="1"/>
  <c r="J107" i="1" s="1"/>
  <c r="I96" i="1"/>
  <c r="A96" i="1"/>
  <c r="S95" i="1"/>
  <c r="R95" i="1"/>
  <c r="A95" i="1"/>
  <c r="S94" i="1"/>
  <c r="R94" i="1"/>
  <c r="Q96" i="1"/>
  <c r="L96" i="1"/>
  <c r="G96" i="1"/>
  <c r="W96" i="1" s="1"/>
  <c r="F96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N75" i="1"/>
  <c r="B75" i="1"/>
  <c r="A75" i="1" s="1"/>
  <c r="B74" i="1"/>
  <c r="A74" i="1" s="1"/>
  <c r="B73" i="1"/>
  <c r="A73" i="1" s="1"/>
  <c r="B72" i="1"/>
  <c r="A72" i="1"/>
  <c r="B71" i="1"/>
  <c r="A71" i="1" s="1"/>
  <c r="B70" i="1"/>
  <c r="A70" i="1" s="1"/>
  <c r="B69" i="1"/>
  <c r="A69" i="1" s="1"/>
  <c r="B68" i="1"/>
  <c r="A68" i="1" s="1"/>
  <c r="N67" i="1"/>
  <c r="B67" i="1"/>
  <c r="A67" i="1"/>
  <c r="N66" i="1"/>
  <c r="S66" i="1"/>
  <c r="B66" i="1"/>
  <c r="A66" i="1"/>
  <c r="S65" i="1"/>
  <c r="B65" i="1"/>
  <c r="A65" i="1" s="1"/>
  <c r="B64" i="1"/>
  <c r="A64" i="1" s="1"/>
  <c r="B63" i="1"/>
  <c r="A63" i="1" s="1"/>
  <c r="S62" i="1"/>
  <c r="B62" i="1"/>
  <c r="A62" i="1" s="1"/>
  <c r="S61" i="1"/>
  <c r="B61" i="1"/>
  <c r="A61" i="1" s="1"/>
  <c r="B60" i="1"/>
  <c r="A60" i="1" s="1"/>
  <c r="B59" i="1"/>
  <c r="A59" i="1" s="1"/>
  <c r="S58" i="1"/>
  <c r="B58" i="1"/>
  <c r="A58" i="1" s="1"/>
  <c r="S57" i="1"/>
  <c r="B57" i="1"/>
  <c r="A57" i="1" s="1"/>
  <c r="B56" i="1"/>
  <c r="A56" i="1" s="1"/>
  <c r="B55" i="1"/>
  <c r="A55" i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/>
  <c r="B46" i="1"/>
  <c r="B45" i="1"/>
  <c r="A45" i="1" s="1"/>
  <c r="B44" i="1"/>
  <c r="B43" i="1"/>
  <c r="A43" i="1" s="1"/>
  <c r="B42" i="1"/>
  <c r="B41" i="1"/>
  <c r="A41" i="1"/>
  <c r="N40" i="1"/>
  <c r="B40" i="1"/>
  <c r="A40" i="1" s="1"/>
  <c r="B39" i="1"/>
  <c r="S38" i="1"/>
  <c r="B38" i="1"/>
  <c r="A38" i="1"/>
  <c r="B37" i="1"/>
  <c r="A37" i="1" s="1"/>
  <c r="N37" i="1" s="1"/>
  <c r="B36" i="1"/>
  <c r="A36" i="1"/>
  <c r="B35" i="1"/>
  <c r="B34" i="1"/>
  <c r="A34" i="1"/>
  <c r="B33" i="1"/>
  <c r="B32" i="1"/>
  <c r="S31" i="1"/>
  <c r="B31" i="1"/>
  <c r="A31" i="1" s="1"/>
  <c r="B30" i="1"/>
  <c r="A30" i="1" s="1"/>
  <c r="B29" i="1"/>
  <c r="A29" i="1" s="1"/>
  <c r="B28" i="1"/>
  <c r="A28" i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N21" i="1" s="1"/>
  <c r="B20" i="1"/>
  <c r="A20" i="1"/>
  <c r="R19" i="1"/>
  <c r="B19" i="1"/>
  <c r="B18" i="1"/>
  <c r="A18" i="1" s="1"/>
  <c r="R17" i="1"/>
  <c r="P17" i="1"/>
  <c r="N17" i="1"/>
  <c r="K17" i="1"/>
  <c r="M17" i="1"/>
  <c r="E17" i="1"/>
  <c r="B17" i="1"/>
  <c r="A17" i="1" s="1"/>
  <c r="B16" i="1"/>
  <c r="A16" i="1" s="1"/>
  <c r="R15" i="1"/>
  <c r="K15" i="1"/>
  <c r="B15" i="1"/>
  <c r="P15" i="1" s="1"/>
  <c r="B14" i="1"/>
  <c r="A14" i="1" s="1"/>
  <c r="B13" i="1"/>
  <c r="A13" i="1" s="1"/>
  <c r="R12" i="1"/>
  <c r="P12" i="1"/>
  <c r="S12" i="1"/>
  <c r="K12" i="1"/>
  <c r="B12" i="1"/>
  <c r="A12" i="1" s="1"/>
  <c r="R11" i="1"/>
  <c r="P11" i="1"/>
  <c r="K11" i="1"/>
  <c r="B11" i="1"/>
  <c r="B10" i="1"/>
  <c r="A10" i="1"/>
  <c r="B9" i="1"/>
  <c r="B8" i="1"/>
  <c r="A8" i="1" s="1"/>
  <c r="R7" i="1"/>
  <c r="K7" i="1"/>
  <c r="B7" i="1"/>
  <c r="P7" i="1" s="1"/>
  <c r="A7" i="1"/>
  <c r="R6" i="1"/>
  <c r="K6" i="1"/>
  <c r="B6" i="1"/>
  <c r="A6" i="1" s="1"/>
  <c r="B5" i="1"/>
  <c r="A5" i="1" s="1"/>
  <c r="L107" i="1" l="1"/>
  <c r="A21" i="1"/>
  <c r="J111" i="1"/>
  <c r="Y96" i="1"/>
  <c r="K114" i="1"/>
  <c r="X96" i="1"/>
  <c r="A23" i="1"/>
  <c r="A33" i="1"/>
  <c r="A15" i="1"/>
  <c r="S96" i="1"/>
  <c r="S97" i="1" s="1"/>
  <c r="E361" i="1"/>
  <c r="AI491" i="1"/>
  <c r="R96" i="1"/>
  <c r="R97" i="1" s="1"/>
  <c r="K96" i="1"/>
  <c r="P6" i="1"/>
  <c r="S15" i="1"/>
  <c r="N48" i="1"/>
  <c r="H114" i="1"/>
  <c r="G104" i="1"/>
  <c r="W104" i="1" s="1"/>
  <c r="H116" i="1"/>
  <c r="H96" i="1"/>
  <c r="G107" i="1"/>
  <c r="W107" i="1" s="1"/>
  <c r="S7" i="1"/>
  <c r="M6" i="1"/>
  <c r="H6" i="1"/>
  <c r="N15" i="1"/>
  <c r="H22" i="1"/>
  <c r="A32" i="1"/>
  <c r="S37" i="1"/>
  <c r="N38" i="1"/>
  <c r="A44" i="1"/>
  <c r="S45" i="1"/>
  <c r="N45" i="1"/>
  <c r="A52" i="1"/>
  <c r="N58" i="1"/>
  <c r="N62" i="1"/>
  <c r="A76" i="1"/>
  <c r="D96" i="1"/>
  <c r="E95" i="1"/>
  <c r="S130" i="1"/>
  <c r="V484" i="1"/>
  <c r="A484" i="1" s="1"/>
  <c r="V401" i="1"/>
  <c r="C290" i="1"/>
  <c r="C355" i="1" s="1"/>
  <c r="C235" i="1"/>
  <c r="C167" i="1"/>
  <c r="C89" i="1"/>
  <c r="A81" i="1"/>
  <c r="N96" i="1"/>
  <c r="N97" i="1" s="1"/>
  <c r="M96" i="1"/>
  <c r="M97" i="1" s="1"/>
  <c r="K101" i="1"/>
  <c r="R101" i="1" s="1"/>
  <c r="S111" i="1"/>
  <c r="K117" i="1"/>
  <c r="N123" i="1"/>
  <c r="A9" i="1"/>
  <c r="H17" i="1"/>
  <c r="S17" i="1"/>
  <c r="E21" i="1"/>
  <c r="E23" i="1"/>
  <c r="A39" i="1"/>
  <c r="S40" i="1"/>
  <c r="A46" i="1"/>
  <c r="N57" i="1"/>
  <c r="N61" i="1"/>
  <c r="N65" i="1"/>
  <c r="S78" i="1"/>
  <c r="A78" i="1"/>
  <c r="N94" i="1"/>
  <c r="P102" i="1"/>
  <c r="O104" i="1"/>
  <c r="Y104" i="1" s="1"/>
  <c r="P103" i="1"/>
  <c r="P96" i="1"/>
  <c r="P101" i="1"/>
  <c r="K102" i="1"/>
  <c r="R102" i="1" s="1"/>
  <c r="Y107" i="1"/>
  <c r="I121" i="1"/>
  <c r="G111" i="1"/>
  <c r="N119" i="1"/>
  <c r="H119" i="1"/>
  <c r="E12" i="1"/>
  <c r="N12" i="1"/>
  <c r="S60" i="1"/>
  <c r="S64" i="1"/>
  <c r="N101" i="1"/>
  <c r="K103" i="1"/>
  <c r="R103" i="1" s="1"/>
  <c r="S48" i="1"/>
  <c r="AO484" i="1"/>
  <c r="AO401" i="1"/>
  <c r="S355" i="1"/>
  <c r="S235" i="1"/>
  <c r="S167" i="1"/>
  <c r="S290" i="1"/>
  <c r="S56" i="1"/>
  <c r="A11" i="1"/>
  <c r="A19" i="1"/>
  <c r="S21" i="1"/>
  <c r="H23" i="1"/>
  <c r="N31" i="1"/>
  <c r="A35" i="1"/>
  <c r="N56" i="1"/>
  <c r="N60" i="1"/>
  <c r="N64" i="1"/>
  <c r="S80" i="1"/>
  <c r="A80" i="1"/>
  <c r="E94" i="1"/>
  <c r="N99" i="1"/>
  <c r="Q104" i="1"/>
  <c r="Q107" i="1" s="1"/>
  <c r="P107" i="1" s="1"/>
  <c r="J104" i="1"/>
  <c r="X104" i="1" s="1"/>
  <c r="H111" i="1"/>
  <c r="H115" i="1"/>
  <c r="S119" i="1"/>
  <c r="S59" i="1"/>
  <c r="S63" i="1"/>
  <c r="S67" i="1"/>
  <c r="A77" i="1"/>
  <c r="F107" i="1"/>
  <c r="H113" i="1"/>
  <c r="S46" i="1"/>
  <c r="S55" i="1"/>
  <c r="N7" i="1"/>
  <c r="A42" i="1"/>
  <c r="S43" i="1"/>
  <c r="N43" i="1"/>
  <c r="N55" i="1"/>
  <c r="N59" i="1"/>
  <c r="N63" i="1"/>
  <c r="A82" i="1"/>
  <c r="S89" i="1"/>
  <c r="M94" i="1"/>
  <c r="N102" i="1"/>
  <c r="H102" i="1"/>
  <c r="N111" i="1"/>
  <c r="L121" i="1"/>
  <c r="H112" i="1"/>
  <c r="N113" i="1"/>
  <c r="S79" i="1"/>
  <c r="A79" i="1"/>
  <c r="K119" i="1"/>
  <c r="P118" i="1"/>
  <c r="P119" i="1"/>
  <c r="K116" i="1"/>
  <c r="P115" i="1"/>
  <c r="K120" i="1"/>
  <c r="K113" i="1"/>
  <c r="P112" i="1"/>
  <c r="K111" i="1"/>
  <c r="X107" i="1"/>
  <c r="K118" i="1"/>
  <c r="P117" i="1"/>
  <c r="K115" i="1"/>
  <c r="P114" i="1"/>
  <c r="P120" i="1"/>
  <c r="P116" i="1"/>
  <c r="E102" i="1"/>
  <c r="P111" i="1"/>
  <c r="K112" i="1"/>
  <c r="P113" i="1"/>
  <c r="H117" i="1"/>
  <c r="N118" i="1"/>
  <c r="H118" i="1"/>
  <c r="N122" i="1"/>
  <c r="L134" i="1"/>
  <c r="S126" i="1"/>
  <c r="S135" i="1"/>
  <c r="N158" i="1"/>
  <c r="S161" i="1"/>
  <c r="N161" i="1"/>
  <c r="S174" i="1"/>
  <c r="E184" i="1"/>
  <c r="E193" i="1" s="1"/>
  <c r="M180" i="1"/>
  <c r="S240" i="1"/>
  <c r="S241" i="1" s="1"/>
  <c r="L241" i="1"/>
  <c r="N240" i="1"/>
  <c r="N241" i="1" s="1"/>
  <c r="N103" i="1"/>
  <c r="J112" i="1"/>
  <c r="Q134" i="1"/>
  <c r="N135" i="1"/>
  <c r="I152" i="1"/>
  <c r="N139" i="1"/>
  <c r="N143" i="1"/>
  <c r="N146" i="1"/>
  <c r="S199" i="1"/>
  <c r="F172" i="1"/>
  <c r="M177" i="1"/>
  <c r="S180" i="1"/>
  <c r="M187" i="1"/>
  <c r="N265" i="1"/>
  <c r="N125" i="1"/>
  <c r="N129" i="1"/>
  <c r="N133" i="1"/>
  <c r="N138" i="1"/>
  <c r="N142" i="1"/>
  <c r="S151" i="1"/>
  <c r="N151" i="1"/>
  <c r="N160" i="1"/>
  <c r="S211" i="1"/>
  <c r="S145" i="1"/>
  <c r="N145" i="1"/>
  <c r="M171" i="1"/>
  <c r="N174" i="1"/>
  <c r="S187" i="1"/>
  <c r="F134" i="1"/>
  <c r="S155" i="1"/>
  <c r="N155" i="1"/>
  <c r="N183" i="1"/>
  <c r="N202" i="1"/>
  <c r="S205" i="1"/>
  <c r="N205" i="1"/>
  <c r="F249" i="1"/>
  <c r="F244" i="1"/>
  <c r="S131" i="1"/>
  <c r="S147" i="1"/>
  <c r="S171" i="1"/>
  <c r="N171" i="1"/>
  <c r="Q228" i="1"/>
  <c r="S127" i="1"/>
  <c r="S120" i="1"/>
  <c r="N126" i="1"/>
  <c r="N127" i="1"/>
  <c r="N130" i="1"/>
  <c r="N131" i="1"/>
  <c r="S137" i="1"/>
  <c r="S141" i="1"/>
  <c r="N147" i="1"/>
  <c r="N214" i="1"/>
  <c r="F228" i="1"/>
  <c r="R184" i="1"/>
  <c r="S185" i="1" s="1"/>
  <c r="S253" i="1"/>
  <c r="N255" i="1"/>
  <c r="S256" i="1"/>
  <c r="N260" i="1"/>
  <c r="S282" i="1"/>
  <c r="M296" i="1"/>
  <c r="N298" i="1"/>
  <c r="S298" i="1"/>
  <c r="R300" i="1"/>
  <c r="N157" i="1"/>
  <c r="S159" i="1"/>
  <c r="N201" i="1"/>
  <c r="S203" i="1"/>
  <c r="N213" i="1"/>
  <c r="S215" i="1"/>
  <c r="N219" i="1"/>
  <c r="S221" i="1"/>
  <c r="N226" i="1"/>
  <c r="S246" i="1"/>
  <c r="S247" i="1" s="1"/>
  <c r="N256" i="1"/>
  <c r="N259" i="1"/>
  <c r="S264" i="1"/>
  <c r="S268" i="1"/>
  <c r="N273" i="1"/>
  <c r="N299" i="1"/>
  <c r="M361" i="1"/>
  <c r="F175" i="1"/>
  <c r="N199" i="1"/>
  <c r="N207" i="1"/>
  <c r="N211" i="1"/>
  <c r="N217" i="1"/>
  <c r="N225" i="1"/>
  <c r="E249" i="1"/>
  <c r="M246" i="1"/>
  <c r="N263" i="1"/>
  <c r="N267" i="1"/>
  <c r="N275" i="1"/>
  <c r="N278" i="1"/>
  <c r="N281" i="1"/>
  <c r="S294" i="1"/>
  <c r="M297" i="1"/>
  <c r="R299" i="1"/>
  <c r="S299" i="1"/>
  <c r="N331" i="1"/>
  <c r="N254" i="1"/>
  <c r="S254" i="1"/>
  <c r="N272" i="1"/>
  <c r="S272" i="1"/>
  <c r="N283" i="1"/>
  <c r="E300" i="1"/>
  <c r="N301" i="1"/>
  <c r="S329" i="1"/>
  <c r="N329" i="1"/>
  <c r="S359" i="1"/>
  <c r="N359" i="1"/>
  <c r="M174" i="1"/>
  <c r="N223" i="1"/>
  <c r="F265" i="1"/>
  <c r="N258" i="1"/>
  <c r="N262" i="1"/>
  <c r="S262" i="1"/>
  <c r="N266" i="1"/>
  <c r="S266" i="1"/>
  <c r="N269" i="1"/>
  <c r="F162" i="1"/>
  <c r="M294" i="1"/>
  <c r="N295" i="1"/>
  <c r="S297" i="1"/>
  <c r="S306" i="1"/>
  <c r="N337" i="1"/>
  <c r="S269" i="1"/>
  <c r="S274" i="1"/>
  <c r="N297" i="1"/>
  <c r="M299" i="1"/>
  <c r="N300" i="1"/>
  <c r="R298" i="1"/>
  <c r="R301" i="1"/>
  <c r="N311" i="1"/>
  <c r="N324" i="1"/>
  <c r="N369" i="1"/>
  <c r="S393" i="1"/>
  <c r="N393" i="1"/>
  <c r="AN452" i="1"/>
  <c r="AF465" i="1"/>
  <c r="AH452" i="1"/>
  <c r="AI452" i="1" s="1"/>
  <c r="E297" i="1"/>
  <c r="S301" i="1"/>
  <c r="E306" i="1"/>
  <c r="M307" i="1"/>
  <c r="N317" i="1"/>
  <c r="S319" i="1"/>
  <c r="N325" i="1"/>
  <c r="S327" i="1"/>
  <c r="S331" i="1"/>
  <c r="F348" i="1"/>
  <c r="S337" i="1"/>
  <c r="N343" i="1"/>
  <c r="E359" i="1"/>
  <c r="S366" i="1"/>
  <c r="N373" i="1"/>
  <c r="S374" i="1"/>
  <c r="N378" i="1"/>
  <c r="N386" i="1"/>
  <c r="AI419" i="1"/>
  <c r="AH456" i="1"/>
  <c r="AI456" i="1" s="1"/>
  <c r="S300" i="1"/>
  <c r="N367" i="1"/>
  <c r="N375" i="1"/>
  <c r="F376" i="1"/>
  <c r="S317" i="1"/>
  <c r="N372" i="1"/>
  <c r="N377" i="1"/>
  <c r="N379" i="1"/>
  <c r="F394" i="1"/>
  <c r="E394" i="1" s="1"/>
  <c r="R294" i="1"/>
  <c r="E301" i="1"/>
  <c r="N306" i="1"/>
  <c r="F329" i="1"/>
  <c r="N322" i="1"/>
  <c r="N334" i="1"/>
  <c r="N340" i="1"/>
  <c r="N346" i="1"/>
  <c r="S382" i="1"/>
  <c r="N382" i="1"/>
  <c r="S385" i="1"/>
  <c r="N385" i="1"/>
  <c r="R295" i="1"/>
  <c r="R306" i="1"/>
  <c r="N371" i="1"/>
  <c r="S377" i="1"/>
  <c r="N370" i="1"/>
  <c r="AC465" i="1"/>
  <c r="N381" i="1"/>
  <c r="AH454" i="1"/>
  <c r="AI454" i="1" s="1"/>
  <c r="AN457" i="1"/>
  <c r="AO457" i="1" s="1"/>
  <c r="N384" i="1"/>
  <c r="N392" i="1"/>
  <c r="AL465" i="1"/>
  <c r="AH490" i="1"/>
  <c r="AI490" i="1" s="1"/>
  <c r="N390" i="1"/>
  <c r="AI457" i="1"/>
  <c r="AH458" i="1"/>
  <c r="AH460" i="1"/>
  <c r="AI460" i="1" s="1"/>
  <c r="AI492" i="1"/>
  <c r="AO494" i="1"/>
  <c r="AH459" i="1"/>
  <c r="AI459" i="1" s="1"/>
  <c r="AO460" i="1"/>
  <c r="AI493" i="1"/>
  <c r="Z465" i="1"/>
  <c r="AN455" i="1"/>
  <c r="AO455" i="1" s="1"/>
  <c r="AH455" i="1"/>
  <c r="AI455" i="1" s="1"/>
  <c r="AO459" i="1"/>
  <c r="AN491" i="1"/>
  <c r="AO491" i="1" s="1"/>
  <c r="AH494" i="1"/>
  <c r="AI494" i="1" s="1"/>
  <c r="AH468" i="1"/>
  <c r="AI468" i="1" s="1"/>
  <c r="AH476" i="1"/>
  <c r="AI476" i="1" s="1"/>
  <c r="AN492" i="1"/>
  <c r="AO492" i="1" s="1"/>
  <c r="AN493" i="1"/>
  <c r="AO493" i="1" s="1"/>
  <c r="AH496" i="1"/>
  <c r="AI496" i="1" s="1"/>
  <c r="AN495" i="1"/>
  <c r="E113" i="1" l="1"/>
  <c r="V96" i="1"/>
  <c r="E120" i="1"/>
  <c r="AN465" i="1"/>
  <c r="E134" i="1"/>
  <c r="E119" i="1"/>
  <c r="E115" i="1"/>
  <c r="E118" i="1"/>
  <c r="AL448" i="1"/>
  <c r="AO424" i="1"/>
  <c r="AL435" i="1"/>
  <c r="P152" i="1"/>
  <c r="P121" i="1"/>
  <c r="F350" i="1"/>
  <c r="F396" i="1"/>
  <c r="E376" i="1"/>
  <c r="F230" i="1"/>
  <c r="S307" i="1"/>
  <c r="N307" i="1"/>
  <c r="E265" i="1"/>
  <c r="N361" i="1"/>
  <c r="S361" i="1"/>
  <c r="S362" i="1" s="1"/>
  <c r="P134" i="1"/>
  <c r="L244" i="1"/>
  <c r="K265" i="1"/>
  <c r="N243" i="1"/>
  <c r="N244" i="1" s="1"/>
  <c r="L249" i="1"/>
  <c r="S243" i="1"/>
  <c r="S244" i="1" s="1"/>
  <c r="S296" i="1"/>
  <c r="N296" i="1"/>
  <c r="F250" i="1"/>
  <c r="N178" i="1"/>
  <c r="N177" i="1"/>
  <c r="S177" i="1"/>
  <c r="N79" i="1"/>
  <c r="N80" i="1"/>
  <c r="M12" i="1"/>
  <c r="H12" i="1"/>
  <c r="M15" i="1"/>
  <c r="H15" i="1"/>
  <c r="E111" i="1"/>
  <c r="F121" i="1"/>
  <c r="AL442" i="1"/>
  <c r="AL434" i="1"/>
  <c r="AL414" i="1"/>
  <c r="AL433" i="1"/>
  <c r="S19" i="1"/>
  <c r="N19" i="1"/>
  <c r="N394" i="1"/>
  <c r="F241" i="1"/>
  <c r="N187" i="1"/>
  <c r="E11" i="1"/>
  <c r="AL439" i="1"/>
  <c r="E117" i="1"/>
  <c r="M300" i="1"/>
  <c r="Q230" i="1"/>
  <c r="K134" i="1"/>
  <c r="S134" i="1"/>
  <c r="S376" i="1"/>
  <c r="N376" i="1"/>
  <c r="F184" i="1"/>
  <c r="S77" i="1"/>
  <c r="N77" i="1"/>
  <c r="H120" i="1"/>
  <c r="N120" i="1"/>
  <c r="I134" i="1"/>
  <c r="N134" i="1" s="1"/>
  <c r="M7" i="1"/>
  <c r="H7" i="1"/>
  <c r="S44" i="1"/>
  <c r="N44" i="1"/>
  <c r="AH473" i="1"/>
  <c r="AI473" i="1" s="1"/>
  <c r="Q154" i="1"/>
  <c r="P154" i="1" s="1"/>
  <c r="S39" i="1"/>
  <c r="M306" i="1"/>
  <c r="M295" i="1"/>
  <c r="E295" i="1"/>
  <c r="F284" i="1"/>
  <c r="E284" i="1" s="1"/>
  <c r="R303" i="1"/>
  <c r="N162" i="1"/>
  <c r="I228" i="1"/>
  <c r="F188" i="1"/>
  <c r="N6" i="1"/>
  <c r="S6" i="1"/>
  <c r="E7" i="1"/>
  <c r="S76" i="1"/>
  <c r="AL440" i="1"/>
  <c r="AL445" i="1"/>
  <c r="I104" i="1"/>
  <c r="H104" i="1" s="1"/>
  <c r="E15" i="1"/>
  <c r="E6" i="1"/>
  <c r="N81" i="1"/>
  <c r="F303" i="1"/>
  <c r="F308" i="1" s="1"/>
  <c r="S209" i="1"/>
  <c r="N209" i="1"/>
  <c r="I350" i="1"/>
  <c r="H350" i="1" s="1"/>
  <c r="R308" i="1"/>
  <c r="AL405" i="1"/>
  <c r="M104" i="1"/>
  <c r="K104" i="1"/>
  <c r="S81" i="1"/>
  <c r="N22" i="1"/>
  <c r="S22" i="1"/>
  <c r="AL436" i="1"/>
  <c r="AL408" i="1"/>
  <c r="AO425" i="1"/>
  <c r="AL446" i="1"/>
  <c r="AL437" i="1"/>
  <c r="AH470" i="1"/>
  <c r="AI470" i="1" s="1"/>
  <c r="AL444" i="1"/>
  <c r="AO477" i="1"/>
  <c r="E294" i="1"/>
  <c r="D303" i="1"/>
  <c r="AH465" i="1"/>
  <c r="AI465" i="1" s="1"/>
  <c r="M303" i="1"/>
  <c r="F181" i="1"/>
  <c r="S104" i="1"/>
  <c r="S105" i="1" s="1"/>
  <c r="N11" i="1"/>
  <c r="S11" i="1"/>
  <c r="P104" i="1"/>
  <c r="S47" i="1"/>
  <c r="N47" i="1"/>
  <c r="S107" i="1"/>
  <c r="S108" i="1" s="1"/>
  <c r="AO426" i="1"/>
  <c r="AL447" i="1"/>
  <c r="AL438" i="1"/>
  <c r="D107" i="1"/>
  <c r="E96" i="1"/>
  <c r="E114" i="1"/>
  <c r="E112" i="1"/>
  <c r="E116" i="1"/>
  <c r="D104" i="1"/>
  <c r="N303" i="1"/>
  <c r="N304" i="1" s="1"/>
  <c r="S303" i="1"/>
  <c r="N121" i="1"/>
  <c r="S121" i="1"/>
  <c r="K121" i="1"/>
  <c r="AI458" i="1"/>
  <c r="S162" i="1"/>
  <c r="AO452" i="1"/>
  <c r="AO465" i="1"/>
  <c r="S394" i="1"/>
  <c r="N294" i="1"/>
  <c r="F152" i="1"/>
  <c r="E152" i="1" s="1"/>
  <c r="S295" i="1"/>
  <c r="I162" i="1"/>
  <c r="S265" i="1"/>
  <c r="N180" i="1"/>
  <c r="R107" i="1"/>
  <c r="R108" i="1" s="1"/>
  <c r="M107" i="1"/>
  <c r="M108" i="1" s="1"/>
  <c r="K107" i="1"/>
  <c r="N46" i="1"/>
  <c r="AL443" i="1"/>
  <c r="AN473" i="1"/>
  <c r="AL441" i="1"/>
  <c r="E107" i="1" l="1"/>
  <c r="V107" i="1"/>
  <c r="E104" i="1"/>
  <c r="V104" i="1"/>
  <c r="F313" i="1"/>
  <c r="F352" i="1" s="1"/>
  <c r="AH472" i="1"/>
  <c r="AI472" i="1" s="1"/>
  <c r="AH411" i="1"/>
  <c r="AI411" i="1" s="1"/>
  <c r="AN472" i="1"/>
  <c r="AO472" i="1" s="1"/>
  <c r="S398" i="1"/>
  <c r="N78" i="1"/>
  <c r="AH469" i="1"/>
  <c r="N308" i="1"/>
  <c r="N309" i="1" s="1"/>
  <c r="AN425" i="1"/>
  <c r="Q164" i="1"/>
  <c r="AN435" i="1"/>
  <c r="AO435" i="1" s="1"/>
  <c r="AH435" i="1"/>
  <c r="AI435" i="1" s="1"/>
  <c r="AH430" i="1"/>
  <c r="AI430" i="1" s="1"/>
  <c r="AN430" i="1"/>
  <c r="AO430" i="1" s="1"/>
  <c r="AH420" i="1"/>
  <c r="N42" i="1"/>
  <c r="N104" i="1"/>
  <c r="N105" i="1" s="1"/>
  <c r="G112" i="1"/>
  <c r="I107" i="1"/>
  <c r="H134" i="1" s="1"/>
  <c r="AN424" i="1"/>
  <c r="F193" i="1"/>
  <c r="F185" i="1"/>
  <c r="P230" i="1"/>
  <c r="AI424" i="1"/>
  <c r="AI425" i="1"/>
  <c r="AI426" i="1"/>
  <c r="AH478" i="1"/>
  <c r="AI478" i="1" s="1"/>
  <c r="AH477" i="1"/>
  <c r="AI477" i="1" s="1"/>
  <c r="AN427" i="1"/>
  <c r="AO427" i="1" s="1"/>
  <c r="AH427" i="1"/>
  <c r="AI427" i="1" s="1"/>
  <c r="M308" i="1"/>
  <c r="AN442" i="1"/>
  <c r="AO442" i="1" s="1"/>
  <c r="AH442" i="1"/>
  <c r="AI442" i="1" s="1"/>
  <c r="AH437" i="1"/>
  <c r="AI437" i="1" s="1"/>
  <c r="AN437" i="1"/>
  <c r="AO437" i="1" s="1"/>
  <c r="AN471" i="1"/>
  <c r="AO471" i="1" s="1"/>
  <c r="AH421" i="1"/>
  <c r="AI421" i="1" s="1"/>
  <c r="AN421" i="1"/>
  <c r="AO421" i="1" s="1"/>
  <c r="AN434" i="1"/>
  <c r="AO434" i="1" s="1"/>
  <c r="AH434" i="1"/>
  <c r="AI434" i="1" s="1"/>
  <c r="M11" i="1"/>
  <c r="H11" i="1"/>
  <c r="AN443" i="1"/>
  <c r="AO443" i="1" s="1"/>
  <c r="AH443" i="1"/>
  <c r="AI443" i="1" s="1"/>
  <c r="AH446" i="1"/>
  <c r="AI446" i="1" s="1"/>
  <c r="AN446" i="1"/>
  <c r="AO446" i="1" s="1"/>
  <c r="AH438" i="1"/>
  <c r="AI438" i="1" s="1"/>
  <c r="AN438" i="1"/>
  <c r="AO438" i="1" s="1"/>
  <c r="AH429" i="1"/>
  <c r="AI429" i="1" s="1"/>
  <c r="AN429" i="1"/>
  <c r="AO429" i="1" s="1"/>
  <c r="AN433" i="1"/>
  <c r="AO433" i="1" s="1"/>
  <c r="AH433" i="1"/>
  <c r="AO473" i="1"/>
  <c r="H228" i="1"/>
  <c r="AN414" i="1"/>
  <c r="AO414" i="1" s="1"/>
  <c r="AH414" i="1"/>
  <c r="AI414" i="1" s="1"/>
  <c r="AH413" i="1"/>
  <c r="AI413" i="1" s="1"/>
  <c r="N249" i="1"/>
  <c r="N250" i="1" s="1"/>
  <c r="S249" i="1"/>
  <c r="L250" i="1"/>
  <c r="AN475" i="1"/>
  <c r="AO475" i="1" s="1"/>
  <c r="AH475" i="1"/>
  <c r="AI475" i="1" s="1"/>
  <c r="AN440" i="1"/>
  <c r="AO440" i="1" s="1"/>
  <c r="AH440" i="1"/>
  <c r="AI440" i="1" s="1"/>
  <c r="R313" i="1"/>
  <c r="AF432" i="1"/>
  <c r="AN420" i="1"/>
  <c r="AO420" i="1" s="1"/>
  <c r="AL432" i="1"/>
  <c r="AN426" i="1"/>
  <c r="M184" i="1"/>
  <c r="F154" i="1"/>
  <c r="E121" i="1"/>
  <c r="AN477" i="1"/>
  <c r="AH410" i="1"/>
  <c r="AI410" i="1" s="1"/>
  <c r="AN445" i="1"/>
  <c r="AO445" i="1" s="1"/>
  <c r="AH445" i="1"/>
  <c r="AI445" i="1" s="1"/>
  <c r="I83" i="1"/>
  <c r="AH471" i="1"/>
  <c r="AI471" i="1" s="1"/>
  <c r="AN408" i="1"/>
  <c r="AO408" i="1" s="1"/>
  <c r="AH408" i="1"/>
  <c r="AI408" i="1" s="1"/>
  <c r="Z451" i="1"/>
  <c r="AN474" i="1"/>
  <c r="AO474" i="1" s="1"/>
  <c r="AH474" i="1"/>
  <c r="AI474" i="1" s="1"/>
  <c r="E303" i="1"/>
  <c r="D308" i="1"/>
  <c r="D313" i="1" s="1"/>
  <c r="Z405" i="1" s="1"/>
  <c r="AH412" i="1"/>
  <c r="S184" i="1"/>
  <c r="N184" i="1"/>
  <c r="N185" i="1" s="1"/>
  <c r="S396" i="1"/>
  <c r="N396" i="1"/>
  <c r="S308" i="1"/>
  <c r="S304" i="1"/>
  <c r="AH436" i="1"/>
  <c r="AI436" i="1" s="1"/>
  <c r="AN436" i="1"/>
  <c r="AO436" i="1" s="1"/>
  <c r="AN448" i="1"/>
  <c r="AO448" i="1" s="1"/>
  <c r="I352" i="1"/>
  <c r="AN444" i="1"/>
  <c r="AO444" i="1" s="1"/>
  <c r="F286" i="1"/>
  <c r="E286" i="1" s="1"/>
  <c r="AN422" i="1"/>
  <c r="AO422" i="1" s="1"/>
  <c r="Z480" i="1"/>
  <c r="F83" i="1"/>
  <c r="AH428" i="1"/>
  <c r="AI428" i="1" s="1"/>
  <c r="AN428" i="1"/>
  <c r="AO428" i="1" s="1"/>
  <c r="AN478" i="1"/>
  <c r="AO478" i="1" s="1"/>
  <c r="AN441" i="1"/>
  <c r="AO441" i="1" s="1"/>
  <c r="AH441" i="1"/>
  <c r="AI441" i="1" s="1"/>
  <c r="AN423" i="1"/>
  <c r="AO423" i="1" s="1"/>
  <c r="AH423" i="1"/>
  <c r="AI423" i="1" s="1"/>
  <c r="AN469" i="1"/>
  <c r="AO469" i="1" s="1"/>
  <c r="N76" i="1"/>
  <c r="N39" i="1"/>
  <c r="AN439" i="1"/>
  <c r="AO439" i="1" s="1"/>
  <c r="AH439" i="1"/>
  <c r="AI439" i="1" s="1"/>
  <c r="I154" i="1"/>
  <c r="AL480" i="1"/>
  <c r="I230" i="1"/>
  <c r="H230" i="1" s="1"/>
  <c r="AH444" i="1"/>
  <c r="AI444" i="1" s="1"/>
  <c r="AH422" i="1"/>
  <c r="AI422" i="1" s="1"/>
  <c r="E396" i="1"/>
  <c r="F398" i="1"/>
  <c r="H154" i="1" l="1"/>
  <c r="E350" i="1"/>
  <c r="E348" i="1"/>
  <c r="E329" i="1"/>
  <c r="E230" i="1"/>
  <c r="AH448" i="1"/>
  <c r="AI448" i="1" s="1"/>
  <c r="AH426" i="1"/>
  <c r="Z432" i="1"/>
  <c r="AH450" i="1"/>
  <c r="AI450" i="1" s="1"/>
  <c r="S309" i="1"/>
  <c r="N398" i="1"/>
  <c r="AN432" i="1"/>
  <c r="AO432" i="1" s="1"/>
  <c r="N313" i="1"/>
  <c r="N314" i="1" s="1"/>
  <c r="E154" i="1"/>
  <c r="F164" i="1"/>
  <c r="I232" i="1"/>
  <c r="F232" i="1"/>
  <c r="F194" i="1"/>
  <c r="E228" i="1"/>
  <c r="E209" i="1"/>
  <c r="AH424" i="1"/>
  <c r="AH425" i="1"/>
  <c r="S193" i="1"/>
  <c r="S194" i="1" s="1"/>
  <c r="N193" i="1"/>
  <c r="N194" i="1" s="1"/>
  <c r="R249" i="1"/>
  <c r="S250" i="1" s="1"/>
  <c r="M249" i="1"/>
  <c r="Q232" i="1"/>
  <c r="P228" i="1"/>
  <c r="AI433" i="1"/>
  <c r="AH449" i="1"/>
  <c r="AI449" i="1" s="1"/>
  <c r="AI469" i="1"/>
  <c r="AC480" i="1"/>
  <c r="E308" i="1"/>
  <c r="M313" i="1"/>
  <c r="AF405" i="1"/>
  <c r="I164" i="1"/>
  <c r="H121" i="1"/>
  <c r="H152" i="1"/>
  <c r="H107" i="1"/>
  <c r="N107" i="1"/>
  <c r="N108" i="1" s="1"/>
  <c r="AH409" i="1"/>
  <c r="AI409" i="1" s="1"/>
  <c r="F288" i="1"/>
  <c r="AI412" i="1"/>
  <c r="AI420" i="1"/>
  <c r="AC432" i="1"/>
  <c r="AH432" i="1" l="1"/>
  <c r="AI432" i="1" s="1"/>
  <c r="E313" i="1"/>
  <c r="R193" i="1"/>
  <c r="M193" i="1"/>
  <c r="S313" i="1"/>
  <c r="S314" i="1" s="1"/>
  <c r="AC405" i="1"/>
  <c r="AF479" i="1" l="1"/>
  <c r="AF480" i="1" s="1"/>
  <c r="L82" i="1"/>
  <c r="AH479" i="1" l="1"/>
  <c r="AI479" i="1" s="1"/>
  <c r="N82" i="1"/>
  <c r="N83" i="1" s="1"/>
  <c r="S82" i="1"/>
  <c r="S83" i="1" s="1"/>
  <c r="L83" i="1"/>
  <c r="AN480" i="1"/>
  <c r="AO480" i="1" s="1"/>
  <c r="AH480" i="1"/>
  <c r="AI480" i="1" s="1"/>
  <c r="AN479" i="1"/>
  <c r="AO479" i="1" s="1"/>
  <c r="L224" i="1"/>
  <c r="L228" i="1" l="1"/>
  <c r="S224" i="1"/>
  <c r="N224" i="1"/>
  <c r="L280" i="1"/>
  <c r="L148" i="1"/>
  <c r="L344" i="1"/>
  <c r="L68" i="1"/>
  <c r="S68" i="1" l="1"/>
  <c r="N68" i="1"/>
  <c r="K228" i="1"/>
  <c r="N228" i="1"/>
  <c r="S228" i="1"/>
  <c r="L230" i="1"/>
  <c r="L348" i="1"/>
  <c r="N344" i="1"/>
  <c r="N348" i="1" s="1"/>
  <c r="S344" i="1"/>
  <c r="S348" i="1" s="1"/>
  <c r="L284" i="1"/>
  <c r="S280" i="1"/>
  <c r="N280" i="1"/>
  <c r="N284" i="1" s="1"/>
  <c r="N148" i="1"/>
  <c r="S148" i="1"/>
  <c r="L152" i="1"/>
  <c r="L232" i="1" l="1"/>
  <c r="S230" i="1"/>
  <c r="K230" i="1"/>
  <c r="N230" i="1"/>
  <c r="K284" i="1"/>
  <c r="S284" i="1"/>
  <c r="L286" i="1"/>
  <c r="L350" i="1"/>
  <c r="K348" i="1"/>
  <c r="S152" i="1"/>
  <c r="L154" i="1"/>
  <c r="K152" i="1"/>
  <c r="N152" i="1"/>
  <c r="AF451" i="1"/>
  <c r="AN447" i="1"/>
  <c r="AH447" i="1"/>
  <c r="AH451" i="1" l="1"/>
  <c r="AI451" i="1" s="1"/>
  <c r="AI447" i="1"/>
  <c r="N154" i="1"/>
  <c r="K154" i="1"/>
  <c r="S154" i="1"/>
  <c r="L164" i="1"/>
  <c r="N232" i="1"/>
  <c r="S232" i="1"/>
  <c r="K286" i="1"/>
  <c r="S286" i="1"/>
  <c r="L288" i="1"/>
  <c r="N286" i="1"/>
  <c r="K350" i="1"/>
  <c r="L352" i="1"/>
  <c r="S350" i="1"/>
  <c r="N350" i="1"/>
  <c r="AO447" i="1"/>
  <c r="N352" i="1" l="1"/>
  <c r="S352" i="1"/>
  <c r="S164" i="1"/>
  <c r="N164" i="1"/>
  <c r="S288" i="1"/>
  <c r="N288" i="1"/>
  <c r="D10" i="1" l="1"/>
  <c r="F23" i="1"/>
  <c r="F24" i="1" s="1"/>
  <c r="L23" i="1"/>
  <c r="J10" i="1"/>
  <c r="F52" i="1" l="1"/>
  <c r="F35" i="1"/>
  <c r="O10" i="1"/>
  <c r="P10" i="1" s="1"/>
  <c r="Q10" i="1"/>
  <c r="Q23" i="1"/>
  <c r="Q24" i="1" s="1"/>
  <c r="L50" i="1"/>
  <c r="I53" i="1"/>
  <c r="L24" i="1"/>
  <c r="L35" i="1"/>
  <c r="I10" i="1"/>
  <c r="I23" i="1"/>
  <c r="I24" i="1" s="1"/>
  <c r="G10" i="1"/>
  <c r="L10" i="1"/>
  <c r="I50" i="1"/>
  <c r="I49" i="1"/>
  <c r="F49" i="1"/>
  <c r="Q35" i="1"/>
  <c r="Q50" i="1"/>
  <c r="Q49" i="1"/>
  <c r="I35" i="1"/>
  <c r="L49" i="1"/>
  <c r="F10" i="1"/>
  <c r="L70" i="1" l="1"/>
  <c r="H10" i="1"/>
  <c r="Q53" i="1"/>
  <c r="I71" i="1"/>
  <c r="I51" i="1"/>
  <c r="L53" i="1"/>
  <c r="Q71" i="1"/>
  <c r="Q51" i="1"/>
  <c r="L52" i="1"/>
  <c r="M10" i="1"/>
  <c r="Q52" i="1"/>
  <c r="N10" i="1"/>
  <c r="S10" i="1"/>
  <c r="K10" i="1"/>
  <c r="R10" i="1"/>
  <c r="N49" i="1"/>
  <c r="S49" i="1"/>
  <c r="I52" i="1"/>
  <c r="L71" i="1"/>
  <c r="L51" i="1"/>
  <c r="F71" i="1"/>
  <c r="F51" i="1"/>
  <c r="E10" i="1"/>
  <c r="S23" i="1"/>
  <c r="Q70" i="1"/>
  <c r="S70" i="1" s="1"/>
  <c r="F36" i="1"/>
  <c r="F69" i="1"/>
  <c r="S35" i="1"/>
  <c r="N35" i="1"/>
  <c r="I70" i="1"/>
  <c r="N70" i="1" s="1"/>
  <c r="F50" i="1"/>
  <c r="F70" i="1"/>
  <c r="Q36" i="1"/>
  <c r="I36" i="1"/>
  <c r="I69" i="1"/>
  <c r="AL412" i="1"/>
  <c r="N24" i="1"/>
  <c r="N25" i="1" s="1"/>
  <c r="S24" i="1"/>
  <c r="S25" i="1" s="1"/>
  <c r="L36" i="1"/>
  <c r="L69" i="1"/>
  <c r="N23" i="1"/>
  <c r="S50" i="1"/>
  <c r="N50" i="1"/>
  <c r="Q69" i="1"/>
  <c r="F54" i="1" l="1"/>
  <c r="I72" i="1"/>
  <c r="Z416" i="1"/>
  <c r="Q72" i="1"/>
  <c r="S71" i="1"/>
  <c r="Z417" i="1"/>
  <c r="AL450" i="1"/>
  <c r="AN450" i="1" s="1"/>
  <c r="AO450" i="1" s="1"/>
  <c r="Z415" i="1"/>
  <c r="AF415" i="1"/>
  <c r="AL416" i="1"/>
  <c r="N71" i="1"/>
  <c r="L72" i="1"/>
  <c r="I54" i="1"/>
  <c r="AL417" i="1"/>
  <c r="AL415" i="1"/>
  <c r="Q54" i="1"/>
  <c r="S51" i="1"/>
  <c r="N51" i="1"/>
  <c r="AC416" i="1"/>
  <c r="AL449" i="1"/>
  <c r="S52" i="1"/>
  <c r="N52" i="1"/>
  <c r="AC415" i="1"/>
  <c r="F72" i="1"/>
  <c r="AC417" i="1"/>
  <c r="AF416" i="1"/>
  <c r="L54" i="1"/>
  <c r="AF417" i="1"/>
  <c r="N53" i="1"/>
  <c r="S53" i="1"/>
  <c r="S36" i="1"/>
  <c r="N36" i="1"/>
  <c r="AN412" i="1"/>
  <c r="AO412" i="1" s="1"/>
  <c r="AL413" i="1"/>
  <c r="S69" i="1"/>
  <c r="N69" i="1"/>
  <c r="N72" i="1" s="1"/>
  <c r="S72" i="1" l="1"/>
  <c r="Z418" i="1"/>
  <c r="Z467" i="1" s="1"/>
  <c r="S54" i="1"/>
  <c r="N54" i="1"/>
  <c r="AH415" i="1"/>
  <c r="AC418" i="1"/>
  <c r="AI415" i="1"/>
  <c r="G8" i="1"/>
  <c r="G9" i="1"/>
  <c r="AN417" i="1"/>
  <c r="AO417" i="1" s="1"/>
  <c r="AN416" i="1"/>
  <c r="AO416" i="1" s="1"/>
  <c r="AH416" i="1"/>
  <c r="AI416" i="1" s="1"/>
  <c r="J8" i="1"/>
  <c r="J9" i="1"/>
  <c r="AH417" i="1"/>
  <c r="AI417" i="1" s="1"/>
  <c r="AL451" i="1"/>
  <c r="AN449" i="1"/>
  <c r="AF418" i="1"/>
  <c r="AF467" i="1" s="1"/>
  <c r="AN415" i="1"/>
  <c r="AO415" i="1" s="1"/>
  <c r="F33" i="1"/>
  <c r="F32" i="1"/>
  <c r="F34" i="1"/>
  <c r="AN413" i="1"/>
  <c r="AO413" i="1" s="1"/>
  <c r="F8" i="1" l="1"/>
  <c r="F9" i="1"/>
  <c r="AO449" i="1"/>
  <c r="AN451" i="1"/>
  <c r="AO451" i="1" s="1"/>
  <c r="G13" i="1"/>
  <c r="D8" i="1"/>
  <c r="D9" i="1"/>
  <c r="E9" i="1" s="1"/>
  <c r="M9" i="1"/>
  <c r="AH418" i="1"/>
  <c r="AI418" i="1" s="1"/>
  <c r="AC467" i="1"/>
  <c r="AH467" i="1" s="1"/>
  <c r="AI467" i="1" s="1"/>
  <c r="O8" i="1"/>
  <c r="R8" i="1" s="1"/>
  <c r="O9" i="1"/>
  <c r="J13" i="1"/>
  <c r="M8" i="1"/>
  <c r="F41" i="1"/>
  <c r="F13" i="1" l="1"/>
  <c r="F27" i="1" s="1"/>
  <c r="M13" i="1"/>
  <c r="M14" i="1" s="1"/>
  <c r="W13" i="1"/>
  <c r="AB408" i="1"/>
  <c r="AB411" i="1"/>
  <c r="G24" i="1"/>
  <c r="AB413" i="1"/>
  <c r="G27" i="1"/>
  <c r="AB410" i="1"/>
  <c r="AB414" i="1"/>
  <c r="AB409" i="1"/>
  <c r="AB412" i="1"/>
  <c r="AB416" i="1"/>
  <c r="AB415" i="1"/>
  <c r="AB417" i="1"/>
  <c r="K22" i="1"/>
  <c r="R22" i="1" s="1"/>
  <c r="X13" i="1"/>
  <c r="J24" i="1"/>
  <c r="J27" i="1"/>
  <c r="K23" i="1"/>
  <c r="R23" i="1" s="1"/>
  <c r="K21" i="1"/>
  <c r="R21" i="1" s="1"/>
  <c r="AE411" i="1"/>
  <c r="AE410" i="1"/>
  <c r="AE408" i="1"/>
  <c r="AE412" i="1"/>
  <c r="AE409" i="1"/>
  <c r="AE414" i="1"/>
  <c r="AE413" i="1"/>
  <c r="AE415" i="1"/>
  <c r="AE417" i="1"/>
  <c r="AE416" i="1"/>
  <c r="R9" i="1"/>
  <c r="R13" i="1" s="1"/>
  <c r="O13" i="1"/>
  <c r="I8" i="1"/>
  <c r="I9" i="1"/>
  <c r="H9" i="1" s="1"/>
  <c r="E8" i="1"/>
  <c r="D13" i="1"/>
  <c r="L8" i="1"/>
  <c r="L9" i="1"/>
  <c r="Z406" i="1"/>
  <c r="E54" i="1"/>
  <c r="E72" i="1"/>
  <c r="F74" i="1"/>
  <c r="E41" i="1"/>
  <c r="L33" i="1"/>
  <c r="L32" i="1"/>
  <c r="L34" i="1"/>
  <c r="AG408" i="1" l="1"/>
  <c r="R14" i="1"/>
  <c r="AG416" i="1"/>
  <c r="AG413" i="1"/>
  <c r="X451" i="1"/>
  <c r="Z482" i="1"/>
  <c r="X480" i="1"/>
  <c r="X432" i="1"/>
  <c r="X465" i="1"/>
  <c r="X418" i="1"/>
  <c r="X467" i="1"/>
  <c r="H39" i="1"/>
  <c r="H24" i="1"/>
  <c r="H38" i="1"/>
  <c r="H40" i="1"/>
  <c r="H37" i="1"/>
  <c r="H31" i="1"/>
  <c r="W24" i="1"/>
  <c r="H35" i="1"/>
  <c r="H36" i="1"/>
  <c r="AG417" i="1"/>
  <c r="W27" i="1"/>
  <c r="AG415" i="1"/>
  <c r="Q8" i="1"/>
  <c r="S8" i="1" s="1"/>
  <c r="Q9" i="1"/>
  <c r="P9" i="1" s="1"/>
  <c r="AG414" i="1"/>
  <c r="AG412" i="1"/>
  <c r="AG411" i="1"/>
  <c r="N9" i="1"/>
  <c r="K9" i="1"/>
  <c r="Y13" i="1"/>
  <c r="O27" i="1"/>
  <c r="R27" i="1" s="1"/>
  <c r="R28" i="1" s="1"/>
  <c r="O24" i="1"/>
  <c r="P23" i="1"/>
  <c r="P21" i="1"/>
  <c r="P22" i="1"/>
  <c r="AK408" i="1"/>
  <c r="AK414" i="1"/>
  <c r="AK416" i="1"/>
  <c r="AK412" i="1"/>
  <c r="AK415" i="1"/>
  <c r="AK417" i="1"/>
  <c r="AK413" i="1"/>
  <c r="X27" i="1"/>
  <c r="M27" i="1"/>
  <c r="M28" i="1" s="1"/>
  <c r="AG409" i="1"/>
  <c r="K38" i="1"/>
  <c r="K39" i="1"/>
  <c r="K31" i="1"/>
  <c r="K40" i="1"/>
  <c r="K37" i="1"/>
  <c r="M24" i="1"/>
  <c r="X24" i="1"/>
  <c r="K24" i="1"/>
  <c r="K35" i="1"/>
  <c r="K36" i="1"/>
  <c r="AG410" i="1"/>
  <c r="I13" i="1"/>
  <c r="H8" i="1"/>
  <c r="N8" i="1"/>
  <c r="L13" i="1"/>
  <c r="K8" i="1"/>
  <c r="Y408" i="1"/>
  <c r="AM408" i="1" s="1"/>
  <c r="Y410" i="1"/>
  <c r="AM410" i="1" s="1"/>
  <c r="Y413" i="1"/>
  <c r="AM413" i="1" s="1"/>
  <c r="Y411" i="1"/>
  <c r="AM411" i="1" s="1"/>
  <c r="D27" i="1"/>
  <c r="E13" i="1"/>
  <c r="V13" i="1"/>
  <c r="Y409" i="1"/>
  <c r="AM409" i="1" s="1"/>
  <c r="D24" i="1"/>
  <c r="Y412" i="1"/>
  <c r="AM412" i="1" s="1"/>
  <c r="Y414" i="1"/>
  <c r="AM414" i="1" s="1"/>
  <c r="Y416" i="1"/>
  <c r="AM416" i="1" s="1"/>
  <c r="Y417" i="1"/>
  <c r="AM417" i="1" s="1"/>
  <c r="Y415" i="1"/>
  <c r="AM415" i="1" s="1"/>
  <c r="K34" i="1"/>
  <c r="L41" i="1"/>
  <c r="K32" i="1"/>
  <c r="J32" i="1"/>
  <c r="K33" i="1"/>
  <c r="E74" i="1"/>
  <c r="F85" i="1"/>
  <c r="I32" i="1"/>
  <c r="I33" i="1"/>
  <c r="H33" i="1" s="1"/>
  <c r="I34" i="1"/>
  <c r="H34" i="1" s="1"/>
  <c r="Q33" i="1"/>
  <c r="S33" i="1" s="1"/>
  <c r="Q32" i="1"/>
  <c r="S32" i="1" s="1"/>
  <c r="Q34" i="1"/>
  <c r="S34" i="1" s="1"/>
  <c r="W4" i="1" l="1"/>
  <c r="Q13" i="1"/>
  <c r="P8" i="1"/>
  <c r="I27" i="1"/>
  <c r="H13" i="1"/>
  <c r="E38" i="1"/>
  <c r="E39" i="1"/>
  <c r="E37" i="1"/>
  <c r="E31" i="1"/>
  <c r="E40" i="1"/>
  <c r="E24" i="1"/>
  <c r="V24" i="1"/>
  <c r="E35" i="1"/>
  <c r="E36" i="1"/>
  <c r="E33" i="1"/>
  <c r="E34" i="1"/>
  <c r="E32" i="1"/>
  <c r="S9" i="1"/>
  <c r="S13" i="1" s="1"/>
  <c r="S14" i="1" s="1"/>
  <c r="J31" i="1"/>
  <c r="L27" i="1"/>
  <c r="K41" i="1" s="1"/>
  <c r="K13" i="1"/>
  <c r="N13" i="1"/>
  <c r="N14" i="1" s="1"/>
  <c r="P39" i="1"/>
  <c r="P38" i="1"/>
  <c r="P24" i="1"/>
  <c r="P37" i="1"/>
  <c r="P40" i="1"/>
  <c r="P31" i="1"/>
  <c r="Y24" i="1"/>
  <c r="P35" i="1"/>
  <c r="P36" i="1"/>
  <c r="Z488" i="1"/>
  <c r="Y482" i="1"/>
  <c r="E27" i="1"/>
  <c r="V27" i="1"/>
  <c r="X4" i="1"/>
  <c r="Y27" i="1"/>
  <c r="N34" i="1"/>
  <c r="I41" i="1"/>
  <c r="H32" i="1"/>
  <c r="N33" i="1"/>
  <c r="N32" i="1"/>
  <c r="L74" i="1"/>
  <c r="AL410" i="1"/>
  <c r="P33" i="1"/>
  <c r="P34" i="1"/>
  <c r="AL411" i="1"/>
  <c r="Q41" i="1"/>
  <c r="S41" i="1" s="1"/>
  <c r="AL409" i="1"/>
  <c r="P32" i="1"/>
  <c r="Y4" i="1" l="1"/>
  <c r="K72" i="1"/>
  <c r="AF406" i="1"/>
  <c r="K54" i="1"/>
  <c r="N27" i="1"/>
  <c r="N28" i="1" s="1"/>
  <c r="K27" i="1"/>
  <c r="H72" i="1"/>
  <c r="AC406" i="1"/>
  <c r="H54" i="1"/>
  <c r="H27" i="1"/>
  <c r="Z497" i="1"/>
  <c r="Y488" i="1"/>
  <c r="N41" i="1"/>
  <c r="V4" i="1"/>
  <c r="Q27" i="1"/>
  <c r="P13" i="1"/>
  <c r="AK411" i="1"/>
  <c r="AN411" i="1"/>
  <c r="AO411" i="1" s="1"/>
  <c r="AN410" i="1"/>
  <c r="AO410" i="1" s="1"/>
  <c r="AK410" i="1"/>
  <c r="K74" i="1"/>
  <c r="L85" i="1"/>
  <c r="I74" i="1"/>
  <c r="N74" i="1" s="1"/>
  <c r="H41" i="1"/>
  <c r="AL418" i="1"/>
  <c r="AN409" i="1"/>
  <c r="AO409" i="1" s="1"/>
  <c r="AK409" i="1"/>
  <c r="Q74" i="1"/>
  <c r="Y497" i="1" l="1"/>
  <c r="AL406" i="1"/>
  <c r="P72" i="1"/>
  <c r="P54" i="1"/>
  <c r="P27" i="1"/>
  <c r="S27" i="1"/>
  <c r="S85" i="1" s="1"/>
  <c r="AD465" i="1"/>
  <c r="AH406" i="1"/>
  <c r="AI406" i="1" s="1"/>
  <c r="AD418" i="1"/>
  <c r="AD451" i="1"/>
  <c r="AD467" i="1"/>
  <c r="AD480" i="1"/>
  <c r="AD432" i="1"/>
  <c r="AF482" i="1"/>
  <c r="P41" i="1"/>
  <c r="N85" i="1"/>
  <c r="AA480" i="1"/>
  <c r="AA451" i="1"/>
  <c r="AC482" i="1"/>
  <c r="AA465" i="1"/>
  <c r="AA432" i="1"/>
  <c r="AA418" i="1"/>
  <c r="AA467" i="1"/>
  <c r="P74" i="1"/>
  <c r="Q85" i="1"/>
  <c r="S74" i="1"/>
  <c r="AL467" i="1"/>
  <c r="AN418" i="1"/>
  <c r="AO418" i="1" s="1"/>
  <c r="I85" i="1"/>
  <c r="H74" i="1"/>
  <c r="S28" i="1" l="1"/>
  <c r="AJ418" i="1"/>
  <c r="AJ465" i="1"/>
  <c r="AJ451" i="1"/>
  <c r="AJ467" i="1"/>
  <c r="AJ432" i="1"/>
  <c r="AF488" i="1"/>
  <c r="AE482" i="1"/>
  <c r="AH482" i="1"/>
  <c r="AI482" i="1" s="1"/>
  <c r="AN406" i="1"/>
  <c r="AO406" i="1" s="1"/>
  <c r="AC488" i="1"/>
  <c r="AB482" i="1"/>
  <c r="AN467" i="1"/>
  <c r="AO467" i="1" s="1"/>
  <c r="AL482" i="1"/>
  <c r="AK482" i="1" s="1"/>
  <c r="AH488" i="1" l="1"/>
  <c r="AE488" i="1"/>
  <c r="AF497" i="1"/>
  <c r="AP499" i="67" s="1"/>
  <c r="AP501" i="67" s="1"/>
  <c r="AB488" i="1"/>
  <c r="AC497" i="1"/>
  <c r="AL488" i="1"/>
  <c r="AK488" i="1" s="1"/>
  <c r="AN482" i="1"/>
  <c r="AO482" i="1" s="1"/>
  <c r="AI488" i="1" l="1"/>
  <c r="AH497" i="1"/>
  <c r="AI497" i="1" s="1"/>
  <c r="AE497" i="1"/>
  <c r="AB497" i="1"/>
  <c r="AL497" i="1"/>
  <c r="AK497" i="1" s="1"/>
  <c r="AN488" i="1"/>
  <c r="AN497" i="1" s="1"/>
  <c r="AO497" i="1" l="1"/>
  <c r="AO488" i="1"/>
</calcChain>
</file>

<file path=xl/sharedStrings.xml><?xml version="1.0" encoding="utf-8"?>
<sst xmlns="http://schemas.openxmlformats.org/spreadsheetml/2006/main" count="15310" uniqueCount="588">
  <si>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</si>
  <si>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</si>
  <si>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</si>
  <si>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</si>
  <si>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</si>
  <si>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</si>
  <si>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</si>
  <si>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</si>
  <si>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ÉCART réel / révisé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</si>
  <si>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</si>
  <si>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</si>
  <si>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</si>
  <si>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</si>
  <si>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</si>
  <si>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</si>
  <si>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</si>
  <si>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</si>
  <si>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</si>
  <si>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</si>
  <si>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</si>
  <si>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</si>
  <si>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</si>
  <si>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</si>
  <si>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</si>
  <si>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</si>
  <si>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</si>
  <si>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</si>
  <si>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</si>
  <si>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</si>
  <si>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</si>
  <si>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</si>
  <si>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</si>
  <si>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</si>
  <si>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</si>
  <si>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</si>
  <si>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</si>
  <si>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</si>
  <si>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</si>
  <si>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</si>
  <si>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</si>
  <si>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</si>
  <si>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</si>
  <si>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</si>
  <si>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</si>
  <si>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</si>
  <si>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</si>
  <si>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</si>
  <si>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</si>
  <si>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</si>
  <si>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</si>
  <si>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</si>
  <si>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</si>
  <si>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</si>
  <si>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</si>
  <si>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</si>
  <si>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</si>
  <si>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</si>
  <si>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</si>
  <si>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</si>
  <si>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</si>
  <si>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</si>
  <si>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</si>
  <si>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</si>
  <si>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</si>
  <si>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</si>
  <si>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</si>
  <si>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</si>
  <si>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Variable Margin Program</t>
  </si>
  <si>
    <t>Floorplan assistance 1%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</si>
  <si>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</si>
  <si>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</si>
  <si>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</si>
  <si>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</si>
  <si>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</si>
  <si>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</si>
  <si>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</si>
  <si>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</si>
  <si>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</si>
  <si>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</si>
  <si>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</si>
  <si>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</si>
  <si>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Remarketing Bonus</t>
  </si>
  <si>
    <t>Programme used 2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</si>
  <si>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</si>
  <si>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</si>
  <si>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</si>
  <si>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</si>
  <si>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</si>
  <si>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</si>
  <si>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</si>
  <si>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</si>
  <si>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</si>
  <si>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</si>
  <si>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</si>
  <si>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</si>
  <si>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</si>
  <si>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</si>
  <si>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</si>
  <si>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</si>
  <si>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</si>
  <si>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</si>
  <si>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</si>
  <si>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</si>
  <si>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</si>
  <si>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</si>
  <si>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</si>
  <si>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</si>
  <si>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</si>
  <si>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</si>
  <si>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</si>
  <si>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</si>
  <si>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</si>
  <si>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</si>
  <si>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</si>
  <si>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</si>
  <si>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</si>
  <si>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</si>
  <si>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</si>
  <si>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</si>
  <si>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</si>
  <si>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</si>
  <si>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</si>
  <si>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</si>
  <si>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</si>
  <si>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révisé)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</si>
  <si>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</si>
  <si>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</si>
  <si>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</si>
  <si>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</si>
  <si>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</si>
  <si>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</si>
  <si>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</si>
  <si>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</si>
  <si>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</si>
  <si>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</si>
  <si>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</si>
  <si>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</si>
  <si>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</si>
  <si>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</si>
  <si>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</si>
  <si>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</si>
  <si>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</si>
  <si>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</si>
  <si>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</si>
  <si>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</si>
  <si>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</si>
  <si>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</si>
  <si>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</si>
  <si>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</si>
  <si>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</si>
  <si>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</si>
  <si>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</si>
  <si>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</si>
  <si>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</si>
  <si>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</si>
  <si>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</si>
  <si>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</si>
  <si>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</si>
  <si>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</si>
  <si>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</si>
  <si>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</si>
  <si>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</si>
  <si>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</si>
  <si>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</si>
  <si>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</si>
  <si>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</si>
  <si>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</si>
  <si>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</si>
  <si>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</si>
  <si>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</si>
  <si>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</si>
  <si>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</si>
  <si>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</si>
  <si>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</si>
  <si>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</si>
  <si>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</si>
  <si>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</si>
  <si>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</si>
  <si>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</si>
  <si>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</si>
  <si>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</si>
  <si>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</si>
  <si>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</si>
  <si>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</si>
  <si>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</si>
  <si>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</si>
  <si>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</si>
  <si>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</si>
  <si>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</si>
  <si>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</si>
  <si>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</si>
  <si>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</si>
  <si>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</si>
  <si>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Intérêts sur hypothèque</t>
  </si>
  <si>
    <t>Profit Net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</si>
  <si>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</si>
  <si>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</si>
  <si>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</si>
  <si>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</si>
  <si>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</si>
  <si>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</si>
  <si>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</si>
  <si>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</si>
  <si>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</si>
  <si>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</si>
  <si>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</si>
  <si>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</si>
  <si>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Conso</t>
  </si>
  <si>
    <t>US</t>
  </si>
  <si>
    <t>Programme neuf 2</t>
  </si>
  <si>
    <t>Facility Fund</t>
  </si>
  <si>
    <t>Pièces recond. MCPA</t>
  </si>
  <si>
    <t>Programme neuf 1</t>
  </si>
  <si>
    <t>LHD</t>
  </si>
  <si>
    <t>AUDI</t>
  </si>
  <si>
    <t>INFINITI</t>
  </si>
  <si>
    <t>HONDA</t>
  </si>
  <si>
    <t>TOYOTA</t>
  </si>
  <si>
    <t>VOLKS</t>
  </si>
  <si>
    <t>BMW PA</t>
  </si>
  <si>
    <t>MINI</t>
  </si>
  <si>
    <t>BMW STJ</t>
  </si>
  <si>
    <t>LEXUS</t>
  </si>
  <si>
    <t>BMW SHER</t>
  </si>
  <si>
    <t>SSMB</t>
  </si>
  <si>
    <t>MBQ</t>
  </si>
  <si>
    <t>VOLVO</t>
  </si>
  <si>
    <t>JLR</t>
  </si>
  <si>
    <t>TOTAL</t>
  </si>
  <si>
    <t>BUDGET</t>
  </si>
  <si>
    <t>ACTUAL</t>
  </si>
  <si>
    <t>RÉVISÉ</t>
  </si>
  <si>
    <t>LY</t>
  </si>
  <si>
    <t>Delivery Fee New</t>
  </si>
  <si>
    <t>Units</t>
  </si>
  <si>
    <t>frais de livraison</t>
  </si>
  <si>
    <t>Ent. Stock</t>
  </si>
  <si>
    <t>Delivery fee</t>
  </si>
  <si>
    <t>M. new</t>
  </si>
  <si>
    <t>M. Demos</t>
  </si>
  <si>
    <t>STORE</t>
  </si>
  <si>
    <t>Delivery fee / unit</t>
  </si>
  <si>
    <t>Margin</t>
  </si>
  <si>
    <t>Front margin</t>
  </si>
  <si>
    <t>% Delivery fee / Front margin</t>
  </si>
  <si>
    <t>Delivery Fee used</t>
  </si>
  <si>
    <t>M. used</t>
  </si>
  <si>
    <t>MCPA LAP</t>
  </si>
  <si>
    <t>MCPA LAV</t>
  </si>
  <si>
    <t>MCPA SPE</t>
  </si>
  <si>
    <t>Delivery Fee NEW + USED</t>
  </si>
  <si>
    <t>Margin demo</t>
  </si>
  <si>
    <t>Delivery Fee Used</t>
  </si>
  <si>
    <t>Mitsubishi</t>
  </si>
  <si>
    <t>Total (YTD)</t>
  </si>
  <si>
    <t>Réalisé Annuel</t>
  </si>
  <si>
    <t>Volks</t>
  </si>
  <si>
    <t>Réalisé, Janvier 2021</t>
  </si>
  <si>
    <t>NB</t>
  </si>
  <si>
    <t>$</t>
  </si>
  <si>
    <t>NEUF</t>
  </si>
  <si>
    <t>USAGE</t>
  </si>
  <si>
    <t>Véhicules neufsVentes nettes</t>
  </si>
  <si>
    <t>SERVICE</t>
  </si>
  <si>
    <t>Véhicules neufsAutos détail</t>
  </si>
  <si>
    <t>CARROSSERIE</t>
  </si>
  <si>
    <t>Véhicules neufsCamions détail</t>
  </si>
  <si>
    <t>PIECES</t>
  </si>
  <si>
    <t>Véhicules neufsSprinter</t>
  </si>
  <si>
    <t>Véhicules neufsMoto détail</t>
  </si>
  <si>
    <t>Véhicules neufs[...]</t>
  </si>
  <si>
    <t>Véhicules neufsTotal Neufs</t>
  </si>
  <si>
    <t>Véhicules neufsEx-Démos et courtoisies</t>
  </si>
  <si>
    <t>Véhicules neufsFlottes</t>
  </si>
  <si>
    <t>Véhicules neufsRachat bail</t>
  </si>
  <si>
    <t>Véhicules neufsRev. Finances</t>
  </si>
  <si>
    <t>Véhicules neufsRev. Protections</t>
  </si>
  <si>
    <t>Véhicules neufsRev. Autres</t>
  </si>
  <si>
    <t>Véhicules neufsTotal F&amp;I</t>
  </si>
  <si>
    <t>Véhicules neufsTotal Dépt. Neufs</t>
  </si>
  <si>
    <t>Véhicules neufsDEPENSES</t>
  </si>
  <si>
    <t>Véhicules neufsComm. vendeurs</t>
  </si>
  <si>
    <t>Véhicules neufsComm. F&amp;I</t>
  </si>
  <si>
    <t>Véhicules neufsFrais de livraison</t>
  </si>
  <si>
    <t>Véhicules neufsService gratuit 1</t>
  </si>
  <si>
    <t>Véhicules neufsEntretien stock</t>
  </si>
  <si>
    <t>Véhicules neufsPublicité 1</t>
  </si>
  <si>
    <t>Véhicules neufsIntérêt de gros</t>
  </si>
  <si>
    <t>Véhicules neufsTOTAL VARIABLES</t>
  </si>
  <si>
    <t>Véhicules neufsSalaires cadres</t>
  </si>
  <si>
    <t>Pierre Charles -67%</t>
  </si>
  <si>
    <t>Véhicules neufsSalaires commis</t>
  </si>
  <si>
    <t>3 commis en moin</t>
  </si>
  <si>
    <t>Véhicules neufsSalaires autres</t>
  </si>
  <si>
    <t>Véhicules neufsSalaires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</si>
  <si>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</si>
  <si>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</si>
  <si>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</si>
  <si>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</si>
  <si>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</si>
  <si>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Véhicules neufsPublicité 2</t>
  </si>
  <si>
    <t>Véhicules neufsService gratuit 2</t>
  </si>
  <si>
    <t>Véhicules neufsFrais véhicules de cie</t>
  </si>
  <si>
    <t>Véhicules neufsInformatique</t>
  </si>
  <si>
    <t>Véhicules neufsFrais de déplacement</t>
  </si>
  <si>
    <t>Véhicules neufsServices extérieurs</t>
  </si>
  <si>
    <t>Véhicules neufsFournitures autres</t>
  </si>
  <si>
    <t>Véhicules neufsUniformes</t>
  </si>
  <si>
    <t>Véhicules neufsPapeterie</t>
  </si>
  <si>
    <t>Véhicules neufsTéléphone</t>
  </si>
  <si>
    <t>Véhicules neufsFrais postaux</t>
  </si>
  <si>
    <t>Véhicules neufsDivers</t>
  </si>
  <si>
    <t>Véhicules neufsFormation</t>
  </si>
  <si>
    <t>Véhicules neufsFrais bancaires</t>
  </si>
  <si>
    <t>Véhicules neufsTOTAL SEMI-FIXES</t>
  </si>
  <si>
    <t>Véhicules neufsTOTAL DES DÉPENSES</t>
  </si>
  <si>
    <t>Véhicules neufsProgramme neuf 1</t>
  </si>
  <si>
    <t>Véhicules neufsProgramme neuf 2</t>
  </si>
  <si>
    <t>Véhicules neufsProgramme neuf 3</t>
  </si>
  <si>
    <t>Véhicules neufsHoldbacks</t>
  </si>
  <si>
    <t>Véhicules neufsFrais administration</t>
  </si>
  <si>
    <t>Véhicules neufsAUTRES REVENUS</t>
  </si>
  <si>
    <t>Véhicules neufsPROFIT DÉPARTEMENTAL</t>
  </si>
  <si>
    <t>Véhicules usagésVentes nettes</t>
  </si>
  <si>
    <t>Véhicules usagésCertifié</t>
  </si>
  <si>
    <t>Véhicules usagésNon Certifié</t>
  </si>
  <si>
    <t>Véhicules usagésTotal Usagés</t>
  </si>
  <si>
    <t>Véhicules usagésUS</t>
  </si>
  <si>
    <t>Véhicules usagésVentes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</si>
  <si>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</si>
  <si>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</si>
  <si>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</si>
  <si>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</si>
  <si>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</si>
  <si>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</si>
  <si>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</si>
  <si>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</si>
  <si>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</si>
  <si>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</si>
  <si>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</si>
  <si>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</si>
  <si>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</si>
  <si>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</si>
  <si>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</si>
  <si>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</si>
  <si>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Pierre Charles +67%.5 - 100% x .5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</si>
  <si>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</si>
  <si>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</si>
  <si>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</si>
  <si>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</si>
  <si>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</si>
  <si>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</si>
  <si>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</si>
  <si>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</si>
  <si>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</si>
  <si>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</si>
  <si>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</si>
  <si>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</si>
  <si>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</si>
  <si>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</si>
  <si>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</si>
  <si>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</si>
  <si>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</si>
  <si>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</si>
  <si>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</si>
  <si>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</si>
  <si>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</si>
  <si>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</si>
  <si>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</si>
  <si>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</si>
  <si>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</si>
  <si>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Programme used 1</t>
  </si>
  <si>
    <t>Véhicules usagésProgramme used 2</t>
  </si>
  <si>
    <t>Véhicules usagésProgramme used 3</t>
  </si>
  <si>
    <t>Véhicules usagésFrais administration</t>
  </si>
  <si>
    <t>ServiceM/O Client</t>
  </si>
  <si>
    <t>Service% profit / ventes</t>
  </si>
  <si>
    <t>ServiceM/O Garantie</t>
  </si>
  <si>
    <t>carry over de dec</t>
  </si>
  <si>
    <t>ServiceM/O Interne</t>
  </si>
  <si>
    <t>ServiceM/O Esthétique</t>
  </si>
  <si>
    <t>ServiceAjustement M/O</t>
  </si>
  <si>
    <t>ServiceSous-total M/O</t>
  </si>
  <si>
    <t>Service% protit / ventes</t>
  </si>
  <si>
    <t>ServiceSous-traitement</t>
  </si>
  <si>
    <t>ServiceM.O. Recond. MCPA</t>
  </si>
  <si>
    <t>ServiceTotal Mécanique</t>
  </si>
  <si>
    <t>ServiceDEPENSES</t>
  </si>
  <si>
    <t>ServiceSalaires cadres</t>
  </si>
  <si>
    <t>boni André 100% dans Audi? Et pas payé en janvier</t>
  </si>
  <si>
    <t>ServiceSalaires commis</t>
  </si>
  <si>
    <t>ServiceSalaires autres</t>
  </si>
  <si>
    <t>Productif en retour progressif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</si>
  <si>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</si>
  <si>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</si>
  <si>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</si>
  <si>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</si>
  <si>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</si>
  <si>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</si>
  <si>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</si>
  <si>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</si>
  <si>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</si>
  <si>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</si>
  <si>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</si>
  <si>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</si>
  <si>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</si>
  <si>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</si>
  <si>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</si>
  <si>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</si>
  <si>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</si>
  <si>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</si>
  <si>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</si>
  <si>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</si>
  <si>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</si>
  <si>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</si>
  <si>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CarrosserieM/O Sous-traitement</t>
  </si>
  <si>
    <t>reprise manuf autorisatoin de carroserie</t>
  </si>
  <si>
    <t>Carrosserie% profit / ventes</t>
  </si>
  <si>
    <t>principalement garantie</t>
  </si>
  <si>
    <t>CarrosserieM/O Carrosserie</t>
  </si>
  <si>
    <t>CarrosserieM/O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</si>
  <si>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</si>
  <si>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</si>
  <si>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</si>
  <si>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</si>
  <si>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</si>
  <si>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</si>
  <si>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</si>
  <si>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</si>
  <si>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</si>
  <si>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</si>
  <si>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</si>
  <si>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</si>
  <si>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</si>
  <si>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</si>
  <si>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</si>
  <si>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</si>
  <si>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</si>
  <si>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</si>
  <si>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</si>
  <si>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</si>
  <si>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</si>
  <si>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</si>
  <si>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</si>
  <si>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</si>
  <si>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</si>
  <si>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</si>
  <si>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</si>
  <si>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Ration sur M/O</t>
  </si>
  <si>
    <t>Budget</t>
  </si>
  <si>
    <t>Leak</t>
  </si>
  <si>
    <t>PiècesPièces Ro Clients</t>
  </si>
  <si>
    <t>PiècesPièces Ro Carrosserie</t>
  </si>
  <si>
    <t>PiècesP/A Garantie</t>
  </si>
  <si>
    <t>PiècesVentes Internes</t>
  </si>
  <si>
    <t>moin de véhicule vendu (interne)</t>
  </si>
  <si>
    <t>PiècesVentes Détails</t>
  </si>
  <si>
    <t>Total</t>
  </si>
  <si>
    <t>PiècesVentes de Gros</t>
  </si>
  <si>
    <t>Pièces[...]</t>
  </si>
  <si>
    <t>PiècesEscomptes</t>
  </si>
  <si>
    <t>PiècesRectif. Inventaire</t>
  </si>
  <si>
    <t>PiècesSous-total Pièces</t>
  </si>
  <si>
    <t>PiècesVentes Pneus</t>
  </si>
  <si>
    <t>PiècesHuiles et Graisse</t>
  </si>
  <si>
    <t>PiècesSous-total Pièces et Acc.</t>
  </si>
  <si>
    <t>PiècesAutostock</t>
  </si>
  <si>
    <t>PiècesTotal Dépt. Pièces</t>
  </si>
  <si>
    <t>PiècesDEPENSES</t>
  </si>
  <si>
    <t>PiècesSalaires cadres</t>
  </si>
  <si>
    <t>Luc .5 de moin</t>
  </si>
  <si>
    <t>PiècesSalaires commis</t>
  </si>
  <si>
    <t>PiècesSalaires autres</t>
  </si>
  <si>
    <t>rémi de plus 5.5k et allocation % 8% versus 4% corrigé feb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</si>
  <si>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</si>
  <si>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</si>
  <si>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</si>
  <si>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</si>
  <si>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</si>
  <si>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</si>
  <si>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</si>
  <si>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</si>
  <si>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</si>
  <si>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</si>
  <si>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</si>
  <si>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</si>
  <si>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</si>
  <si>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</si>
  <si>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</si>
  <si>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</si>
  <si>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</si>
  <si>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</si>
  <si>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</si>
  <si>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</si>
  <si>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</si>
  <si>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BoutiqueBoutique</t>
  </si>
  <si>
    <t>BoutiqueTotal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</si>
  <si>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</si>
  <si>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</si>
  <si>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</si>
  <si>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</si>
  <si>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</si>
  <si>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</si>
  <si>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</si>
  <si>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</si>
  <si>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</si>
  <si>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</si>
  <si>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</si>
  <si>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</si>
  <si>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</si>
  <si>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</si>
  <si>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</si>
  <si>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</si>
  <si>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</si>
  <si>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</si>
  <si>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</si>
  <si>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</si>
  <si>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</si>
  <si>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</si>
  <si>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</si>
  <si>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</si>
  <si>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</si>
  <si>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/>
  </si>
  <si>
    <t>bonis only</t>
  </si>
  <si>
    <t>less bonus and   67% Pierre Charles and 50% Luc</t>
  </si>
  <si>
    <t>moin 3 versus budget</t>
  </si>
  <si>
    <t>Réalisé, Février 2021</t>
  </si>
  <si>
    <t xml:space="preserve">mois de location pas de financement </t>
  </si>
  <si>
    <t>donc plus plus dificile</t>
  </si>
  <si>
    <t>Media 360 set up , javier et feb</t>
  </si>
  <si>
    <t>TOT 2020 et renv res 20</t>
  </si>
  <si>
    <t>38 bduget vs 102 actual</t>
  </si>
  <si>
    <t>pas de bonis</t>
  </si>
  <si>
    <t>2 mois kijiji, trader (vauto) et SM 360</t>
  </si>
  <si>
    <t>3.5 vs 5 au budget au target bonis pas atteint a 100%</t>
  </si>
  <si>
    <t>correction 2 mois</t>
  </si>
  <si>
    <t>$16k DLE and FSM rewards &amp; $12.6k subvention &amp; bal ristourne Ind Alliance et LAR</t>
  </si>
  <si>
    <t>39 unité au budget vs 102 actual et mix</t>
  </si>
  <si>
    <t>TOT 2020 tous payés en feb plus renverseemnt Q4 2020 res</t>
  </si>
  <si>
    <t>Réalisé, Mars 2021</t>
  </si>
  <si>
    <t>CORRECTION ENTRE DEPT</t>
  </si>
  <si>
    <t>16 COURTO EN MARS</t>
  </si>
  <si>
    <t>new CSI selon volume arrivae</t>
  </si>
  <si>
    <t>5 DEMOS EN MARS</t>
  </si>
  <si>
    <t>touchette mars tous dans mars &amp; fev et sept sous investigation</t>
  </si>
  <si>
    <t>MOINS DE SALAIRE</t>
  </si>
  <si>
    <t>touchette laissé tous dans mars</t>
  </si>
  <si>
    <t>CCAM (janv feb mars) et unipiece (janv feb mars)</t>
  </si>
  <si>
    <t>subv salariale true up (nov, dec, janv. Feb)</t>
  </si>
  <si>
    <t>Avantage plus Q1 front loaded vs Budget spread</t>
  </si>
  <si>
    <t>Réalisé, Avril 2021</t>
  </si>
  <si>
    <t>5e valet + Josee Massie + OT valet et homme de cout</t>
  </si>
  <si>
    <t>Neuf</t>
  </si>
  <si>
    <t>corr</t>
  </si>
  <si>
    <t>DAS</t>
  </si>
  <si>
    <t>BM</t>
  </si>
  <si>
    <t>CSST</t>
  </si>
  <si>
    <t>Masse salariale</t>
  </si>
  <si>
    <t>Used</t>
  </si>
  <si>
    <t>Carosserie</t>
  </si>
  <si>
    <t>Piece</t>
  </si>
  <si>
    <t>correction Jess used</t>
  </si>
  <si>
    <t>Ben Marginaux</t>
  </si>
  <si>
    <t>Réalisé, Mai 2021</t>
  </si>
  <si>
    <t>plus 30 k versu estimé</t>
  </si>
  <si>
    <t>less cash deals 6 only</t>
  </si>
  <si>
    <t>FMS ET DLR REWARDS</t>
  </si>
  <si>
    <t>Réalisé, Juin 2021</t>
  </si>
  <si>
    <t>SWAP JUNE</t>
  </si>
  <si>
    <t>Réalisé AAD, Juillet 2021</t>
  </si>
  <si>
    <t xml:space="preserve">erreur pneu 2019 vendu mais cleint ont appelé apres pour avoir mais $10k vente de pneu en réserve - </t>
  </si>
  <si>
    <t>pneu/veh aad</t>
  </si>
  <si>
    <t>bonification vendeur</t>
  </si>
  <si>
    <t>Caroline en maladie</t>
  </si>
  <si>
    <t>0.088495575221239</t>
  </si>
  <si>
    <t>0.530973451327434Profit brut</t>
  </si>
  <si>
    <t>0.380530973451327DÉPENSES</t>
  </si>
  <si>
    <t>0.088495575221239Comm. vendeurs</t>
  </si>
  <si>
    <t>0.530973451327434Service gratuit 1</t>
  </si>
  <si>
    <t>0.380530973451327Entretien stock</t>
  </si>
  <si>
    <t>0.088495575221239Publicité 1</t>
  </si>
  <si>
    <t>0.530973451327434Salaires propriétaire</t>
  </si>
  <si>
    <t>0.380530973451327Salaires cadres</t>
  </si>
  <si>
    <t>0.088495575221239Salaires commis</t>
  </si>
  <si>
    <t>0.530973451327434Déduction à la source</t>
  </si>
  <si>
    <t>0.380530973451327Bénéfices marginaux</t>
  </si>
  <si>
    <t>0.088495575221239Csst</t>
  </si>
  <si>
    <t>Réalisé AAD, Août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</si>
</sst>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/mm\/yy_)"/>
    <numFmt numFmtId="165" formatCode="0.0%"/>
    <numFmt numFmtId="166" formatCode="0_)"/>
    <numFmt numFmtId="167" formatCode="0.00_)"/>
    <numFmt numFmtId="168" formatCode="_(* #,##0_);_(* \(#,##0\);_(* &quot;-&quot;??_);_(@_)"/>
    <numFmt numFmtId="169" formatCode="&quot;$&quot;#,##0"/>
    <numFmt numFmtId="170" formatCode="&quot;$&quot;#,##0.00"/>
    <numFmt numFmtId="171" formatCode="_-* #,##0.00\ _$_-;_-* #,##0.00\ _$\-;_-* &quot;-&quot;??\ _$_-;_-@_-"/>
    <numFmt numFmtId="172" formatCode="_-* #,##0.00\ &quot;$&quot;_-;_-* #,##0.00\ &quot;$&quot;\-;_-* &quot;-&quot;??\ &quot;$&quot;_-;_-@_-"/>
  </numFmts>
  <fonts count="48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 mt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6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sz val="14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sz val="14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28"/>
      <color rgb="FFFF0000"/>
      <name val="Arial mt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Inconsolata"/>
    </font>
    <font>
      <b/>
      <sz val="20"/>
      <color theme="1"/>
      <name val="Arial"/>
      <family val="2"/>
    </font>
    <font>
      <b/>
      <sz val="26"/>
      <color theme="1"/>
      <name val="Arial"/>
      <family val="2"/>
    </font>
    <font>
      <sz val="12"/>
      <color theme="0"/>
      <name val="Arial"/>
      <family val="2"/>
    </font>
    <font>
      <b/>
      <sz val="16"/>
      <color theme="0"/>
      <name val="Arial"/>
      <family val="2"/>
    </font>
    <font>
      <sz val="16"/>
      <color theme="0"/>
      <name val="Arial"/>
      <family val="2"/>
    </font>
    <font>
      <sz val="11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mediumGray"/>
    </fill>
    <fill>
      <patternFill patternType="mediumGray">
        <bgColor theme="9" tint="0.79998168889431442"/>
      </patternFill>
    </fill>
    <fill>
      <patternFill patternType="mediumGray">
        <bgColor theme="7" tint="0.59999389629810485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indexed="64"/>
      </patternFill>
    </fill>
    <fill>
      <patternFill patternType="solid">
        <fgColor theme="2" tint="-0.34998626667073579"/>
        <bgColor rgb="FFC0C0C0"/>
      </patternFill>
    </fill>
    <fill>
      <patternFill patternType="solid">
        <fgColor theme="4" tint="0.79998168889431442"/>
        <bgColor indexed="64"/>
      </patternFill>
    </fill>
  </fills>
  <borders count="14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 style="thick">
        <color indexed="64"/>
      </top>
      <bottom style="thick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19">
    <xf numFmtId="0" fontId="0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44" fontId="15" fillId="0" borderId="0" applyFont="0" applyFill="0" applyBorder="0" applyAlignment="0" applyProtection="0"/>
    <xf numFmtId="0" fontId="5" fillId="0" borderId="0"/>
    <xf numFmtId="0" fontId="37" fillId="0" borderId="0"/>
    <xf numFmtId="171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172" fontId="38" fillId="0" borderId="0" applyFont="0" applyFill="0" applyBorder="0" applyAlignment="0" applyProtection="0"/>
    <xf numFmtId="0" fontId="15" fillId="0" borderId="0"/>
    <xf numFmtId="0" fontId="4" fillId="0" borderId="0"/>
    <xf numFmtId="0" fontId="37" fillId="0" borderId="0"/>
    <xf numFmtId="43" fontId="39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3" fillId="0" borderId="0"/>
    <xf numFmtId="0" fontId="2" fillId="0" borderId="0"/>
    <xf numFmtId="0" fontId="40" fillId="0" borderId="0"/>
  </cellStyleXfs>
  <cellXfs count="790"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164" fontId="9" fillId="0" borderId="0" xfId="0" applyNumberFormat="1" applyFont="1" applyAlignment="1">
      <alignment horizontal="left"/>
    </xf>
    <xf numFmtId="0" fontId="9" fillId="0" borderId="0" xfId="0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1" xfId="0" applyFont="1" applyBorder="1"/>
    <xf numFmtId="0" fontId="11" fillId="0" borderId="0" xfId="0" applyFont="1"/>
    <xf numFmtId="0" fontId="11" fillId="0" borderId="6" xfId="0" applyFont="1" applyBorder="1"/>
    <xf numFmtId="3" fontId="11" fillId="0" borderId="7" xfId="0" applyNumberFormat="1" applyFont="1" applyBorder="1" applyAlignment="1">
      <alignment horizontal="center"/>
    </xf>
    <xf numFmtId="3" fontId="11" fillId="0" borderId="0" xfId="0" applyNumberFormat="1" applyFont="1" applyAlignment="1">
      <alignment horizontal="center"/>
    </xf>
    <xf numFmtId="3" fontId="11" fillId="0" borderId="8" xfId="0" applyNumberFormat="1" applyFont="1" applyBorder="1" applyAlignment="1">
      <alignment horizontal="center"/>
    </xf>
    <xf numFmtId="3" fontId="11" fillId="0" borderId="9" xfId="0" applyNumberFormat="1" applyFont="1" applyBorder="1" applyAlignment="1">
      <alignment horizontal="center"/>
    </xf>
    <xf numFmtId="3" fontId="11" fillId="0" borderId="10" xfId="0" applyNumberFormat="1" applyFont="1" applyBorder="1" applyAlignment="1">
      <alignment horizontal="center"/>
    </xf>
    <xf numFmtId="0" fontId="11" fillId="0" borderId="11" xfId="0" applyFont="1" applyBorder="1"/>
    <xf numFmtId="3" fontId="11" fillId="0" borderId="12" xfId="0" applyNumberFormat="1" applyFont="1" applyBorder="1" applyAlignment="1">
      <alignment horizontal="center"/>
    </xf>
    <xf numFmtId="3" fontId="11" fillId="0" borderId="13" xfId="0" applyNumberFormat="1" applyFont="1" applyBorder="1"/>
    <xf numFmtId="0" fontId="11" fillId="0" borderId="14" xfId="0" applyFont="1" applyBorder="1"/>
    <xf numFmtId="3" fontId="11" fillId="0" borderId="12" xfId="0" applyNumberFormat="1" applyFont="1" applyBorder="1" applyAlignment="1">
      <alignment horizontal="right"/>
    </xf>
    <xf numFmtId="3" fontId="11" fillId="0" borderId="15" xfId="0" applyNumberFormat="1" applyFont="1" applyBorder="1"/>
    <xf numFmtId="3" fontId="11" fillId="0" borderId="14" xfId="0" applyNumberFormat="1" applyFont="1" applyBorder="1" applyAlignment="1">
      <alignment horizontal="center"/>
    </xf>
    <xf numFmtId="3" fontId="11" fillId="0" borderId="16" xfId="0" applyNumberFormat="1" applyFont="1" applyBorder="1" applyAlignment="1">
      <alignment horizontal="center"/>
    </xf>
    <xf numFmtId="3" fontId="11" fillId="0" borderId="17" xfId="0" applyNumberFormat="1" applyFont="1" applyBorder="1" applyAlignment="1">
      <alignment horizontal="center"/>
    </xf>
    <xf numFmtId="0" fontId="11" fillId="0" borderId="18" xfId="0" applyFont="1" applyBorder="1"/>
    <xf numFmtId="3" fontId="11" fillId="0" borderId="0" xfId="0" applyNumberFormat="1" applyFont="1"/>
    <xf numFmtId="3" fontId="11" fillId="0" borderId="9" xfId="0" applyNumberFormat="1" applyFont="1" applyBorder="1"/>
    <xf numFmtId="3" fontId="14" fillId="0" borderId="8" xfId="0" applyNumberFormat="1" applyFont="1" applyBorder="1"/>
    <xf numFmtId="3" fontId="11" fillId="0" borderId="8" xfId="0" applyNumberFormat="1" applyFont="1" applyBorder="1"/>
    <xf numFmtId="3" fontId="11" fillId="0" borderId="10" xfId="0" applyNumberFormat="1" applyFont="1" applyBorder="1"/>
    <xf numFmtId="0" fontId="12" fillId="0" borderId="6" xfId="0" applyFont="1" applyBorder="1"/>
    <xf numFmtId="3" fontId="12" fillId="0" borderId="7" xfId="0" applyNumberFormat="1" applyFont="1" applyBorder="1"/>
    <xf numFmtId="3" fontId="12" fillId="0" borderId="19" xfId="0" applyNumberFormat="1" applyFont="1" applyBorder="1"/>
    <xf numFmtId="3" fontId="12" fillId="0" borderId="20" xfId="0" applyNumberFormat="1" applyFont="1" applyBorder="1"/>
    <xf numFmtId="3" fontId="12" fillId="0" borderId="21" xfId="0" applyNumberFormat="1" applyFont="1" applyBorder="1"/>
    <xf numFmtId="0" fontId="11" fillId="0" borderId="8" xfId="0" applyFont="1" applyBorder="1"/>
    <xf numFmtId="0" fontId="11" fillId="0" borderId="9" xfId="0" applyFont="1" applyBorder="1"/>
    <xf numFmtId="165" fontId="12" fillId="0" borderId="9" xfId="0" applyNumberFormat="1" applyFont="1" applyBorder="1"/>
    <xf numFmtId="165" fontId="12" fillId="0" borderId="8" xfId="0" applyNumberFormat="1" applyFont="1" applyBorder="1"/>
    <xf numFmtId="165" fontId="12" fillId="0" borderId="10" xfId="0" applyNumberFormat="1" applyFont="1" applyBorder="1"/>
    <xf numFmtId="0" fontId="12" fillId="0" borderId="22" xfId="0" applyFont="1" applyBorder="1"/>
    <xf numFmtId="3" fontId="11" fillId="0" borderId="23" xfId="0" applyNumberFormat="1" applyFont="1" applyBorder="1"/>
    <xf numFmtId="3" fontId="11" fillId="0" borderId="12" xfId="0" applyNumberFormat="1" applyFont="1" applyBorder="1"/>
    <xf numFmtId="3" fontId="11" fillId="0" borderId="16" xfId="0" applyNumberFormat="1" applyFont="1" applyBorder="1"/>
    <xf numFmtId="3" fontId="12" fillId="0" borderId="14" xfId="0" applyNumberFormat="1" applyFont="1" applyBorder="1"/>
    <xf numFmtId="3" fontId="12" fillId="0" borderId="12" xfId="0" applyNumberFormat="1" applyFont="1" applyBorder="1"/>
    <xf numFmtId="3" fontId="11" fillId="0" borderId="14" xfId="0" applyNumberFormat="1" applyFont="1" applyBorder="1"/>
    <xf numFmtId="3" fontId="11" fillId="0" borderId="17" xfId="0" applyNumberFormat="1" applyFont="1" applyBorder="1"/>
    <xf numFmtId="0" fontId="12" fillId="0" borderId="18" xfId="0" applyFont="1" applyBorder="1"/>
    <xf numFmtId="3" fontId="11" fillId="0" borderId="7" xfId="0" applyNumberFormat="1" applyFont="1" applyBorder="1"/>
    <xf numFmtId="3" fontId="11" fillId="0" borderId="19" xfId="0" applyNumberFormat="1" applyFont="1" applyBorder="1"/>
    <xf numFmtId="3" fontId="11" fillId="0" borderId="20" xfId="0" applyNumberFormat="1" applyFont="1" applyBorder="1"/>
    <xf numFmtId="3" fontId="11" fillId="0" borderId="21" xfId="0" applyNumberFormat="1" applyFont="1" applyBorder="1"/>
    <xf numFmtId="3" fontId="12" fillId="0" borderId="9" xfId="0" applyNumberFormat="1" applyFont="1" applyBorder="1"/>
    <xf numFmtId="37" fontId="11" fillId="0" borderId="8" xfId="0" applyNumberFormat="1" applyFont="1" applyBorder="1"/>
    <xf numFmtId="37" fontId="11" fillId="0" borderId="9" xfId="0" applyNumberFormat="1" applyFont="1" applyBorder="1"/>
    <xf numFmtId="0" fontId="11" fillId="0" borderId="10" xfId="0" applyFont="1" applyBorder="1"/>
    <xf numFmtId="0" fontId="12" fillId="2" borderId="24" xfId="0" applyFont="1" applyFill="1" applyBorder="1"/>
    <xf numFmtId="37" fontId="12" fillId="2" borderId="25" xfId="0" applyNumberFormat="1" applyFont="1" applyFill="1" applyBorder="1"/>
    <xf numFmtId="3" fontId="12" fillId="2" borderId="25" xfId="0" applyNumberFormat="1" applyFont="1" applyFill="1" applyBorder="1"/>
    <xf numFmtId="37" fontId="12" fillId="2" borderId="26" xfId="0" applyNumberFormat="1" applyFont="1" applyFill="1" applyBorder="1"/>
    <xf numFmtId="37" fontId="12" fillId="2" borderId="27" xfId="0" applyNumberFormat="1" applyFont="1" applyFill="1" applyBorder="1"/>
    <xf numFmtId="166" fontId="12" fillId="2" borderId="25" xfId="0" applyNumberFormat="1" applyFont="1" applyFill="1" applyBorder="1"/>
    <xf numFmtId="37" fontId="12" fillId="2" borderId="28" xfId="0" applyNumberFormat="1" applyFont="1" applyFill="1" applyBorder="1"/>
    <xf numFmtId="0" fontId="12" fillId="2" borderId="29" xfId="0" applyFont="1" applyFill="1" applyBorder="1"/>
    <xf numFmtId="0" fontId="12" fillId="2" borderId="30" xfId="0" applyFont="1" applyFill="1" applyBorder="1"/>
    <xf numFmtId="0" fontId="12" fillId="2" borderId="31" xfId="0" applyFont="1" applyFill="1" applyBorder="1"/>
    <xf numFmtId="0" fontId="12" fillId="2" borderId="32" xfId="0" applyFont="1" applyFill="1" applyBorder="1"/>
    <xf numFmtId="165" fontId="12" fillId="2" borderId="32" xfId="0" applyNumberFormat="1" applyFont="1" applyFill="1" applyBorder="1"/>
    <xf numFmtId="165" fontId="12" fillId="2" borderId="31" xfId="0" applyNumberFormat="1" applyFont="1" applyFill="1" applyBorder="1"/>
    <xf numFmtId="165" fontId="12" fillId="2" borderId="33" xfId="0" applyNumberFormat="1" applyFont="1" applyFill="1" applyBorder="1"/>
    <xf numFmtId="0" fontId="12" fillId="0" borderId="0" xfId="0" applyFont="1"/>
    <xf numFmtId="0" fontId="12" fillId="0" borderId="8" xfId="0" applyFont="1" applyBorder="1"/>
    <xf numFmtId="0" fontId="12" fillId="0" borderId="9" xfId="0" applyFont="1" applyBorder="1"/>
    <xf numFmtId="0" fontId="12" fillId="0" borderId="18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37" fontId="11" fillId="0" borderId="0" xfId="0" applyNumberFormat="1" applyFont="1"/>
    <xf numFmtId="0" fontId="11" fillId="0" borderId="9" xfId="0" applyFont="1" applyBorder="1" applyAlignment="1">
      <alignment horizontal="right"/>
    </xf>
    <xf numFmtId="165" fontId="11" fillId="0" borderId="9" xfId="2" applyNumberFormat="1" applyFont="1" applyFill="1" applyBorder="1"/>
    <xf numFmtId="37" fontId="11" fillId="0" borderId="10" xfId="0" applyNumberFormat="1" applyFont="1" applyBorder="1"/>
    <xf numFmtId="3" fontId="10" fillId="0" borderId="0" xfId="0" applyNumberFormat="1" applyFont="1"/>
    <xf numFmtId="0" fontId="11" fillId="0" borderId="22" xfId="0" applyFont="1" applyBorder="1"/>
    <xf numFmtId="0" fontId="11" fillId="0" borderId="12" xfId="0" applyFont="1" applyBorder="1" applyAlignment="1">
      <alignment horizontal="right"/>
    </xf>
    <xf numFmtId="37" fontId="11" fillId="0" borderId="12" xfId="0" applyNumberFormat="1" applyFont="1" applyBorder="1"/>
    <xf numFmtId="0" fontId="11" fillId="0" borderId="14" xfId="0" applyFont="1" applyBorder="1" applyAlignment="1">
      <alignment horizontal="right"/>
    </xf>
    <xf numFmtId="37" fontId="11" fillId="0" borderId="15" xfId="0" applyNumberFormat="1" applyFont="1" applyBorder="1"/>
    <xf numFmtId="165" fontId="11" fillId="0" borderId="14" xfId="2" applyNumberFormat="1" applyFont="1" applyBorder="1"/>
    <xf numFmtId="37" fontId="11" fillId="0" borderId="16" xfId="0" applyNumberFormat="1" applyFont="1" applyBorder="1"/>
    <xf numFmtId="37" fontId="11" fillId="0" borderId="17" xfId="0" applyNumberFormat="1" applyFont="1" applyBorder="1"/>
    <xf numFmtId="3" fontId="11" fillId="0" borderId="34" xfId="0" applyNumberFormat="1" applyFont="1" applyBorder="1"/>
    <xf numFmtId="3" fontId="11" fillId="0" borderId="35" xfId="0" applyNumberFormat="1" applyFont="1" applyBorder="1"/>
    <xf numFmtId="3" fontId="11" fillId="0" borderId="36" xfId="0" applyNumberFormat="1" applyFont="1" applyBorder="1"/>
    <xf numFmtId="0" fontId="12" fillId="2" borderId="37" xfId="0" applyFont="1" applyFill="1" applyBorder="1"/>
    <xf numFmtId="0" fontId="12" fillId="2" borderId="38" xfId="0" applyFont="1" applyFill="1" applyBorder="1" applyAlignment="1">
      <alignment horizontal="center"/>
    </xf>
    <xf numFmtId="165" fontId="12" fillId="2" borderId="38" xfId="0" applyNumberFormat="1" applyFont="1" applyFill="1" applyBorder="1"/>
    <xf numFmtId="37" fontId="12" fillId="2" borderId="39" xfId="0" applyNumberFormat="1" applyFont="1" applyFill="1" applyBorder="1"/>
    <xf numFmtId="0" fontId="12" fillId="2" borderId="40" xfId="0" applyFont="1" applyFill="1" applyBorder="1" applyAlignment="1">
      <alignment horizontal="center"/>
    </xf>
    <xf numFmtId="0" fontId="11" fillId="2" borderId="41" xfId="0" applyFont="1" applyFill="1" applyBorder="1"/>
    <xf numFmtId="37" fontId="12" fillId="2" borderId="38" xfId="0" applyNumberFormat="1" applyFont="1" applyFill="1" applyBorder="1"/>
    <xf numFmtId="0" fontId="11" fillId="2" borderId="40" xfId="0" applyFont="1" applyFill="1" applyBorder="1"/>
    <xf numFmtId="37" fontId="12" fillId="2" borderId="42" xfId="0" applyNumberFormat="1" applyFont="1" applyFill="1" applyBorder="1"/>
    <xf numFmtId="0" fontId="16" fillId="0" borderId="18" xfId="0" applyFont="1" applyBorder="1"/>
    <xf numFmtId="0" fontId="16" fillId="0" borderId="22" xfId="0" applyFont="1" applyBorder="1"/>
    <xf numFmtId="0" fontId="11" fillId="0" borderId="7" xfId="0" applyFont="1" applyBorder="1" applyAlignment="1">
      <alignment horizontal="right"/>
    </xf>
    <xf numFmtId="0" fontId="11" fillId="0" borderId="7" xfId="0" applyFont="1" applyBorder="1"/>
    <xf numFmtId="0" fontId="11" fillId="0" borderId="20" xfId="0" applyFont="1" applyBorder="1" applyAlignment="1">
      <alignment horizontal="right"/>
    </xf>
    <xf numFmtId="0" fontId="11" fillId="0" borderId="20" xfId="0" applyFont="1" applyBorder="1"/>
    <xf numFmtId="3" fontId="11" fillId="0" borderId="43" xfId="0" applyNumberFormat="1" applyFont="1" applyBorder="1"/>
    <xf numFmtId="37" fontId="11" fillId="0" borderId="19" xfId="0" applyNumberFormat="1" applyFont="1" applyBorder="1"/>
    <xf numFmtId="37" fontId="11" fillId="0" borderId="21" xfId="0" applyNumberFormat="1" applyFont="1" applyBorder="1"/>
    <xf numFmtId="0" fontId="11" fillId="0" borderId="12" xfId="0" applyFont="1" applyBorder="1"/>
    <xf numFmtId="37" fontId="12" fillId="0" borderId="0" xfId="0" applyNumberFormat="1" applyFont="1"/>
    <xf numFmtId="37" fontId="12" fillId="2" borderId="16" xfId="0" applyNumberFormat="1" applyFont="1" applyFill="1" applyBorder="1"/>
    <xf numFmtId="37" fontId="12" fillId="2" borderId="17" xfId="0" applyNumberFormat="1" applyFont="1" applyFill="1" applyBorder="1"/>
    <xf numFmtId="0" fontId="12" fillId="3" borderId="18" xfId="0" applyFont="1" applyFill="1" applyBorder="1"/>
    <xf numFmtId="0" fontId="11" fillId="3" borderId="0" xfId="0" applyFont="1" applyFill="1"/>
    <xf numFmtId="0" fontId="12" fillId="3" borderId="0" xfId="0" applyFont="1" applyFill="1"/>
    <xf numFmtId="37" fontId="12" fillId="3" borderId="8" xfId="0" applyNumberFormat="1" applyFont="1" applyFill="1" applyBorder="1"/>
    <xf numFmtId="0" fontId="11" fillId="3" borderId="9" xfId="0" applyFont="1" applyFill="1" applyBorder="1"/>
    <xf numFmtId="0" fontId="11" fillId="3" borderId="14" xfId="0" applyFont="1" applyFill="1" applyBorder="1"/>
    <xf numFmtId="0" fontId="11" fillId="3" borderId="12" xfId="0" applyFont="1" applyFill="1" applyBorder="1"/>
    <xf numFmtId="37" fontId="12" fillId="3" borderId="16" xfId="0" applyNumberFormat="1" applyFont="1" applyFill="1" applyBorder="1"/>
    <xf numFmtId="37" fontId="12" fillId="3" borderId="17" xfId="0" applyNumberFormat="1" applyFont="1" applyFill="1" applyBorder="1"/>
    <xf numFmtId="0" fontId="12" fillId="2" borderId="44" xfId="0" applyFont="1" applyFill="1" applyBorder="1"/>
    <xf numFmtId="0" fontId="11" fillId="2" borderId="45" xfId="0" applyFont="1" applyFill="1" applyBorder="1"/>
    <xf numFmtId="0" fontId="12" fillId="2" borderId="45" xfId="0" applyFont="1" applyFill="1" applyBorder="1"/>
    <xf numFmtId="37" fontId="12" fillId="2" borderId="46" xfId="0" applyNumberFormat="1" applyFont="1" applyFill="1" applyBorder="1"/>
    <xf numFmtId="0" fontId="11" fillId="2" borderId="47" xfId="0" applyFont="1" applyFill="1" applyBorder="1"/>
    <xf numFmtId="37" fontId="12" fillId="2" borderId="48" xfId="0" applyNumberFormat="1" applyFont="1" applyFill="1" applyBorder="1"/>
    <xf numFmtId="0" fontId="17" fillId="0" borderId="0" xfId="0" applyFont="1"/>
    <xf numFmtId="0" fontId="18" fillId="0" borderId="0" xfId="0" applyFont="1"/>
    <xf numFmtId="37" fontId="18" fillId="0" borderId="0" xfId="0" applyNumberFormat="1" applyFont="1"/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9" fillId="0" borderId="0" xfId="0" applyFont="1"/>
    <xf numFmtId="39" fontId="11" fillId="0" borderId="0" xfId="0" applyNumberFormat="1" applyFont="1"/>
    <xf numFmtId="3" fontId="12" fillId="0" borderId="16" xfId="0" applyNumberFormat="1" applyFont="1" applyBorder="1"/>
    <xf numFmtId="3" fontId="12" fillId="0" borderId="17" xfId="0" applyNumberFormat="1" applyFont="1" applyBorder="1"/>
    <xf numFmtId="166" fontId="11" fillId="0" borderId="0" xfId="0" applyNumberFormat="1" applyFont="1"/>
    <xf numFmtId="165" fontId="20" fillId="4" borderId="49" xfId="0" applyNumberFormat="1" applyFont="1" applyFill="1" applyBorder="1"/>
    <xf numFmtId="165" fontId="11" fillId="0" borderId="9" xfId="2" applyNumberFormat="1" applyFont="1" applyBorder="1"/>
    <xf numFmtId="37" fontId="11" fillId="0" borderId="13" xfId="0" applyNumberFormat="1" applyFont="1" applyBorder="1"/>
    <xf numFmtId="0" fontId="11" fillId="2" borderId="14" xfId="0" applyFont="1" applyFill="1" applyBorder="1"/>
    <xf numFmtId="165" fontId="11" fillId="0" borderId="0" xfId="0" applyNumberFormat="1" applyFont="1"/>
    <xf numFmtId="0" fontId="12" fillId="0" borderId="0" xfId="0" applyFont="1" applyAlignment="1">
      <alignment horizontal="center"/>
    </xf>
    <xf numFmtId="165" fontId="12" fillId="0" borderId="0" xfId="0" applyNumberFormat="1" applyFont="1"/>
    <xf numFmtId="0" fontId="12" fillId="0" borderId="9" xfId="0" applyFont="1" applyBorder="1" applyAlignment="1">
      <alignment horizontal="center"/>
    </xf>
    <xf numFmtId="0" fontId="11" fillId="2" borderId="45" xfId="0" applyFont="1" applyFill="1" applyBorder="1" applyAlignment="1">
      <alignment horizontal="right"/>
    </xf>
    <xf numFmtId="0" fontId="11" fillId="2" borderId="47" xfId="0" applyFont="1" applyFill="1" applyBorder="1" applyAlignment="1">
      <alignment horizontal="right"/>
    </xf>
    <xf numFmtId="0" fontId="12" fillId="2" borderId="47" xfId="0" applyFont="1" applyFill="1" applyBorder="1"/>
    <xf numFmtId="37" fontId="9" fillId="0" borderId="0" xfId="0" applyNumberFormat="1" applyFont="1"/>
    <xf numFmtId="1" fontId="11" fillId="0" borderId="9" xfId="0" applyNumberFormat="1" applyFont="1" applyBorder="1"/>
    <xf numFmtId="165" fontId="11" fillId="0" borderId="9" xfId="0" applyNumberFormat="1" applyFont="1" applyBorder="1"/>
    <xf numFmtId="165" fontId="11" fillId="0" borderId="8" xfId="0" applyNumberFormat="1" applyFont="1" applyBorder="1"/>
    <xf numFmtId="166" fontId="11" fillId="0" borderId="12" xfId="0" applyNumberFormat="1" applyFont="1" applyBorder="1"/>
    <xf numFmtId="165" fontId="11" fillId="0" borderId="16" xfId="0" applyNumberFormat="1" applyFont="1" applyBorder="1"/>
    <xf numFmtId="37" fontId="11" fillId="0" borderId="14" xfId="0" applyNumberFormat="1" applyFont="1" applyBorder="1"/>
    <xf numFmtId="39" fontId="14" fillId="0" borderId="50" xfId="0" applyNumberFormat="1" applyFont="1" applyBorder="1"/>
    <xf numFmtId="165" fontId="11" fillId="0" borderId="14" xfId="0" applyNumberFormat="1" applyFont="1" applyBorder="1"/>
    <xf numFmtId="37" fontId="11" fillId="0" borderId="7" xfId="0" applyNumberFormat="1" applyFont="1" applyBorder="1"/>
    <xf numFmtId="37" fontId="11" fillId="0" borderId="20" xfId="0" applyNumberFormat="1" applyFont="1" applyBorder="1"/>
    <xf numFmtId="3" fontId="11" fillId="0" borderId="51" xfId="0" applyNumberFormat="1" applyFont="1" applyBorder="1"/>
    <xf numFmtId="2" fontId="11" fillId="0" borderId="0" xfId="0" applyNumberFormat="1" applyFont="1"/>
    <xf numFmtId="165" fontId="12" fillId="0" borderId="14" xfId="0" applyNumberFormat="1" applyFont="1" applyBorder="1"/>
    <xf numFmtId="165" fontId="12" fillId="0" borderId="16" xfId="0" applyNumberFormat="1" applyFont="1" applyBorder="1"/>
    <xf numFmtId="165" fontId="12" fillId="0" borderId="17" xfId="0" applyNumberFormat="1" applyFont="1" applyBorder="1"/>
    <xf numFmtId="166" fontId="11" fillId="0" borderId="15" xfId="0" applyNumberFormat="1" applyFont="1" applyBorder="1"/>
    <xf numFmtId="165" fontId="11" fillId="0" borderId="13" xfId="0" applyNumberFormat="1" applyFont="1" applyBorder="1"/>
    <xf numFmtId="167" fontId="11" fillId="0" borderId="0" xfId="0" applyNumberFormat="1" applyFont="1"/>
    <xf numFmtId="37" fontId="11" fillId="0" borderId="23" xfId="0" applyNumberFormat="1" applyFont="1" applyBorder="1"/>
    <xf numFmtId="165" fontId="11" fillId="0" borderId="20" xfId="0" applyNumberFormat="1" applyFont="1" applyBorder="1"/>
    <xf numFmtId="166" fontId="12" fillId="0" borderId="0" xfId="0" applyNumberFormat="1" applyFont="1"/>
    <xf numFmtId="37" fontId="12" fillId="0" borderId="9" xfId="0" applyNumberFormat="1" applyFont="1" applyBorder="1"/>
    <xf numFmtId="37" fontId="12" fillId="0" borderId="8" xfId="0" applyNumberFormat="1" applyFont="1" applyBorder="1"/>
    <xf numFmtId="37" fontId="12" fillId="0" borderId="10" xfId="0" applyNumberFormat="1" applyFont="1" applyBorder="1"/>
    <xf numFmtId="0" fontId="12" fillId="0" borderId="12" xfId="0" applyFont="1" applyBorder="1"/>
    <xf numFmtId="166" fontId="12" fillId="0" borderId="12" xfId="0" applyNumberFormat="1" applyFont="1" applyBorder="1"/>
    <xf numFmtId="0" fontId="12" fillId="0" borderId="14" xfId="0" applyFont="1" applyBorder="1"/>
    <xf numFmtId="37" fontId="12" fillId="0" borderId="14" xfId="0" applyNumberFormat="1" applyFont="1" applyBorder="1"/>
    <xf numFmtId="37" fontId="12" fillId="0" borderId="16" xfId="0" applyNumberFormat="1" applyFont="1" applyBorder="1"/>
    <xf numFmtId="37" fontId="12" fillId="0" borderId="17" xfId="0" applyNumberFormat="1" applyFont="1" applyBorder="1"/>
    <xf numFmtId="37" fontId="11" fillId="0" borderId="47" xfId="0" applyNumberFormat="1" applyFont="1" applyBorder="1"/>
    <xf numFmtId="0" fontId="12" fillId="3" borderId="24" xfId="0" applyFont="1" applyFill="1" applyBorder="1"/>
    <xf numFmtId="37" fontId="12" fillId="3" borderId="25" xfId="0" applyNumberFormat="1" applyFont="1" applyFill="1" applyBorder="1"/>
    <xf numFmtId="37" fontId="12" fillId="3" borderId="26" xfId="0" applyNumberFormat="1" applyFont="1" applyFill="1" applyBorder="1"/>
    <xf numFmtId="37" fontId="12" fillId="3" borderId="27" xfId="0" applyNumberFormat="1" applyFont="1" applyFill="1" applyBorder="1"/>
    <xf numFmtId="165" fontId="12" fillId="3" borderId="27" xfId="0" applyNumberFormat="1" applyFont="1" applyFill="1" applyBorder="1"/>
    <xf numFmtId="37" fontId="12" fillId="3" borderId="28" xfId="0" applyNumberFormat="1" applyFont="1" applyFill="1" applyBorder="1"/>
    <xf numFmtId="0" fontId="12" fillId="3" borderId="22" xfId="0" applyFont="1" applyFill="1" applyBorder="1"/>
    <xf numFmtId="37" fontId="12" fillId="3" borderId="12" xfId="0" applyNumberFormat="1" applyFont="1" applyFill="1" applyBorder="1"/>
    <xf numFmtId="165" fontId="12" fillId="3" borderId="16" xfId="0" applyNumberFormat="1" applyFont="1" applyFill="1" applyBorder="1"/>
    <xf numFmtId="37" fontId="12" fillId="3" borderId="14" xfId="0" applyNumberFormat="1" applyFont="1" applyFill="1" applyBorder="1"/>
    <xf numFmtId="39" fontId="12" fillId="3" borderId="12" xfId="0" applyNumberFormat="1" applyFont="1" applyFill="1" applyBorder="1"/>
    <xf numFmtId="37" fontId="12" fillId="0" borderId="7" xfId="0" applyNumberFormat="1" applyFont="1" applyBorder="1"/>
    <xf numFmtId="166" fontId="12" fillId="0" borderId="7" xfId="0" applyNumberFormat="1" applyFont="1" applyBorder="1"/>
    <xf numFmtId="37" fontId="12" fillId="0" borderId="19" xfId="0" applyNumberFormat="1" applyFont="1" applyBorder="1"/>
    <xf numFmtId="37" fontId="12" fillId="0" borderId="20" xfId="0" applyNumberFormat="1" applyFont="1" applyBorder="1"/>
    <xf numFmtId="37" fontId="12" fillId="0" borderId="21" xfId="0" applyNumberFormat="1" applyFont="1" applyBorder="1"/>
    <xf numFmtId="0" fontId="12" fillId="3" borderId="6" xfId="0" applyFont="1" applyFill="1" applyBorder="1"/>
    <xf numFmtId="37" fontId="12" fillId="3" borderId="7" xfId="0" applyNumberFormat="1" applyFont="1" applyFill="1" applyBorder="1"/>
    <xf numFmtId="166" fontId="12" fillId="3" borderId="7" xfId="0" applyNumberFormat="1" applyFont="1" applyFill="1" applyBorder="1"/>
    <xf numFmtId="37" fontId="12" fillId="3" borderId="19" xfId="0" applyNumberFormat="1" applyFont="1" applyFill="1" applyBorder="1"/>
    <xf numFmtId="37" fontId="12" fillId="3" borderId="20" xfId="0" applyNumberFormat="1" applyFont="1" applyFill="1" applyBorder="1"/>
    <xf numFmtId="37" fontId="12" fillId="3" borderId="21" xfId="0" applyNumberFormat="1" applyFont="1" applyFill="1" applyBorder="1"/>
    <xf numFmtId="165" fontId="12" fillId="2" borderId="27" xfId="0" applyNumberFormat="1" applyFont="1" applyFill="1" applyBorder="1"/>
    <xf numFmtId="0" fontId="11" fillId="0" borderId="15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1" fontId="11" fillId="0" borderId="20" xfId="0" applyNumberFormat="1" applyFont="1" applyBorder="1"/>
    <xf numFmtId="2" fontId="11" fillId="0" borderId="12" xfId="0" applyNumberFormat="1" applyFont="1" applyBorder="1"/>
    <xf numFmtId="0" fontId="16" fillId="0" borderId="6" xfId="0" applyFont="1" applyBorder="1"/>
    <xf numFmtId="0" fontId="16" fillId="0" borderId="52" xfId="0" applyFont="1" applyBorder="1"/>
    <xf numFmtId="165" fontId="12" fillId="0" borderId="7" xfId="0" applyNumberFormat="1" applyFont="1" applyBorder="1"/>
    <xf numFmtId="165" fontId="12" fillId="0" borderId="20" xfId="0" applyNumberFormat="1" applyFont="1" applyBorder="1"/>
    <xf numFmtId="0" fontId="11" fillId="0" borderId="16" xfId="0" applyFont="1" applyBorder="1"/>
    <xf numFmtId="0" fontId="14" fillId="0" borderId="12" xfId="0" applyFont="1" applyBorder="1"/>
    <xf numFmtId="165" fontId="11" fillId="0" borderId="15" xfId="0" applyNumberFormat="1" applyFont="1" applyBorder="1"/>
    <xf numFmtId="165" fontId="11" fillId="0" borderId="12" xfId="0" applyNumberFormat="1" applyFont="1" applyBorder="1"/>
    <xf numFmtId="165" fontId="12" fillId="2" borderId="25" xfId="0" applyNumberFormat="1" applyFont="1" applyFill="1" applyBorder="1"/>
    <xf numFmtId="165" fontId="12" fillId="2" borderId="53" xfId="0" applyNumberFormat="1" applyFont="1" applyFill="1" applyBorder="1"/>
    <xf numFmtId="37" fontId="12" fillId="2" borderId="54" xfId="0" applyNumberFormat="1" applyFont="1" applyFill="1" applyBorder="1"/>
    <xf numFmtId="37" fontId="12" fillId="2" borderId="55" xfId="0" applyNumberFormat="1" applyFont="1" applyFill="1" applyBorder="1"/>
    <xf numFmtId="0" fontId="12" fillId="2" borderId="56" xfId="0" applyFont="1" applyFill="1" applyBorder="1"/>
    <xf numFmtId="37" fontId="12" fillId="2" borderId="57" xfId="0" applyNumberFormat="1" applyFont="1" applyFill="1" applyBorder="1"/>
    <xf numFmtId="166" fontId="12" fillId="2" borderId="57" xfId="0" applyNumberFormat="1" applyFont="1" applyFill="1" applyBorder="1"/>
    <xf numFmtId="37" fontId="12" fillId="2" borderId="58" xfId="0" applyNumberFormat="1" applyFont="1" applyFill="1" applyBorder="1"/>
    <xf numFmtId="37" fontId="12" fillId="2" borderId="59" xfId="0" applyNumberFormat="1" applyFont="1" applyFill="1" applyBorder="1"/>
    <xf numFmtId="0" fontId="11" fillId="2" borderId="32" xfId="0" applyFont="1" applyFill="1" applyBorder="1"/>
    <xf numFmtId="168" fontId="11" fillId="0" borderId="8" xfId="1" applyNumberFormat="1" applyFont="1" applyFill="1" applyBorder="1"/>
    <xf numFmtId="0" fontId="14" fillId="0" borderId="60" xfId="0" applyFont="1" applyBorder="1"/>
    <xf numFmtId="0" fontId="16" fillId="0" borderId="11" xfId="0" applyFont="1" applyBorder="1"/>
    <xf numFmtId="0" fontId="11" fillId="0" borderId="45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47" xfId="0" applyFont="1" applyBorder="1" applyAlignment="1">
      <alignment horizontal="center"/>
    </xf>
    <xf numFmtId="37" fontId="11" fillId="4" borderId="0" xfId="0" applyNumberFormat="1" applyFont="1" applyFill="1"/>
    <xf numFmtId="165" fontId="12" fillId="2" borderId="0" xfId="0" applyNumberFormat="1" applyFont="1" applyFill="1"/>
    <xf numFmtId="37" fontId="11" fillId="4" borderId="5" xfId="0" applyNumberFormat="1" applyFont="1" applyFill="1" applyBorder="1"/>
    <xf numFmtId="3" fontId="11" fillId="4" borderId="1" xfId="0" applyNumberFormat="1" applyFont="1" applyFill="1" applyBorder="1"/>
    <xf numFmtId="3" fontId="11" fillId="4" borderId="3" xfId="0" applyNumberFormat="1" applyFont="1" applyFill="1" applyBorder="1"/>
    <xf numFmtId="0" fontId="21" fillId="0" borderId="0" xfId="0" applyFont="1"/>
    <xf numFmtId="37" fontId="20" fillId="0" borderId="0" xfId="0" applyNumberFormat="1" applyFont="1"/>
    <xf numFmtId="165" fontId="11" fillId="0" borderId="0" xfId="2" applyNumberFormat="1" applyFont="1" applyFill="1" applyBorder="1"/>
    <xf numFmtId="165" fontId="12" fillId="0" borderId="26" xfId="0" applyNumberFormat="1" applyFont="1" applyBorder="1"/>
    <xf numFmtId="0" fontId="14" fillId="0" borderId="0" xfId="0" applyFont="1"/>
    <xf numFmtId="165" fontId="11" fillId="0" borderId="8" xfId="2" applyNumberFormat="1" applyFont="1" applyFill="1" applyBorder="1"/>
    <xf numFmtId="0" fontId="12" fillId="0" borderId="10" xfId="0" applyFont="1" applyBorder="1"/>
    <xf numFmtId="0" fontId="22" fillId="0" borderId="0" xfId="0" applyFont="1"/>
    <xf numFmtId="0" fontId="12" fillId="2" borderId="40" xfId="0" applyFont="1" applyFill="1" applyBorder="1"/>
    <xf numFmtId="0" fontId="12" fillId="2" borderId="61" xfId="0" applyFont="1" applyFill="1" applyBorder="1"/>
    <xf numFmtId="0" fontId="12" fillId="2" borderId="62" xfId="0" applyFont="1" applyFill="1" applyBorder="1"/>
    <xf numFmtId="37" fontId="12" fillId="2" borderId="63" xfId="0" applyNumberFormat="1" applyFont="1" applyFill="1" applyBorder="1"/>
    <xf numFmtId="0" fontId="12" fillId="2" borderId="64" xfId="0" applyFont="1" applyFill="1" applyBorder="1"/>
    <xf numFmtId="0" fontId="11" fillId="2" borderId="64" xfId="0" applyFont="1" applyFill="1" applyBorder="1"/>
    <xf numFmtId="0" fontId="11" fillId="2" borderId="62" xfId="0" applyFont="1" applyFill="1" applyBorder="1"/>
    <xf numFmtId="37" fontId="12" fillId="2" borderId="65" xfId="0" applyNumberFormat="1" applyFont="1" applyFill="1" applyBorder="1"/>
    <xf numFmtId="0" fontId="7" fillId="0" borderId="0" xfId="0" applyFont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11" fillId="0" borderId="66" xfId="0" applyFont="1" applyBorder="1" applyAlignment="1">
      <alignment horizontal="left"/>
    </xf>
    <xf numFmtId="0" fontId="12" fillId="0" borderId="67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1" fillId="0" borderId="71" xfId="0" applyFont="1" applyBorder="1" applyAlignment="1">
      <alignment horizontal="center"/>
    </xf>
    <xf numFmtId="0" fontId="11" fillId="0" borderId="72" xfId="0" applyFont="1" applyBorder="1" applyAlignment="1">
      <alignment horizontal="center"/>
    </xf>
    <xf numFmtId="0" fontId="11" fillId="0" borderId="73" xfId="0" applyFont="1" applyBorder="1" applyAlignment="1">
      <alignment horizontal="center"/>
    </xf>
    <xf numFmtId="0" fontId="16" fillId="0" borderId="12" xfId="0" applyFont="1" applyBorder="1"/>
    <xf numFmtId="37" fontId="16" fillId="0" borderId="71" xfId="0" applyNumberFormat="1" applyFont="1" applyBorder="1"/>
    <xf numFmtId="37" fontId="16" fillId="0" borderId="72" xfId="0" applyNumberFormat="1" applyFont="1" applyBorder="1"/>
    <xf numFmtId="37" fontId="16" fillId="0" borderId="12" xfId="0" applyNumberFormat="1" applyFont="1" applyBorder="1"/>
    <xf numFmtId="165" fontId="16" fillId="0" borderId="12" xfId="0" applyNumberFormat="1" applyFont="1" applyBorder="1"/>
    <xf numFmtId="37" fontId="16" fillId="0" borderId="73" xfId="0" applyNumberFormat="1" applyFont="1" applyBorder="1"/>
    <xf numFmtId="165" fontId="16" fillId="0" borderId="17" xfId="0" applyNumberFormat="1" applyFont="1" applyBorder="1"/>
    <xf numFmtId="0" fontId="23" fillId="2" borderId="22" xfId="0" applyFont="1" applyFill="1" applyBorder="1"/>
    <xf numFmtId="0" fontId="23" fillId="2" borderId="12" xfId="0" applyFont="1" applyFill="1" applyBorder="1"/>
    <xf numFmtId="37" fontId="23" fillId="2" borderId="71" xfId="0" applyNumberFormat="1" applyFont="1" applyFill="1" applyBorder="1"/>
    <xf numFmtId="37" fontId="23" fillId="2" borderId="72" xfId="0" applyNumberFormat="1" applyFont="1" applyFill="1" applyBorder="1"/>
    <xf numFmtId="37" fontId="23" fillId="2" borderId="12" xfId="0" applyNumberFormat="1" applyFont="1" applyFill="1" applyBorder="1"/>
    <xf numFmtId="165" fontId="23" fillId="2" borderId="12" xfId="0" applyNumberFormat="1" applyFont="1" applyFill="1" applyBorder="1"/>
    <xf numFmtId="37" fontId="23" fillId="2" borderId="73" xfId="0" applyNumberFormat="1" applyFont="1" applyFill="1" applyBorder="1"/>
    <xf numFmtId="165" fontId="23" fillId="2" borderId="17" xfId="0" applyNumberFormat="1" applyFont="1" applyFill="1" applyBorder="1"/>
    <xf numFmtId="0" fontId="23" fillId="0" borderId="18" xfId="0" applyFont="1" applyBorder="1"/>
    <xf numFmtId="0" fontId="16" fillId="0" borderId="0" xfId="0" applyFont="1"/>
    <xf numFmtId="37" fontId="16" fillId="0" borderId="74" xfId="0" applyNumberFormat="1" applyFont="1" applyBorder="1"/>
    <xf numFmtId="37" fontId="16" fillId="0" borderId="75" xfId="0" applyNumberFormat="1" applyFont="1" applyBorder="1"/>
    <xf numFmtId="37" fontId="16" fillId="0" borderId="0" xfId="0" applyNumberFormat="1" applyFont="1"/>
    <xf numFmtId="165" fontId="16" fillId="0" borderId="0" xfId="0" applyNumberFormat="1" applyFont="1"/>
    <xf numFmtId="37" fontId="16" fillId="0" borderId="76" xfId="0" applyNumberFormat="1" applyFont="1" applyBorder="1"/>
    <xf numFmtId="165" fontId="16" fillId="0" borderId="21" xfId="0" applyNumberFormat="1" applyFont="1" applyBorder="1"/>
    <xf numFmtId="0" fontId="16" fillId="0" borderId="0" xfId="0" applyFont="1" applyAlignment="1">
      <alignment horizontal="right"/>
    </xf>
    <xf numFmtId="166" fontId="16" fillId="0" borderId="0" xfId="0" applyNumberFormat="1" applyFont="1"/>
    <xf numFmtId="0" fontId="16" fillId="0" borderId="75" xfId="0" applyFont="1" applyBorder="1"/>
    <xf numFmtId="165" fontId="16" fillId="0" borderId="10" xfId="0" applyNumberFormat="1" applyFont="1" applyBorder="1"/>
    <xf numFmtId="0" fontId="16" fillId="0" borderId="12" xfId="0" applyFont="1" applyBorder="1" applyAlignment="1">
      <alignment horizontal="right"/>
    </xf>
    <xf numFmtId="166" fontId="16" fillId="0" borderId="12" xfId="0" applyNumberFormat="1" applyFont="1" applyBorder="1"/>
    <xf numFmtId="0" fontId="16" fillId="0" borderId="72" xfId="0" applyFont="1" applyBorder="1"/>
    <xf numFmtId="165" fontId="16" fillId="0" borderId="71" xfId="0" applyNumberFormat="1" applyFont="1" applyBorder="1"/>
    <xf numFmtId="165" fontId="16" fillId="0" borderId="77" xfId="0" applyNumberFormat="1" applyFont="1" applyBorder="1"/>
    <xf numFmtId="165" fontId="24" fillId="0" borderId="10" xfId="0" applyNumberFormat="1" applyFont="1" applyBorder="1"/>
    <xf numFmtId="0" fontId="23" fillId="2" borderId="37" xfId="0" applyFont="1" applyFill="1" applyBorder="1"/>
    <xf numFmtId="0" fontId="23" fillId="2" borderId="38" xfId="0" applyFont="1" applyFill="1" applyBorder="1"/>
    <xf numFmtId="165" fontId="23" fillId="2" borderId="38" xfId="0" applyNumberFormat="1" applyFont="1" applyFill="1" applyBorder="1"/>
    <xf numFmtId="37" fontId="23" fillId="2" borderId="78" xfId="0" applyNumberFormat="1" applyFont="1" applyFill="1" applyBorder="1"/>
    <xf numFmtId="165" fontId="23" fillId="2" borderId="41" xfId="0" applyNumberFormat="1" applyFont="1" applyFill="1" applyBorder="1"/>
    <xf numFmtId="0" fontId="23" fillId="2" borderId="41" xfId="0" applyFont="1" applyFill="1" applyBorder="1"/>
    <xf numFmtId="37" fontId="23" fillId="2" borderId="38" xfId="0" applyNumberFormat="1" applyFont="1" applyFill="1" applyBorder="1"/>
    <xf numFmtId="0" fontId="23" fillId="2" borderId="79" xfId="0" applyFont="1" applyFill="1" applyBorder="1"/>
    <xf numFmtId="43" fontId="9" fillId="0" borderId="0" xfId="0" applyNumberFormat="1" applyFont="1"/>
    <xf numFmtId="43" fontId="22" fillId="0" borderId="0" xfId="0" applyNumberFormat="1" applyFont="1"/>
    <xf numFmtId="165" fontId="16" fillId="0" borderId="74" xfId="0" applyNumberFormat="1" applyFont="1" applyBorder="1"/>
    <xf numFmtId="166" fontId="23" fillId="2" borderId="38" xfId="0" applyNumberFormat="1" applyFont="1" applyFill="1" applyBorder="1"/>
    <xf numFmtId="37" fontId="23" fillId="2" borderId="41" xfId="0" applyNumberFormat="1" applyFont="1" applyFill="1" applyBorder="1"/>
    <xf numFmtId="37" fontId="23" fillId="2" borderId="79" xfId="0" applyNumberFormat="1" applyFont="1" applyFill="1" applyBorder="1"/>
    <xf numFmtId="37" fontId="22" fillId="0" borderId="0" xfId="0" applyNumberFormat="1" applyFont="1"/>
    <xf numFmtId="0" fontId="16" fillId="0" borderId="7" xfId="0" applyFont="1" applyBorder="1" applyAlignment="1">
      <alignment horizontal="right"/>
    </xf>
    <xf numFmtId="0" fontId="16" fillId="0" borderId="7" xfId="0" applyFont="1" applyBorder="1"/>
    <xf numFmtId="37" fontId="16" fillId="0" borderId="80" xfId="0" applyNumberFormat="1" applyFont="1" applyBorder="1"/>
    <xf numFmtId="0" fontId="16" fillId="0" borderId="81" xfId="0" applyFont="1" applyBorder="1"/>
    <xf numFmtId="166" fontId="16" fillId="0" borderId="7" xfId="0" applyNumberFormat="1" applyFont="1" applyBorder="1"/>
    <xf numFmtId="37" fontId="16" fillId="0" borderId="7" xfId="0" applyNumberFormat="1" applyFont="1" applyBorder="1"/>
    <xf numFmtId="165" fontId="16" fillId="0" borderId="7" xfId="0" applyNumberFormat="1" applyFont="1" applyBorder="1"/>
    <xf numFmtId="37" fontId="16" fillId="0" borderId="82" xfId="0" applyNumberFormat="1" applyFont="1" applyBorder="1"/>
    <xf numFmtId="0" fontId="16" fillId="0" borderId="51" xfId="0" applyFont="1" applyBorder="1" applyAlignment="1">
      <alignment horizontal="right"/>
    </xf>
    <xf numFmtId="0" fontId="16" fillId="0" borderId="51" xfId="0" applyFont="1" applyBorder="1"/>
    <xf numFmtId="37" fontId="16" fillId="0" borderId="83" xfId="0" applyNumberFormat="1" applyFont="1" applyBorder="1"/>
    <xf numFmtId="0" fontId="16" fillId="0" borderId="84" xfId="0" applyFont="1" applyBorder="1"/>
    <xf numFmtId="166" fontId="16" fillId="0" borderId="51" xfId="0" applyNumberFormat="1" applyFont="1" applyBorder="1"/>
    <xf numFmtId="37" fontId="16" fillId="0" borderId="84" xfId="0" applyNumberFormat="1" applyFont="1" applyBorder="1"/>
    <xf numFmtId="37" fontId="16" fillId="0" borderId="51" xfId="0" applyNumberFormat="1" applyFont="1" applyBorder="1"/>
    <xf numFmtId="165" fontId="16" fillId="0" borderId="51" xfId="0" applyNumberFormat="1" applyFont="1" applyBorder="1"/>
    <xf numFmtId="37" fontId="16" fillId="0" borderId="85" xfId="0" applyNumberFormat="1" applyFont="1" applyBorder="1"/>
    <xf numFmtId="165" fontId="16" fillId="0" borderId="86" xfId="0" applyNumberFormat="1" applyFont="1" applyBorder="1"/>
    <xf numFmtId="168" fontId="22" fillId="0" borderId="0" xfId="0" applyNumberFormat="1" applyFont="1"/>
    <xf numFmtId="0" fontId="16" fillId="2" borderId="38" xfId="0" applyFont="1" applyFill="1" applyBorder="1"/>
    <xf numFmtId="3" fontId="23" fillId="2" borderId="38" xfId="0" applyNumberFormat="1" applyFont="1" applyFill="1" applyBorder="1" applyAlignment="1">
      <alignment horizontal="center"/>
    </xf>
    <xf numFmtId="165" fontId="23" fillId="2" borderId="42" xfId="0" applyNumberFormat="1" applyFont="1" applyFill="1" applyBorder="1"/>
    <xf numFmtId="165" fontId="23" fillId="0" borderId="0" xfId="0" applyNumberFormat="1" applyFont="1"/>
    <xf numFmtId="0" fontId="23" fillId="0" borderId="0" xfId="0" applyFont="1"/>
    <xf numFmtId="37" fontId="16" fillId="5" borderId="0" xfId="0" applyNumberFormat="1" applyFont="1" applyFill="1"/>
    <xf numFmtId="0" fontId="22" fillId="3" borderId="0" xfId="0" applyFont="1" applyFill="1"/>
    <xf numFmtId="165" fontId="16" fillId="0" borderId="80" xfId="0" applyNumberFormat="1" applyFont="1" applyBorder="1"/>
    <xf numFmtId="37" fontId="23" fillId="6" borderId="38" xfId="0" applyNumberFormat="1" applyFont="1" applyFill="1" applyBorder="1"/>
    <xf numFmtId="0" fontId="16" fillId="0" borderId="74" xfId="0" applyFont="1" applyBorder="1"/>
    <xf numFmtId="0" fontId="16" fillId="0" borderId="76" xfId="0" applyFont="1" applyBorder="1"/>
    <xf numFmtId="165" fontId="16" fillId="0" borderId="87" xfId="0" applyNumberFormat="1" applyFont="1" applyBorder="1"/>
    <xf numFmtId="165" fontId="23" fillId="0" borderId="7" xfId="0" applyNumberFormat="1" applyFont="1" applyBorder="1"/>
    <xf numFmtId="0" fontId="23" fillId="0" borderId="7" xfId="0" applyFont="1" applyBorder="1"/>
    <xf numFmtId="165" fontId="23" fillId="0" borderId="81" xfId="0" applyNumberFormat="1" applyFont="1" applyBorder="1"/>
    <xf numFmtId="37" fontId="23" fillId="0" borderId="81" xfId="0" applyNumberFormat="1" applyFont="1" applyBorder="1"/>
    <xf numFmtId="37" fontId="16" fillId="0" borderId="88" xfId="0" applyNumberFormat="1" applyFont="1" applyBorder="1"/>
    <xf numFmtId="37" fontId="23" fillId="0" borderId="7" xfId="0" applyNumberFormat="1" applyFont="1" applyBorder="1"/>
    <xf numFmtId="165" fontId="23" fillId="0" borderId="75" xfId="0" applyNumberFormat="1" applyFont="1" applyBorder="1"/>
    <xf numFmtId="37" fontId="23" fillId="0" borderId="75" xfId="0" applyNumberFormat="1" applyFont="1" applyBorder="1"/>
    <xf numFmtId="37" fontId="16" fillId="0" borderId="89" xfId="0" applyNumberFormat="1" applyFont="1" applyBorder="1"/>
    <xf numFmtId="37" fontId="23" fillId="0" borderId="0" xfId="0" applyNumberFormat="1" applyFont="1"/>
    <xf numFmtId="165" fontId="16" fillId="2" borderId="41" xfId="0" applyNumberFormat="1" applyFont="1" applyFill="1" applyBorder="1"/>
    <xf numFmtId="165" fontId="16" fillId="2" borderId="38" xfId="0" applyNumberFormat="1" applyFont="1" applyFill="1" applyBorder="1"/>
    <xf numFmtId="37" fontId="16" fillId="2" borderId="79" xfId="0" applyNumberFormat="1" applyFont="1" applyFill="1" applyBorder="1"/>
    <xf numFmtId="9" fontId="22" fillId="0" borderId="0" xfId="0" applyNumberFormat="1" applyFont="1"/>
    <xf numFmtId="0" fontId="23" fillId="3" borderId="6" xfId="0" applyFont="1" applyFill="1" applyBorder="1"/>
    <xf numFmtId="0" fontId="23" fillId="3" borderId="7" xfId="0" applyFont="1" applyFill="1" applyBorder="1"/>
    <xf numFmtId="37" fontId="23" fillId="3" borderId="7" xfId="0" applyNumberFormat="1" applyFont="1" applyFill="1" applyBorder="1"/>
    <xf numFmtId="37" fontId="16" fillId="3" borderId="80" xfId="0" applyNumberFormat="1" applyFont="1" applyFill="1" applyBorder="1"/>
    <xf numFmtId="0" fontId="16" fillId="3" borderId="7" xfId="0" applyFont="1" applyFill="1" applyBorder="1"/>
    <xf numFmtId="37" fontId="16" fillId="3" borderId="7" xfId="0" applyNumberFormat="1" applyFont="1" applyFill="1" applyBorder="1"/>
    <xf numFmtId="37" fontId="16" fillId="3" borderId="81" xfId="0" applyNumberFormat="1" applyFont="1" applyFill="1" applyBorder="1"/>
    <xf numFmtId="37" fontId="16" fillId="3" borderId="0" xfId="0" applyNumberFormat="1" applyFont="1" applyFill="1"/>
    <xf numFmtId="165" fontId="16" fillId="3" borderId="0" xfId="0" applyNumberFormat="1" applyFont="1" applyFill="1"/>
    <xf numFmtId="165" fontId="16" fillId="3" borderId="81" xfId="0" applyNumberFormat="1" applyFont="1" applyFill="1" applyBorder="1"/>
    <xf numFmtId="165" fontId="16" fillId="3" borderId="7" xfId="0" applyNumberFormat="1" applyFont="1" applyFill="1" applyBorder="1"/>
    <xf numFmtId="37" fontId="16" fillId="3" borderId="82" xfId="0" applyNumberFormat="1" applyFont="1" applyFill="1" applyBorder="1"/>
    <xf numFmtId="165" fontId="16" fillId="0" borderId="48" xfId="0" applyNumberFormat="1" applyFont="1" applyBorder="1"/>
    <xf numFmtId="0" fontId="23" fillId="2" borderId="61" xfId="0" applyFont="1" applyFill="1" applyBorder="1"/>
    <xf numFmtId="0" fontId="23" fillId="2" borderId="62" xfId="0" applyFont="1" applyFill="1" applyBorder="1"/>
    <xf numFmtId="0" fontId="23" fillId="2" borderId="62" xfId="0" applyFont="1" applyFill="1" applyBorder="1" applyAlignment="1">
      <alignment horizontal="center"/>
    </xf>
    <xf numFmtId="165" fontId="23" fillId="2" borderId="62" xfId="0" applyNumberFormat="1" applyFont="1" applyFill="1" applyBorder="1"/>
    <xf numFmtId="37" fontId="23" fillId="2" borderId="90" xfId="0" applyNumberFormat="1" applyFont="1" applyFill="1" applyBorder="1"/>
    <xf numFmtId="37" fontId="23" fillId="2" borderId="62" xfId="0" applyNumberFormat="1" applyFont="1" applyFill="1" applyBorder="1"/>
    <xf numFmtId="37" fontId="23" fillId="2" borderId="91" xfId="0" applyNumberFormat="1" applyFont="1" applyFill="1" applyBorder="1"/>
    <xf numFmtId="165" fontId="23" fillId="2" borderId="92" xfId="0" applyNumberFormat="1" applyFont="1" applyFill="1" applyBorder="1"/>
    <xf numFmtId="0" fontId="23" fillId="2" borderId="91" xfId="0" applyFont="1" applyFill="1" applyBorder="1" applyAlignment="1">
      <alignment horizontal="center"/>
    </xf>
    <xf numFmtId="37" fontId="23" fillId="2" borderId="93" xfId="0" applyNumberFormat="1" applyFont="1" applyFill="1" applyBorder="1"/>
    <xf numFmtId="165" fontId="23" fillId="2" borderId="49" xfId="0" applyNumberFormat="1" applyFont="1" applyFill="1" applyBorder="1"/>
    <xf numFmtId="39" fontId="16" fillId="0" borderId="0" xfId="0" applyNumberFormat="1" applyFont="1"/>
    <xf numFmtId="0" fontId="23" fillId="2" borderId="94" xfId="0" applyFont="1" applyFill="1" applyBorder="1"/>
    <xf numFmtId="0" fontId="23" fillId="2" borderId="95" xfId="0" applyFont="1" applyFill="1" applyBorder="1"/>
    <xf numFmtId="0" fontId="23" fillId="2" borderId="95" xfId="0" applyFont="1" applyFill="1" applyBorder="1" applyAlignment="1">
      <alignment horizontal="center"/>
    </xf>
    <xf numFmtId="165" fontId="23" fillId="2" borderId="95" xfId="0" applyNumberFormat="1" applyFont="1" applyFill="1" applyBorder="1"/>
    <xf numFmtId="37" fontId="23" fillId="2" borderId="96" xfId="0" applyNumberFormat="1" applyFont="1" applyFill="1" applyBorder="1"/>
    <xf numFmtId="37" fontId="23" fillId="2" borderId="95" xfId="0" applyNumberFormat="1" applyFont="1" applyFill="1" applyBorder="1"/>
    <xf numFmtId="37" fontId="23" fillId="2" borderId="97" xfId="0" applyNumberFormat="1" applyFont="1" applyFill="1" applyBorder="1"/>
    <xf numFmtId="37" fontId="23" fillId="2" borderId="98" xfId="0" applyNumberFormat="1" applyFont="1" applyFill="1" applyBorder="1"/>
    <xf numFmtId="37" fontId="23" fillId="2" borderId="67" xfId="0" applyNumberFormat="1" applyFont="1" applyFill="1" applyBorder="1"/>
    <xf numFmtId="165" fontId="23" fillId="2" borderId="70" xfId="0" applyNumberFormat="1" applyFont="1" applyFill="1" applyBorder="1"/>
    <xf numFmtId="0" fontId="22" fillId="0" borderId="18" xfId="0" applyFont="1" applyBorder="1"/>
    <xf numFmtId="37" fontId="22" fillId="0" borderId="74" xfId="0" applyNumberFormat="1" applyFont="1" applyBorder="1"/>
    <xf numFmtId="0" fontId="22" fillId="0" borderId="74" xfId="0" applyFont="1" applyBorder="1"/>
    <xf numFmtId="0" fontId="22" fillId="0" borderId="89" xfId="0" applyFont="1" applyBorder="1"/>
    <xf numFmtId="0" fontId="22" fillId="0" borderId="76" xfId="0" applyFont="1" applyBorder="1"/>
    <xf numFmtId="0" fontId="22" fillId="0" borderId="10" xfId="0" applyFont="1" applyBorder="1"/>
    <xf numFmtId="0" fontId="9" fillId="0" borderId="76" xfId="0" applyFont="1" applyBorder="1"/>
    <xf numFmtId="165" fontId="23" fillId="2" borderId="65" xfId="0" applyNumberFormat="1" applyFont="1" applyFill="1" applyBorder="1"/>
    <xf numFmtId="0" fontId="25" fillId="0" borderId="0" xfId="0" applyFont="1"/>
    <xf numFmtId="37" fontId="25" fillId="0" borderId="0" xfId="0" applyNumberFormat="1" applyFont="1"/>
    <xf numFmtId="37" fontId="26" fillId="0" borderId="0" xfId="0" applyNumberFormat="1" applyFont="1"/>
    <xf numFmtId="0" fontId="25" fillId="3" borderId="0" xfId="0" applyFont="1" applyFill="1"/>
    <xf numFmtId="37" fontId="22" fillId="3" borderId="0" xfId="0" applyNumberFormat="1" applyFont="1" applyFill="1"/>
    <xf numFmtId="0" fontId="27" fillId="3" borderId="0" xfId="0" applyFont="1" applyFill="1"/>
    <xf numFmtId="37" fontId="25" fillId="3" borderId="0" xfId="0" applyNumberFormat="1" applyFont="1" applyFill="1"/>
    <xf numFmtId="0" fontId="28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64" fontId="29" fillId="3" borderId="0" xfId="0" applyNumberFormat="1" applyFont="1" applyFill="1" applyAlignment="1">
      <alignment horizontal="right"/>
    </xf>
    <xf numFmtId="0" fontId="25" fillId="3" borderId="0" xfId="0" applyFont="1" applyFill="1" applyAlignment="1">
      <alignment horizontal="center"/>
    </xf>
    <xf numFmtId="0" fontId="22" fillId="3" borderId="0" xfId="0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9" fillId="3" borderId="0" xfId="0" applyFont="1" applyFill="1"/>
    <xf numFmtId="165" fontId="22" fillId="3" borderId="0" xfId="0" applyNumberFormat="1" applyFont="1" applyFill="1"/>
    <xf numFmtId="9" fontId="22" fillId="3" borderId="0" xfId="0" applyNumberFormat="1" applyFont="1" applyFill="1"/>
    <xf numFmtId="165" fontId="25" fillId="3" borderId="0" xfId="0" applyNumberFormat="1" applyFont="1" applyFill="1"/>
    <xf numFmtId="0" fontId="30" fillId="3" borderId="0" xfId="0" applyFont="1" applyFill="1"/>
    <xf numFmtId="0" fontId="28" fillId="3" borderId="0" xfId="0" applyFont="1" applyFill="1" applyAlignment="1">
      <alignment horizontal="center"/>
    </xf>
    <xf numFmtId="164" fontId="22" fillId="3" borderId="0" xfId="0" applyNumberFormat="1" applyFont="1" applyFill="1" applyAlignment="1">
      <alignment horizontal="center"/>
    </xf>
    <xf numFmtId="0" fontId="31" fillId="3" borderId="0" xfId="0" applyFont="1" applyFill="1" applyAlignment="1">
      <alignment horizontal="center"/>
    </xf>
    <xf numFmtId="0" fontId="29" fillId="3" borderId="0" xfId="0" applyFont="1" applyFill="1" applyAlignment="1">
      <alignment horizontal="left"/>
    </xf>
    <xf numFmtId="0" fontId="32" fillId="3" borderId="0" xfId="0" applyFont="1" applyFill="1"/>
    <xf numFmtId="1" fontId="11" fillId="0" borderId="8" xfId="0" applyNumberFormat="1" applyFont="1" applyBorder="1"/>
    <xf numFmtId="39" fontId="22" fillId="0" borderId="0" xfId="0" applyNumberFormat="1" applyFont="1"/>
    <xf numFmtId="0" fontId="14" fillId="0" borderId="12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24" fillId="0" borderId="12" xfId="0" applyFont="1" applyBorder="1"/>
    <xf numFmtId="37" fontId="24" fillId="0" borderId="12" xfId="0" applyNumberFormat="1" applyFont="1" applyBorder="1"/>
    <xf numFmtId="37" fontId="33" fillId="2" borderId="12" xfId="0" applyNumberFormat="1" applyFont="1" applyFill="1" applyBorder="1"/>
    <xf numFmtId="0" fontId="24" fillId="0" borderId="18" xfId="0" applyFont="1" applyBorder="1"/>
    <xf numFmtId="166" fontId="24" fillId="0" borderId="12" xfId="0" applyNumberFormat="1" applyFont="1" applyBorder="1"/>
    <xf numFmtId="0" fontId="33" fillId="2" borderId="38" xfId="0" applyFont="1" applyFill="1" applyBorder="1"/>
    <xf numFmtId="165" fontId="33" fillId="2" borderId="38" xfId="0" applyNumberFormat="1" applyFont="1" applyFill="1" applyBorder="1"/>
    <xf numFmtId="166" fontId="33" fillId="2" borderId="38" xfId="0" applyNumberFormat="1" applyFont="1" applyFill="1" applyBorder="1"/>
    <xf numFmtId="0" fontId="24" fillId="0" borderId="7" xfId="0" applyFont="1" applyBorder="1"/>
    <xf numFmtId="166" fontId="24" fillId="0" borderId="7" xfId="0" applyNumberFormat="1" applyFont="1" applyBorder="1"/>
    <xf numFmtId="0" fontId="24" fillId="0" borderId="51" xfId="0" applyFont="1" applyBorder="1"/>
    <xf numFmtId="166" fontId="24" fillId="0" borderId="51" xfId="0" applyNumberFormat="1" applyFont="1" applyBorder="1"/>
    <xf numFmtId="0" fontId="24" fillId="2" borderId="38" xfId="0" applyFont="1" applyFill="1" applyBorder="1"/>
    <xf numFmtId="165" fontId="33" fillId="0" borderId="7" xfId="0" applyNumberFormat="1" applyFont="1" applyBorder="1"/>
    <xf numFmtId="0" fontId="33" fillId="0" borderId="7" xfId="0" applyFont="1" applyBorder="1"/>
    <xf numFmtId="0" fontId="33" fillId="3" borderId="7" xfId="0" applyFont="1" applyFill="1" applyBorder="1"/>
    <xf numFmtId="0" fontId="24" fillId="3" borderId="7" xfId="0" applyFont="1" applyFill="1" applyBorder="1"/>
    <xf numFmtId="0" fontId="33" fillId="2" borderId="62" xfId="0" applyFont="1" applyFill="1" applyBorder="1" applyAlignment="1">
      <alignment horizontal="center"/>
    </xf>
    <xf numFmtId="165" fontId="33" fillId="2" borderId="62" xfId="0" applyNumberFormat="1" applyFont="1" applyFill="1" applyBorder="1"/>
    <xf numFmtId="3" fontId="11" fillId="0" borderId="86" xfId="0" applyNumberFormat="1" applyFont="1" applyBorder="1"/>
    <xf numFmtId="0" fontId="0" fillId="0" borderId="0" xfId="0" applyFill="1"/>
    <xf numFmtId="0" fontId="10" fillId="0" borderId="0" xfId="0" applyFont="1" applyFill="1"/>
    <xf numFmtId="0" fontId="11" fillId="0" borderId="18" xfId="0" applyFont="1" applyFill="1" applyBorder="1"/>
    <xf numFmtId="3" fontId="11" fillId="0" borderId="0" xfId="0" applyNumberFormat="1" applyFont="1" applyFill="1"/>
    <xf numFmtId="3" fontId="11" fillId="0" borderId="8" xfId="0" applyNumberFormat="1" applyFont="1" applyFill="1" applyBorder="1"/>
    <xf numFmtId="3" fontId="11" fillId="0" borderId="9" xfId="0" applyNumberFormat="1" applyFont="1" applyFill="1" applyBorder="1"/>
    <xf numFmtId="3" fontId="11" fillId="0" borderId="10" xfId="0" applyNumberFormat="1" applyFont="1" applyFill="1" applyBorder="1"/>
    <xf numFmtId="0" fontId="11" fillId="0" borderId="0" xfId="0" applyFont="1" applyFill="1"/>
    <xf numFmtId="1" fontId="11" fillId="0" borderId="0" xfId="0" applyNumberFormat="1" applyFont="1"/>
    <xf numFmtId="1" fontId="11" fillId="0" borderId="13" xfId="0" applyNumberFormat="1" applyFont="1" applyBorder="1"/>
    <xf numFmtId="1" fontId="11" fillId="0" borderId="19" xfId="0" applyNumberFormat="1" applyFont="1" applyBorder="1"/>
    <xf numFmtId="0" fontId="11" fillId="0" borderId="0" xfId="0" applyFont="1" applyBorder="1" applyAlignment="1">
      <alignment horizontal="center"/>
    </xf>
    <xf numFmtId="165" fontId="11" fillId="0" borderId="0" xfId="0" applyNumberFormat="1" applyFont="1" applyBorder="1"/>
    <xf numFmtId="37" fontId="11" fillId="0" borderId="0" xfId="0" applyNumberFormat="1" applyFont="1" applyBorder="1"/>
    <xf numFmtId="165" fontId="12" fillId="3" borderId="12" xfId="0" applyNumberFormat="1" applyFont="1" applyFill="1" applyBorder="1"/>
    <xf numFmtId="165" fontId="12" fillId="2" borderId="30" xfId="0" applyNumberFormat="1" applyFont="1" applyFill="1" applyBorder="1"/>
    <xf numFmtId="165" fontId="12" fillId="0" borderId="0" xfId="0" applyNumberFormat="1" applyFont="1" applyBorder="1"/>
    <xf numFmtId="1" fontId="11" fillId="0" borderId="15" xfId="0" applyNumberFormat="1" applyFont="1" applyBorder="1"/>
    <xf numFmtId="1" fontId="11" fillId="0" borderId="7" xfId="0" applyNumberFormat="1" applyFont="1" applyBorder="1"/>
    <xf numFmtId="37" fontId="12" fillId="2" borderId="45" xfId="0" applyNumberFormat="1" applyFont="1" applyFill="1" applyBorder="1"/>
    <xf numFmtId="0" fontId="11" fillId="0" borderId="0" xfId="0" applyFont="1" applyBorder="1"/>
    <xf numFmtId="0" fontId="11" fillId="0" borderId="20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66" fontId="11" fillId="0" borderId="0" xfId="0" applyNumberFormat="1" applyFont="1" applyBorder="1"/>
    <xf numFmtId="166" fontId="12" fillId="0" borderId="0" xfId="0" applyNumberFormat="1" applyFont="1" applyBorder="1"/>
    <xf numFmtId="0" fontId="12" fillId="0" borderId="0" xfId="0" applyFont="1" applyBorder="1"/>
    <xf numFmtId="1" fontId="11" fillId="0" borderId="12" xfId="0" applyNumberFormat="1" applyFont="1" applyBorder="1"/>
    <xf numFmtId="169" fontId="22" fillId="0" borderId="0" xfId="0" applyNumberFormat="1" applyFont="1"/>
    <xf numFmtId="3" fontId="11" fillId="0" borderId="0" xfId="0" applyNumberFormat="1" applyFont="1" applyBorder="1"/>
    <xf numFmtId="0" fontId="36" fillId="0" borderId="0" xfId="0" applyFont="1"/>
    <xf numFmtId="1" fontId="36" fillId="0" borderId="0" xfId="0" applyNumberFormat="1" applyFont="1"/>
    <xf numFmtId="1" fontId="11" fillId="8" borderId="9" xfId="0" applyNumberFormat="1" applyFont="1" applyFill="1" applyBorder="1" applyAlignment="1">
      <alignment horizontal="center"/>
    </xf>
    <xf numFmtId="1" fontId="11" fillId="8" borderId="0" xfId="0" applyNumberFormat="1" applyFont="1" applyFill="1" applyAlignment="1">
      <alignment horizontal="center"/>
    </xf>
    <xf numFmtId="0" fontId="35" fillId="0" borderId="0" xfId="0" applyFont="1" applyAlignment="1">
      <alignment horizontal="center"/>
    </xf>
    <xf numFmtId="3" fontId="0" fillId="7" borderId="100" xfId="0" applyNumberFormat="1" applyFill="1" applyBorder="1" applyAlignment="1">
      <alignment horizontal="center" vertical="center"/>
    </xf>
    <xf numFmtId="3" fontId="0" fillId="7" borderId="101" xfId="0" applyNumberFormat="1" applyFill="1" applyBorder="1" applyAlignment="1">
      <alignment horizontal="center" vertical="center"/>
    </xf>
    <xf numFmtId="3" fontId="0" fillId="7" borderId="102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104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169" fontId="0" fillId="7" borderId="100" xfId="0" applyNumberFormat="1" applyFill="1" applyBorder="1" applyAlignment="1">
      <alignment horizontal="center" vertical="center"/>
    </xf>
    <xf numFmtId="169" fontId="0" fillId="7" borderId="101" xfId="0" applyNumberFormat="1" applyFill="1" applyBorder="1" applyAlignment="1">
      <alignment horizontal="center" vertical="center"/>
    </xf>
    <xf numFmtId="169" fontId="0" fillId="7" borderId="102" xfId="0" applyNumberFormat="1" applyFill="1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169" fontId="0" fillId="0" borderId="104" xfId="0" applyNumberFormat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0" borderId="100" xfId="0" applyFill="1" applyBorder="1" applyAlignment="1">
      <alignment horizontal="center" vertical="center"/>
    </xf>
    <xf numFmtId="0" fontId="0" fillId="0" borderId="101" xfId="0" applyFill="1" applyBorder="1" applyAlignment="1">
      <alignment horizontal="center" vertical="center"/>
    </xf>
    <xf numFmtId="0" fontId="0" fillId="0" borderId="102" xfId="0" applyFill="1" applyBorder="1" applyAlignment="1">
      <alignment horizontal="center" vertical="center"/>
    </xf>
    <xf numFmtId="0" fontId="0" fillId="9" borderId="99" xfId="0" applyFill="1" applyBorder="1" applyAlignment="1">
      <alignment horizontal="center" vertical="center"/>
    </xf>
    <xf numFmtId="169" fontId="0" fillId="9" borderId="104" xfId="0" applyNumberFormat="1" applyFill="1" applyBorder="1" applyAlignment="1">
      <alignment horizontal="center"/>
    </xf>
    <xf numFmtId="169" fontId="0" fillId="9" borderId="100" xfId="0" applyNumberFormat="1" applyFill="1" applyBorder="1" applyAlignment="1">
      <alignment horizontal="center" vertical="center"/>
    </xf>
    <xf numFmtId="169" fontId="0" fillId="9" borderId="101" xfId="0" applyNumberFormat="1" applyFill="1" applyBorder="1" applyAlignment="1">
      <alignment horizontal="center" vertical="center"/>
    </xf>
    <xf numFmtId="169" fontId="0" fillId="0" borderId="105" xfId="0" applyNumberFormat="1" applyBorder="1" applyAlignment="1">
      <alignment horizontal="center"/>
    </xf>
    <xf numFmtId="169" fontId="0" fillId="9" borderId="102" xfId="0" applyNumberFormat="1" applyFill="1" applyBorder="1" applyAlignment="1">
      <alignment horizontal="center" vertical="center"/>
    </xf>
    <xf numFmtId="169" fontId="0" fillId="0" borderId="106" xfId="0" applyNumberFormat="1" applyBorder="1" applyAlignment="1">
      <alignment horizontal="center"/>
    </xf>
    <xf numFmtId="0" fontId="0" fillId="0" borderId="99" xfId="0" applyBorder="1" applyAlignment="1">
      <alignment horizontal="center" vertical="center" wrapText="1"/>
    </xf>
    <xf numFmtId="170" fontId="0" fillId="0" borderId="99" xfId="0" applyNumberFormat="1" applyBorder="1" applyAlignment="1">
      <alignment horizontal="center"/>
    </xf>
    <xf numFmtId="165" fontId="0" fillId="0" borderId="99" xfId="2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35" fillId="0" borderId="0" xfId="0" applyFont="1"/>
    <xf numFmtId="0" fontId="35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165" fontId="0" fillId="0" borderId="0" xfId="2" applyNumberFormat="1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0" fontId="0" fillId="10" borderId="101" xfId="0" applyFill="1" applyBorder="1" applyAlignment="1">
      <alignment horizontal="center" vertical="center"/>
    </xf>
    <xf numFmtId="3" fontId="0" fillId="11" borderId="101" xfId="0" applyNumberFormat="1" applyFill="1" applyBorder="1" applyAlignment="1">
      <alignment horizontal="center" vertical="center"/>
    </xf>
    <xf numFmtId="169" fontId="0" fillId="11" borderId="101" xfId="0" applyNumberFormat="1" applyFill="1" applyBorder="1" applyAlignment="1">
      <alignment horizontal="center" vertical="center"/>
    </xf>
    <xf numFmtId="169" fontId="0" fillId="12" borderId="101" xfId="0" applyNumberFormat="1" applyFill="1" applyBorder="1" applyAlignment="1">
      <alignment horizontal="center" vertical="center"/>
    </xf>
    <xf numFmtId="169" fontId="0" fillId="10" borderId="105" xfId="0" applyNumberFormat="1" applyFill="1" applyBorder="1" applyAlignment="1">
      <alignment horizontal="center"/>
    </xf>
    <xf numFmtId="165" fontId="0" fillId="0" borderId="105" xfId="2" applyNumberFormat="1" applyFont="1" applyBorder="1" applyAlignment="1">
      <alignment horizontal="center"/>
    </xf>
    <xf numFmtId="165" fontId="0" fillId="0" borderId="106" xfId="2" applyNumberFormat="1" applyFont="1" applyBorder="1" applyAlignment="1">
      <alignment horizontal="center"/>
    </xf>
    <xf numFmtId="165" fontId="0" fillId="10" borderId="105" xfId="2" applyNumberFormat="1" applyFont="1" applyFill="1" applyBorder="1" applyAlignment="1">
      <alignment horizontal="center"/>
    </xf>
    <xf numFmtId="0" fontId="0" fillId="0" borderId="100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22" fillId="0" borderId="9" xfId="0" applyFont="1" applyBorder="1"/>
    <xf numFmtId="0" fontId="22" fillId="0" borderId="8" xfId="0" applyFont="1" applyBorder="1"/>
    <xf numFmtId="2" fontId="0" fillId="0" borderId="0" xfId="0" applyNumberFormat="1"/>
    <xf numFmtId="3" fontId="0" fillId="0" borderId="0" xfId="0" applyNumberFormat="1"/>
    <xf numFmtId="43" fontId="0" fillId="0" borderId="0" xfId="0" applyNumberFormat="1"/>
    <xf numFmtId="0" fontId="41" fillId="3" borderId="0" xfId="0" applyFont="1" applyFill="1"/>
    <xf numFmtId="165" fontId="22" fillId="0" borderId="0" xfId="0" applyNumberFormat="1" applyFont="1"/>
    <xf numFmtId="165" fontId="0" fillId="0" borderId="0" xfId="0" applyNumberFormat="1"/>
    <xf numFmtId="3" fontId="11" fillId="0" borderId="0" xfId="0" applyNumberFormat="1" applyFont="1" applyBorder="1" applyAlignment="1">
      <alignment horizontal="center"/>
    </xf>
    <xf numFmtId="37" fontId="18" fillId="0" borderId="125" xfId="0" applyNumberFormat="1" applyFont="1" applyBorder="1"/>
    <xf numFmtId="0" fontId="11" fillId="2" borderId="7" xfId="0" applyFont="1" applyFill="1" applyBorder="1"/>
    <xf numFmtId="0" fontId="18" fillId="0" borderId="125" xfId="0" applyFont="1" applyBorder="1"/>
    <xf numFmtId="3" fontId="11" fillId="0" borderId="77" xfId="0" applyNumberFormat="1" applyFont="1" applyBorder="1"/>
    <xf numFmtId="3" fontId="14" fillId="0" borderId="10" xfId="0" applyNumberFormat="1" applyFont="1" applyBorder="1"/>
    <xf numFmtId="0" fontId="12" fillId="2" borderId="33" xfId="0" applyFont="1" applyFill="1" applyBorder="1"/>
    <xf numFmtId="37" fontId="12" fillId="3" borderId="10" xfId="0" applyNumberFormat="1" applyFont="1" applyFill="1" applyBorder="1"/>
    <xf numFmtId="37" fontId="12" fillId="2" borderId="21" xfId="0" applyNumberFormat="1" applyFont="1" applyFill="1" applyBorder="1"/>
    <xf numFmtId="3" fontId="11" fillId="0" borderId="18" xfId="0" applyNumberFormat="1" applyFont="1" applyBorder="1" applyAlignment="1">
      <alignment horizontal="center"/>
    </xf>
    <xf numFmtId="3" fontId="11" fillId="0" borderId="18" xfId="0" applyNumberFormat="1" applyFont="1" applyBorder="1"/>
    <xf numFmtId="3" fontId="12" fillId="0" borderId="6" xfId="0" applyNumberFormat="1" applyFont="1" applyBorder="1"/>
    <xf numFmtId="3" fontId="12" fillId="0" borderId="22" xfId="0" applyNumberFormat="1" applyFont="1" applyBorder="1"/>
    <xf numFmtId="3" fontId="11" fillId="0" borderId="22" xfId="0" applyNumberFormat="1" applyFont="1" applyBorder="1"/>
    <xf numFmtId="3" fontId="11" fillId="0" borderId="11" xfId="0" applyNumberFormat="1" applyFont="1" applyBorder="1"/>
    <xf numFmtId="37" fontId="12" fillId="2" borderId="24" xfId="0" applyNumberFormat="1" applyFont="1" applyFill="1" applyBorder="1"/>
    <xf numFmtId="0" fontId="12" fillId="2" borderId="37" xfId="0" applyFont="1" applyFill="1" applyBorder="1" applyAlignment="1">
      <alignment horizontal="center"/>
    </xf>
    <xf numFmtId="0" fontId="11" fillId="3" borderId="22" xfId="0" applyFont="1" applyFill="1" applyBorder="1"/>
    <xf numFmtId="0" fontId="11" fillId="2" borderId="6" xfId="0" applyFont="1" applyFill="1" applyBorder="1"/>
    <xf numFmtId="0" fontId="18" fillId="0" borderId="0" xfId="0" applyFont="1" applyBorder="1"/>
    <xf numFmtId="0" fontId="9" fillId="0" borderId="18" xfId="0" applyFont="1" applyBorder="1"/>
    <xf numFmtId="0" fontId="9" fillId="0" borderId="0" xfId="0" applyFont="1" applyBorder="1"/>
    <xf numFmtId="165" fontId="11" fillId="0" borderId="10" xfId="0" applyNumberFormat="1" applyFont="1" applyBorder="1"/>
    <xf numFmtId="165" fontId="11" fillId="0" borderId="17" xfId="0" applyNumberFormat="1" applyFont="1" applyBorder="1"/>
    <xf numFmtId="2" fontId="11" fillId="0" borderId="0" xfId="0" applyNumberFormat="1" applyFont="1" applyBorder="1"/>
    <xf numFmtId="167" fontId="11" fillId="0" borderId="0" xfId="0" applyNumberFormat="1" applyFont="1" applyBorder="1"/>
    <xf numFmtId="0" fontId="11" fillId="0" borderId="17" xfId="0" applyFont="1" applyBorder="1"/>
    <xf numFmtId="37" fontId="12" fillId="2" borderId="128" xfId="0" applyNumberFormat="1" applyFont="1" applyFill="1" applyBorder="1"/>
    <xf numFmtId="0" fontId="9" fillId="0" borderId="126" xfId="0" applyFont="1" applyBorder="1"/>
    <xf numFmtId="0" fontId="11" fillId="0" borderId="125" xfId="0" applyFont="1" applyBorder="1"/>
    <xf numFmtId="37" fontId="11" fillId="0" borderId="125" xfId="0" applyNumberFormat="1" applyFont="1" applyBorder="1"/>
    <xf numFmtId="37" fontId="24" fillId="0" borderId="17" xfId="0" applyNumberFormat="1" applyFont="1" applyBorder="1"/>
    <xf numFmtId="37" fontId="33" fillId="2" borderId="17" xfId="0" applyNumberFormat="1" applyFont="1" applyFill="1" applyBorder="1"/>
    <xf numFmtId="0" fontId="24" fillId="0" borderId="0" xfId="0" applyFont="1" applyBorder="1"/>
    <xf numFmtId="37" fontId="24" fillId="0" borderId="10" xfId="0" applyNumberFormat="1" applyFont="1" applyBorder="1"/>
    <xf numFmtId="166" fontId="24" fillId="0" borderId="0" xfId="0" applyNumberFormat="1" applyFont="1" applyBorder="1"/>
    <xf numFmtId="37" fontId="33" fillId="2" borderId="42" xfId="0" applyNumberFormat="1" applyFont="1" applyFill="1" applyBorder="1"/>
    <xf numFmtId="37" fontId="24" fillId="0" borderId="21" xfId="0" applyNumberFormat="1" applyFont="1" applyBorder="1"/>
    <xf numFmtId="37" fontId="24" fillId="0" borderId="86" xfId="0" applyNumberFormat="1" applyFont="1" applyBorder="1"/>
    <xf numFmtId="0" fontId="24" fillId="0" borderId="10" xfId="0" applyFont="1" applyBorder="1"/>
    <xf numFmtId="0" fontId="33" fillId="0" borderId="0" xfId="0" applyFont="1" applyBorder="1"/>
    <xf numFmtId="37" fontId="24" fillId="3" borderId="21" xfId="0" applyNumberFormat="1" applyFont="1" applyFill="1" applyBorder="1"/>
    <xf numFmtId="37" fontId="33" fillId="2" borderId="65" xfId="0" applyNumberFormat="1" applyFont="1" applyFill="1" applyBorder="1"/>
    <xf numFmtId="0" fontId="23" fillId="2" borderId="94" xfId="0" applyFont="1" applyFill="1" applyBorder="1" applyAlignment="1">
      <alignment horizontal="center"/>
    </xf>
    <xf numFmtId="37" fontId="23" fillId="2" borderId="129" xfId="0" applyNumberFormat="1" applyFont="1" applyFill="1" applyBorder="1"/>
    <xf numFmtId="0" fontId="22" fillId="0" borderId="0" xfId="0" applyFont="1" applyBorder="1"/>
    <xf numFmtId="166" fontId="16" fillId="0" borderId="0" xfId="0" applyNumberFormat="1" applyFont="1" applyBorder="1"/>
    <xf numFmtId="37" fontId="16" fillId="0" borderId="10" xfId="0" applyNumberFormat="1" applyFont="1" applyBorder="1"/>
    <xf numFmtId="0" fontId="23" fillId="2" borderId="61" xfId="0" applyFont="1" applyFill="1" applyBorder="1" applyAlignment="1">
      <alignment horizontal="center"/>
    </xf>
    <xf numFmtId="37" fontId="23" fillId="2" borderId="65" xfId="0" applyNumberFormat="1" applyFont="1" applyFill="1" applyBorder="1"/>
    <xf numFmtId="0" fontId="23" fillId="2" borderId="130" xfId="0" applyFont="1" applyFill="1" applyBorder="1"/>
    <xf numFmtId="0" fontId="23" fillId="2" borderId="131" xfId="0" applyFont="1" applyFill="1" applyBorder="1"/>
    <xf numFmtId="0" fontId="22" fillId="0" borderId="124" xfId="0" applyFont="1" applyBorder="1"/>
    <xf numFmtId="0" fontId="16" fillId="0" borderId="124" xfId="0" applyFont="1" applyBorder="1"/>
    <xf numFmtId="0" fontId="12" fillId="0" borderId="0" xfId="0" applyFont="1" applyBorder="1" applyAlignment="1">
      <alignment horizontal="center"/>
    </xf>
    <xf numFmtId="37" fontId="12" fillId="0" borderId="0" xfId="0" applyNumberFormat="1" applyFont="1" applyBorder="1"/>
    <xf numFmtId="37" fontId="12" fillId="0" borderId="12" xfId="0" applyNumberFormat="1" applyFont="1" applyBorder="1"/>
    <xf numFmtId="3" fontId="11" fillId="4" borderId="2" xfId="0" applyNumberFormat="1" applyFont="1" applyFill="1" applyBorder="1"/>
    <xf numFmtId="37" fontId="24" fillId="0" borderId="0" xfId="0" applyNumberFormat="1" applyFont="1" applyBorder="1"/>
    <xf numFmtId="165" fontId="33" fillId="0" borderId="0" xfId="0" applyNumberFormat="1" applyFont="1" applyBorder="1"/>
    <xf numFmtId="0" fontId="11" fillId="0" borderId="132" xfId="0" applyFont="1" applyBorder="1"/>
    <xf numFmtId="0" fontId="11" fillId="0" borderId="124" xfId="0" applyFont="1" applyBorder="1"/>
    <xf numFmtId="0" fontId="11" fillId="0" borderId="133" xfId="0" applyFont="1" applyBorder="1"/>
    <xf numFmtId="0" fontId="12" fillId="0" borderId="134" xfId="0" applyFont="1" applyBorder="1"/>
    <xf numFmtId="0" fontId="11" fillId="0" borderId="124" xfId="0" applyFont="1" applyFill="1" applyBorder="1"/>
    <xf numFmtId="0" fontId="12" fillId="2" borderId="135" xfId="0" applyFont="1" applyFill="1" applyBorder="1"/>
    <xf numFmtId="0" fontId="12" fillId="2" borderId="136" xfId="0" applyFont="1" applyFill="1" applyBorder="1"/>
    <xf numFmtId="0" fontId="12" fillId="0" borderId="124" xfId="0" applyFont="1" applyBorder="1"/>
    <xf numFmtId="0" fontId="12" fillId="0" borderId="124" xfId="0" applyFont="1" applyBorder="1" applyAlignment="1">
      <alignment horizontal="left"/>
    </xf>
    <xf numFmtId="0" fontId="12" fillId="2" borderId="137" xfId="0" applyFont="1" applyFill="1" applyBorder="1"/>
    <xf numFmtId="0" fontId="16" fillId="0" borderId="133" xfId="0" applyFont="1" applyBorder="1"/>
    <xf numFmtId="0" fontId="12" fillId="2" borderId="138" xfId="0" applyFont="1" applyFill="1" applyBorder="1"/>
    <xf numFmtId="0" fontId="11" fillId="0" borderId="134" xfId="0" applyFont="1" applyBorder="1"/>
    <xf numFmtId="0" fontId="12" fillId="3" borderId="135" xfId="0" applyFont="1" applyFill="1" applyBorder="1"/>
    <xf numFmtId="0" fontId="12" fillId="3" borderId="133" xfId="0" applyFont="1" applyFill="1" applyBorder="1"/>
    <xf numFmtId="0" fontId="12" fillId="3" borderId="134" xfId="0" applyFont="1" applyFill="1" applyBorder="1"/>
    <xf numFmtId="0" fontId="16" fillId="0" borderId="134" xfId="0" applyFont="1" applyBorder="1"/>
    <xf numFmtId="0" fontId="16" fillId="0" borderId="139" xfId="0" applyFont="1" applyBorder="1"/>
    <xf numFmtId="0" fontId="12" fillId="2" borderId="140" xfId="0" applyFont="1" applyFill="1" applyBorder="1"/>
    <xf numFmtId="0" fontId="14" fillId="0" borderId="124" xfId="0" applyFont="1" applyBorder="1"/>
    <xf numFmtId="0" fontId="16" fillId="0" borderId="141" xfId="0" applyFont="1" applyBorder="1"/>
    <xf numFmtId="0" fontId="12" fillId="2" borderId="130" xfId="0" applyFont="1" applyFill="1" applyBorder="1"/>
    <xf numFmtId="0" fontId="11" fillId="0" borderId="142" xfId="0" applyFont="1" applyBorder="1" applyAlignment="1">
      <alignment horizontal="left"/>
    </xf>
    <xf numFmtId="0" fontId="23" fillId="2" borderId="133" xfId="0" applyFont="1" applyFill="1" applyBorder="1"/>
    <xf numFmtId="0" fontId="23" fillId="0" borderId="124" xfId="0" applyFont="1" applyBorder="1"/>
    <xf numFmtId="0" fontId="23" fillId="2" borderId="137" xfId="0" applyFont="1" applyFill="1" applyBorder="1"/>
    <xf numFmtId="0" fontId="23" fillId="3" borderId="134" xfId="0" applyFont="1" applyFill="1" applyBorder="1"/>
    <xf numFmtId="164" fontId="9" fillId="0" borderId="126" xfId="0" applyNumberFormat="1" applyFont="1" applyBorder="1" applyAlignment="1">
      <alignment horizontal="left"/>
    </xf>
    <xf numFmtId="0" fontId="9" fillId="0" borderId="127" xfId="0" applyFont="1" applyBorder="1"/>
    <xf numFmtId="0" fontId="7" fillId="0" borderId="18" xfId="0" applyFont="1" applyBorder="1"/>
    <xf numFmtId="164" fontId="9" fillId="0" borderId="143" xfId="0" applyNumberFormat="1" applyFont="1" applyBorder="1" applyAlignment="1">
      <alignment horizontal="left"/>
    </xf>
    <xf numFmtId="0" fontId="11" fillId="0" borderId="127" xfId="0" applyFont="1" applyBorder="1"/>
    <xf numFmtId="37" fontId="9" fillId="0" borderId="0" xfId="0" applyNumberFormat="1" applyFont="1" applyBorder="1"/>
    <xf numFmtId="0" fontId="12" fillId="0" borderId="127" xfId="0" applyFont="1" applyBorder="1"/>
    <xf numFmtId="0" fontId="23" fillId="0" borderId="143" xfId="0" applyFont="1" applyBorder="1" applyAlignment="1">
      <alignment horizontal="center" vertical="center"/>
    </xf>
    <xf numFmtId="41" fontId="11" fillId="0" borderId="0" xfId="0" applyNumberFormat="1" applyFont="1" applyBorder="1"/>
    <xf numFmtId="41" fontId="11" fillId="0" borderId="10" xfId="0" applyNumberFormat="1" applyFont="1" applyBorder="1"/>
    <xf numFmtId="165" fontId="11" fillId="0" borderId="14" xfId="2" applyNumberFormat="1" applyFont="1" applyFill="1" applyBorder="1"/>
    <xf numFmtId="0" fontId="12" fillId="0" borderId="18" xfId="0" applyFont="1" applyBorder="1" applyAlignment="1">
      <alignment wrapText="1"/>
    </xf>
    <xf numFmtId="0" fontId="43" fillId="0" borderId="0" xfId="0" applyFont="1" applyBorder="1"/>
    <xf numFmtId="165" fontId="23" fillId="6" borderId="38" xfId="0" applyNumberFormat="1" applyFont="1" applyFill="1" applyBorder="1"/>
    <xf numFmtId="0" fontId="15" fillId="0" borderId="0" xfId="0" applyFont="1"/>
    <xf numFmtId="3" fontId="9" fillId="0" borderId="0" xfId="0" applyNumberFormat="1" applyFont="1"/>
    <xf numFmtId="165" fontId="9" fillId="0" borderId="0" xfId="2" applyNumberFormat="1" applyFont="1"/>
    <xf numFmtId="43" fontId="9" fillId="0" borderId="0" xfId="1" applyFont="1"/>
    <xf numFmtId="9" fontId="9" fillId="0" borderId="0" xfId="2" applyFont="1"/>
    <xf numFmtId="4" fontId="9" fillId="0" borderId="0" xfId="0" applyNumberFormat="1" applyFont="1"/>
    <xf numFmtId="10" fontId="9" fillId="0" borderId="0" xfId="2" applyNumberFormat="1" applyFont="1"/>
    <xf numFmtId="43" fontId="22" fillId="0" borderId="0" xfId="1" applyFont="1"/>
    <xf numFmtId="165" fontId="22" fillId="0" borderId="0" xfId="2" applyNumberFormat="1" applyFont="1"/>
    <xf numFmtId="165" fontId="0" fillId="0" borderId="0" xfId="2" applyNumberFormat="1" applyFont="1" applyAlignment="1"/>
    <xf numFmtId="43" fontId="0" fillId="0" borderId="0" xfId="1" applyFont="1" applyAlignment="1"/>
    <xf numFmtId="0" fontId="1" fillId="0" borderId="0" xfId="0" applyFont="1"/>
    <xf numFmtId="3" fontId="11" fillId="4" borderId="9" xfId="0" applyNumberFormat="1" applyFont="1" applyFill="1" applyBorder="1"/>
    <xf numFmtId="3" fontId="11" fillId="5" borderId="9" xfId="0" applyNumberFormat="1" applyFont="1" applyFill="1" applyBorder="1"/>
    <xf numFmtId="3" fontId="12" fillId="4" borderId="14" xfId="0" applyNumberFormat="1" applyFont="1" applyFill="1" applyBorder="1"/>
    <xf numFmtId="3" fontId="11" fillId="4" borderId="14" xfId="0" applyNumberFormat="1" applyFont="1" applyFill="1" applyBorder="1"/>
    <xf numFmtId="37" fontId="11" fillId="4" borderId="9" xfId="0" applyNumberFormat="1" applyFont="1" applyFill="1" applyBorder="1"/>
    <xf numFmtId="37" fontId="11" fillId="4" borderId="20" xfId="0" applyNumberFormat="1" applyFont="1" applyFill="1" applyBorder="1"/>
    <xf numFmtId="37" fontId="23" fillId="15" borderId="38" xfId="0" applyNumberFormat="1" applyFont="1" applyFill="1" applyBorder="1"/>
    <xf numFmtId="0" fontId="11" fillId="0" borderId="53" xfId="0" applyFont="1" applyBorder="1"/>
    <xf numFmtId="0" fontId="12" fillId="0" borderId="20" xfId="0" applyFont="1" applyBorder="1"/>
    <xf numFmtId="0" fontId="12" fillId="2" borderId="27" xfId="0" applyFont="1" applyFill="1" applyBorder="1"/>
    <xf numFmtId="0" fontId="12" fillId="0" borderId="9" xfId="0" applyFont="1" applyBorder="1" applyAlignment="1">
      <alignment horizontal="left"/>
    </xf>
    <xf numFmtId="3" fontId="11" fillId="0" borderId="88" xfId="0" applyNumberFormat="1" applyFont="1" applyBorder="1"/>
    <xf numFmtId="3" fontId="11" fillId="0" borderId="89" xfId="0" applyNumberFormat="1" applyFont="1" applyBorder="1"/>
    <xf numFmtId="3" fontId="11" fillId="0" borderId="109" xfId="0" applyNumberFormat="1" applyFont="1" applyBorder="1"/>
    <xf numFmtId="0" fontId="16" fillId="0" borderId="9" xfId="0" applyFont="1" applyBorder="1"/>
    <xf numFmtId="0" fontId="16" fillId="0" borderId="14" xfId="0" applyFont="1" applyBorder="1"/>
    <xf numFmtId="0" fontId="12" fillId="3" borderId="9" xfId="0" applyFont="1" applyFill="1" applyBorder="1"/>
    <xf numFmtId="0" fontId="12" fillId="2" borderId="59" xfId="0" applyFont="1" applyFill="1" applyBorder="1"/>
    <xf numFmtId="0" fontId="11" fillId="2" borderId="57" xfId="0" applyFont="1" applyFill="1" applyBorder="1"/>
    <xf numFmtId="0" fontId="12" fillId="2" borderId="57" xfId="0" applyFont="1" applyFill="1" applyBorder="1"/>
    <xf numFmtId="0" fontId="11" fillId="2" borderId="59" xfId="0" applyFont="1" applyFill="1" applyBorder="1"/>
    <xf numFmtId="165" fontId="12" fillId="13" borderId="31" xfId="0" applyNumberFormat="1" applyFont="1" applyFill="1" applyBorder="1"/>
    <xf numFmtId="0" fontId="11" fillId="2" borderId="57" xfId="0" applyFont="1" applyFill="1" applyBorder="1" applyAlignment="1">
      <alignment horizontal="right"/>
    </xf>
    <xf numFmtId="0" fontId="11" fillId="2" borderId="59" xfId="0" applyFont="1" applyFill="1" applyBorder="1" applyAlignment="1">
      <alignment horizontal="right"/>
    </xf>
    <xf numFmtId="39" fontId="11" fillId="0" borderId="12" xfId="0" applyNumberFormat="1" applyFont="1" applyBorder="1"/>
    <xf numFmtId="37" fontId="11" fillId="0" borderId="59" xfId="0" applyNumberFormat="1" applyFont="1" applyBorder="1"/>
    <xf numFmtId="0" fontId="12" fillId="3" borderId="27" xfId="0" applyFont="1" applyFill="1" applyBorder="1"/>
    <xf numFmtId="0" fontId="12" fillId="3" borderId="14" xfId="0" applyFont="1" applyFill="1" applyBorder="1"/>
    <xf numFmtId="0" fontId="12" fillId="3" borderId="20" xfId="0" applyFont="1" applyFill="1" applyBorder="1"/>
    <xf numFmtId="0" fontId="16" fillId="0" borderId="20" xfId="0" applyFont="1" applyBorder="1"/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37" fontId="11" fillId="13" borderId="0" xfId="0" applyNumberFormat="1" applyFont="1" applyFill="1"/>
    <xf numFmtId="37" fontId="11" fillId="13" borderId="54" xfId="0" applyNumberFormat="1" applyFont="1" applyFill="1" applyBorder="1"/>
    <xf numFmtId="3" fontId="11" fillId="13" borderId="53" xfId="0" applyNumberFormat="1" applyFont="1" applyFill="1" applyBorder="1"/>
    <xf numFmtId="3" fontId="11" fillId="13" borderId="54" xfId="0" applyNumberFormat="1" applyFont="1" applyFill="1" applyBorder="1"/>
    <xf numFmtId="0" fontId="12" fillId="2" borderId="110" xfId="0" applyFont="1" applyFill="1" applyBorder="1"/>
    <xf numFmtId="0" fontId="12" fillId="2" borderId="111" xfId="0" applyFont="1" applyFill="1" applyBorder="1"/>
    <xf numFmtId="37" fontId="12" fillId="2" borderId="112" xfId="0" applyNumberFormat="1" applyFont="1" applyFill="1" applyBorder="1"/>
    <xf numFmtId="0" fontId="11" fillId="2" borderId="110" xfId="0" applyFont="1" applyFill="1" applyBorder="1"/>
    <xf numFmtId="0" fontId="11" fillId="2" borderId="111" xfId="0" applyFont="1" applyFill="1" applyBorder="1"/>
    <xf numFmtId="0" fontId="11" fillId="0" borderId="113" xfId="0" applyFont="1" applyBorder="1" applyAlignment="1">
      <alignment horizontal="left"/>
    </xf>
    <xf numFmtId="165" fontId="16" fillId="0" borderId="16" xfId="0" applyNumberFormat="1" applyFont="1" applyBorder="1"/>
    <xf numFmtId="0" fontId="23" fillId="2" borderId="14" xfId="0" applyFont="1" applyFill="1" applyBorder="1"/>
    <xf numFmtId="165" fontId="23" fillId="2" borderId="16" xfId="0" applyNumberFormat="1" applyFont="1" applyFill="1" applyBorder="1"/>
    <xf numFmtId="0" fontId="23" fillId="0" borderId="9" xfId="0" applyFont="1" applyBorder="1"/>
    <xf numFmtId="165" fontId="16" fillId="0" borderId="19" xfId="0" applyNumberFormat="1" applyFont="1" applyBorder="1"/>
    <xf numFmtId="165" fontId="16" fillId="0" borderId="8" xfId="0" applyNumberFormat="1" applyFont="1" applyBorder="1"/>
    <xf numFmtId="0" fontId="23" fillId="2" borderId="40" xfId="0" applyFont="1" applyFill="1" applyBorder="1"/>
    <xf numFmtId="37" fontId="16" fillId="0" borderId="81" xfId="0" applyNumberFormat="1" applyFont="1" applyBorder="1"/>
    <xf numFmtId="165" fontId="23" fillId="2" borderId="39" xfId="0" applyNumberFormat="1" applyFont="1" applyFill="1" applyBorder="1"/>
    <xf numFmtId="165" fontId="16" fillId="0" borderId="39" xfId="0" applyNumberFormat="1" applyFont="1" applyBorder="1"/>
    <xf numFmtId="0" fontId="23" fillId="3" borderId="20" xfId="0" applyFont="1" applyFill="1" applyBorder="1"/>
    <xf numFmtId="165" fontId="16" fillId="0" borderId="58" xfId="0" applyNumberFormat="1" applyFont="1" applyBorder="1"/>
    <xf numFmtId="0" fontId="23" fillId="2" borderId="110" xfId="0" applyFont="1" applyFill="1" applyBorder="1"/>
    <xf numFmtId="0" fontId="23" fillId="2" borderId="111" xfId="0" applyFont="1" applyFill="1" applyBorder="1"/>
    <xf numFmtId="0" fontId="23" fillId="2" borderId="111" xfId="0" applyFont="1" applyFill="1" applyBorder="1" applyAlignment="1">
      <alignment horizontal="center"/>
    </xf>
    <xf numFmtId="165" fontId="23" fillId="2" borderId="111" xfId="0" applyNumberFormat="1" applyFont="1" applyFill="1" applyBorder="1"/>
    <xf numFmtId="37" fontId="23" fillId="2" borderId="118" xfId="0" applyNumberFormat="1" applyFont="1" applyFill="1" applyBorder="1"/>
    <xf numFmtId="37" fontId="23" fillId="2" borderId="111" xfId="0" applyNumberFormat="1" applyFont="1" applyFill="1" applyBorder="1"/>
    <xf numFmtId="37" fontId="23" fillId="2" borderId="119" xfId="0" applyNumberFormat="1" applyFont="1" applyFill="1" applyBorder="1"/>
    <xf numFmtId="165" fontId="23" fillId="2" borderId="120" xfId="0" applyNumberFormat="1" applyFont="1" applyFill="1" applyBorder="1"/>
    <xf numFmtId="0" fontId="23" fillId="2" borderId="119" xfId="0" applyFont="1" applyFill="1" applyBorder="1" applyAlignment="1">
      <alignment horizontal="center"/>
    </xf>
    <xf numFmtId="37" fontId="23" fillId="2" borderId="121" xfId="0" applyNumberFormat="1" applyFont="1" applyFill="1" applyBorder="1"/>
    <xf numFmtId="165" fontId="23" fillId="2" borderId="31" xfId="0" applyNumberFormat="1" applyFont="1" applyFill="1" applyBorder="1"/>
    <xf numFmtId="37" fontId="23" fillId="2" borderId="122" xfId="0" applyNumberFormat="1" applyFont="1" applyFill="1" applyBorder="1"/>
    <xf numFmtId="37" fontId="23" fillId="2" borderId="123" xfId="0" applyNumberFormat="1" applyFont="1" applyFill="1" applyBorder="1"/>
    <xf numFmtId="37" fontId="23" fillId="2" borderId="114" xfId="0" applyNumberFormat="1" applyFont="1" applyFill="1" applyBorder="1"/>
    <xf numFmtId="165" fontId="23" fillId="2" borderId="117" xfId="0" applyNumberFormat="1" applyFont="1" applyFill="1" applyBorder="1"/>
    <xf numFmtId="165" fontId="23" fillId="2" borderId="112" xfId="0" applyNumberFormat="1" applyFont="1" applyFill="1" applyBorder="1"/>
    <xf numFmtId="3" fontId="11" fillId="14" borderId="43" xfId="0" applyNumberFormat="1" applyFont="1" applyFill="1" applyBorder="1"/>
    <xf numFmtId="3" fontId="11" fillId="14" borderId="8" xfId="0" applyNumberFormat="1" applyFont="1" applyFill="1" applyBorder="1"/>
    <xf numFmtId="0" fontId="44" fillId="0" borderId="0" xfId="0" applyFont="1" applyAlignment="1">
      <alignment horizontal="center"/>
    </xf>
    <xf numFmtId="3" fontId="44" fillId="0" borderId="0" xfId="0" applyNumberFormat="1" applyFont="1" applyAlignment="1">
      <alignment horizontal="center"/>
    </xf>
    <xf numFmtId="37" fontId="45" fillId="0" borderId="0" xfId="0" applyNumberFormat="1" applyFont="1"/>
    <xf numFmtId="0" fontId="46" fillId="0" borderId="0" xfId="0" applyFont="1"/>
    <xf numFmtId="168" fontId="11" fillId="0" borderId="8" xfId="0" applyNumberFormat="1" applyFont="1" applyBorder="1"/>
    <xf numFmtId="165" fontId="9" fillId="0" borderId="0" xfId="0" applyNumberFormat="1" applyFont="1"/>
    <xf numFmtId="9" fontId="9" fillId="0" borderId="0" xfId="0" applyNumberFormat="1" applyFont="1"/>
    <xf numFmtId="10" fontId="9" fillId="0" borderId="0" xfId="0" applyNumberFormat="1" applyFont="1"/>
    <xf numFmtId="37" fontId="23" fillId="13" borderId="38" xfId="0" applyNumberFormat="1" applyFont="1" applyFill="1" applyBorder="1"/>
    <xf numFmtId="165" fontId="23" fillId="13" borderId="38" xfId="0" applyNumberFormat="1" applyFont="1" applyFill="1" applyBorder="1"/>
    <xf numFmtId="43" fontId="47" fillId="0" borderId="0" xfId="1" applyFont="1" applyFill="1"/>
    <xf numFmtId="43" fontId="0" fillId="0" borderId="0" xfId="1" applyFont="1" applyBorder="1"/>
    <xf numFmtId="43" fontId="16" fillId="0" borderId="0" xfId="1" applyFont="1" applyBorder="1"/>
    <xf numFmtId="43" fontId="9" fillId="0" borderId="0" xfId="1" applyFont="1" applyBorder="1"/>
    <xf numFmtId="43" fontId="11" fillId="0" borderId="0" xfId="1" applyFont="1" applyBorder="1"/>
    <xf numFmtId="43" fontId="0" fillId="0" borderId="0" xfId="1" applyFont="1"/>
    <xf numFmtId="43" fontId="10" fillId="16" borderId="0" xfId="1" applyFont="1" applyFill="1"/>
    <xf numFmtId="43" fontId="10" fillId="0" borderId="0" xfId="1" applyFont="1" applyFill="1"/>
    <xf numFmtId="43" fontId="10" fillId="16" borderId="0" xfId="0" applyNumberFormat="1" applyFont="1" applyFill="1"/>
    <xf numFmtId="168" fontId="23" fillId="2" borderId="62" xfId="1" applyNumberFormat="1" applyFont="1" applyFill="1" applyBorder="1"/>
    <xf numFmtId="0" fontId="12" fillId="0" borderId="1" xfId="0" applyFont="1" applyBorder="1"/>
    <xf numFmtId="0" fontId="6" fillId="0" borderId="0" xfId="0" applyFont="1" applyAlignment="1">
      <alignment horizontal="center"/>
    </xf>
    <xf numFmtId="0" fontId="12" fillId="0" borderId="67" xfId="0" applyFont="1" applyBorder="1" applyAlignment="1">
      <alignment horizontal="center" vertical="center"/>
    </xf>
    <xf numFmtId="0" fontId="12" fillId="0" borderId="114" xfId="0" applyFont="1" applyBorder="1" applyAlignment="1">
      <alignment horizontal="center" vertical="center"/>
    </xf>
    <xf numFmtId="0" fontId="35" fillId="0" borderId="103" xfId="0" applyFont="1" applyBorder="1" applyAlignment="1">
      <alignment horizontal="center"/>
    </xf>
    <xf numFmtId="0" fontId="35" fillId="0" borderId="107" xfId="0" applyFont="1" applyBorder="1" applyAlignment="1">
      <alignment horizontal="center"/>
    </xf>
    <xf numFmtId="0" fontId="35" fillId="0" borderId="10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0" fillId="0" borderId="67" xfId="0" applyFont="1" applyBorder="1" applyAlignment="1">
      <alignment horizontal="center" vertical="center"/>
    </xf>
    <xf numFmtId="0" fontId="13" fillId="0" borderId="67" xfId="0" applyFont="1" applyBorder="1"/>
    <xf numFmtId="0" fontId="13" fillId="0" borderId="70" xfId="0" applyFont="1" applyBorder="1"/>
    <xf numFmtId="0" fontId="42" fillId="0" borderId="0" xfId="0" applyFont="1" applyBorder="1" applyAlignment="1">
      <alignment horizontal="center" vertical="center"/>
    </xf>
    <xf numFmtId="0" fontId="23" fillId="0" borderId="12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3" fillId="0" borderId="2" xfId="0" applyFont="1" applyBorder="1"/>
    <xf numFmtId="0" fontId="13" fillId="0" borderId="5" xfId="0" applyFont="1" applyBorder="1"/>
    <xf numFmtId="0" fontId="12" fillId="0" borderId="2" xfId="0" applyFont="1" applyBorder="1" applyAlignment="1">
      <alignment horizontal="center"/>
    </xf>
    <xf numFmtId="0" fontId="13" fillId="0" borderId="3" xfId="0" applyFont="1" applyBorder="1"/>
    <xf numFmtId="0" fontId="6" fillId="0" borderId="0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69" xfId="0" applyFont="1" applyBorder="1" applyAlignment="1">
      <alignment horizontal="center" vertical="center"/>
    </xf>
    <xf numFmtId="0" fontId="12" fillId="0" borderId="67" xfId="0" applyFont="1" applyBorder="1" applyAlignment="1">
      <alignment horizontal="center" vertical="center"/>
    </xf>
    <xf numFmtId="0" fontId="13" fillId="0" borderId="68" xfId="0" applyFont="1" applyBorder="1"/>
    <xf numFmtId="0" fontId="12" fillId="0" borderId="69" xfId="0" applyFont="1" applyBorder="1" applyAlignment="1">
      <alignment vertical="center"/>
    </xf>
    <xf numFmtId="0" fontId="13" fillId="0" borderId="67" xfId="0" applyFont="1" applyBorder="1" applyAlignment="1"/>
    <xf numFmtId="0" fontId="13" fillId="0" borderId="70" xfId="0" applyFont="1" applyBorder="1" applyAlignment="1"/>
    <xf numFmtId="0" fontId="12" fillId="0" borderId="2" xfId="0" applyFont="1" applyBorder="1" applyAlignment="1"/>
    <xf numFmtId="0" fontId="13" fillId="0" borderId="2" xfId="0" applyFont="1" applyBorder="1" applyAlignment="1"/>
    <xf numFmtId="0" fontId="13" fillId="0" borderId="3" xfId="0" applyFont="1" applyBorder="1" applyAlignment="1"/>
    <xf numFmtId="0" fontId="12" fillId="0" borderId="4" xfId="0" applyFont="1" applyBorder="1" applyAlignment="1"/>
    <xf numFmtId="0" fontId="13" fillId="0" borderId="5" xfId="0" applyFont="1" applyBorder="1" applyAlignment="1"/>
    <xf numFmtId="0" fontId="12" fillId="0" borderId="67" xfId="0" applyFont="1" applyBorder="1" applyAlignment="1">
      <alignment vertical="center"/>
    </xf>
    <xf numFmtId="0" fontId="13" fillId="0" borderId="68" xfId="0" applyFont="1" applyBorder="1" applyAlignment="1"/>
    <xf numFmtId="0" fontId="12" fillId="0" borderId="116" xfId="0" applyFont="1" applyBorder="1" applyAlignment="1">
      <alignment vertical="center"/>
    </xf>
    <xf numFmtId="0" fontId="13" fillId="0" borderId="114" xfId="0" applyFont="1" applyBorder="1" applyAlignment="1"/>
    <xf numFmtId="0" fontId="13" fillId="0" borderId="117" xfId="0" applyFont="1" applyBorder="1" applyAlignment="1"/>
    <xf numFmtId="0" fontId="12" fillId="0" borderId="108" xfId="0" applyFont="1" applyBorder="1" applyAlignment="1"/>
    <xf numFmtId="0" fontId="13" fillId="0" borderId="108" xfId="0" applyFont="1" applyBorder="1" applyAlignment="1"/>
    <xf numFmtId="0" fontId="13" fillId="0" borderId="54" xfId="0" applyFont="1" applyBorder="1" applyAlignment="1"/>
    <xf numFmtId="0" fontId="12" fillId="0" borderId="53" xfId="0" applyFont="1" applyBorder="1" applyAlignment="1"/>
    <xf numFmtId="0" fontId="12" fillId="0" borderId="114" xfId="0" applyFont="1" applyBorder="1" applyAlignment="1">
      <alignment vertical="center"/>
    </xf>
    <xf numFmtId="0" fontId="13" fillId="0" borderId="115" xfId="0" applyFont="1" applyBorder="1" applyAlignment="1"/>
  </cellXfs>
  <cellStyles count="19">
    <cellStyle name="Milliers" xfId="1" builtinId="3"/>
    <cellStyle name="Milliers 2" xfId="7" xr:uid="{00000000-0005-0000-0000-000001000000}"/>
    <cellStyle name="Milliers 3" xfId="13" xr:uid="{2971D271-07C3-42EA-AF54-CA19A237EB8E}"/>
    <cellStyle name="Monétaire 2" xfId="4" xr:uid="{00000000-0005-0000-0000-000002000000}"/>
    <cellStyle name="Monétaire 3" xfId="9" xr:uid="{00000000-0005-0000-0000-000003000000}"/>
    <cellStyle name="Normal" xfId="0" builtinId="0"/>
    <cellStyle name="Normal 12" xfId="16" xr:uid="{38AAD80B-D2B1-4EDC-AF3A-6BEE5BDF1226}"/>
    <cellStyle name="Normal 2" xfId="3" xr:uid="{00000000-0005-0000-0000-000005000000}"/>
    <cellStyle name="Normal 2 2" xfId="17" xr:uid="{265C9B5E-3C95-460F-90AE-BBDA3497D5FE}"/>
    <cellStyle name="Normal 3" xfId="5" xr:uid="{00000000-0005-0000-0000-000006000000}"/>
    <cellStyle name="Normal 3 2" xfId="18" xr:uid="{E1CDE7CF-E886-4E65-8F42-108918E19D00}"/>
    <cellStyle name="Normal 4" xfId="6" xr:uid="{00000000-0005-0000-0000-000007000000}"/>
    <cellStyle name="Normal 5" xfId="11" xr:uid="{51C4BCB6-FF3C-47B5-9E50-8775982480A2}"/>
    <cellStyle name="Normal 6" xfId="12" xr:uid="{C658EC4B-DAA5-46C8-9908-7D394852AE7F}"/>
    <cellStyle name="Normal 7" xfId="10" xr:uid="{22EAD058-5ED6-4E84-8564-A06058AFEAAD}"/>
    <cellStyle name="Normal 8" xfId="14" xr:uid="{E59814D8-4C8E-4B6D-8DEB-9295B6A31C96}"/>
    <cellStyle name="Pourcentage" xfId="2" builtinId="5"/>
    <cellStyle name="Pourcentage 2" xfId="8" xr:uid="{00000000-0005-0000-0000-000009000000}"/>
    <cellStyle name="Pourcentage 3" xfId="15" xr:uid="{B09CCB1C-0232-46FA-AAFA-AA26EA7AA4F5}"/>
  </cellStyles>
  <dxfs count="4972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76200</xdr:colOff>
      <xdr:row>199</xdr:row>
      <xdr:rowOff>38100</xdr:rowOff>
    </xdr:from>
    <xdr:ext cx="5657850" cy="1419225"/>
    <xdr:pic>
      <xdr:nvPicPr>
        <xdr:cNvPr id="2" name="image2.png">
          <a:extLst>
            <a:ext uri="{FF2B5EF4-FFF2-40B4-BE49-F238E27FC236}">
              <a16:creationId xmlns:a16="http://schemas.microsoft.com/office/drawing/2014/main" id="{E925BD05-1CC6-4EF6-8FA4-E4F9223485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975800" y="36252150"/>
          <a:ext cx="5657850" cy="1419225"/>
        </a:xfrm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266700</xdr:colOff>
      <xdr:row>266</xdr:row>
      <xdr:rowOff>19050</xdr:rowOff>
    </xdr:from>
    <xdr:ext cx="5972175" cy="6143625"/>
    <xdr:pic>
      <xdr:nvPicPr>
        <xdr:cNvPr id="3" name="image4.png">
          <a:extLst>
            <a:ext uri="{FF2B5EF4-FFF2-40B4-BE49-F238E27FC236}">
              <a16:creationId xmlns:a16="http://schemas.microsoft.com/office/drawing/2014/main" id="{FC3EF58A-BC37-422A-9959-630BE952B6A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546425" y="47853600"/>
          <a:ext cx="5972175" cy="6143625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628650</xdr:colOff>
      <xdr:row>204</xdr:row>
      <xdr:rowOff>76200</xdr:rowOff>
    </xdr:from>
    <xdr:ext cx="6153150" cy="1276350"/>
    <xdr:pic>
      <xdr:nvPicPr>
        <xdr:cNvPr id="4" name="image1.png">
          <a:extLst>
            <a:ext uri="{FF2B5EF4-FFF2-40B4-BE49-F238E27FC236}">
              <a16:creationId xmlns:a16="http://schemas.microsoft.com/office/drawing/2014/main" id="{54B9D2E0-E34B-46BA-A65C-B2A7C73A801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5698450" y="36690300"/>
          <a:ext cx="6153150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628650</xdr:colOff>
      <xdr:row>239</xdr:row>
      <xdr:rowOff>76200</xdr:rowOff>
    </xdr:from>
    <xdr:ext cx="11039475" cy="7172325"/>
    <xdr:pic>
      <xdr:nvPicPr>
        <xdr:cNvPr id="5" name="image3.png">
          <a:extLst>
            <a:ext uri="{FF2B5EF4-FFF2-40B4-BE49-F238E27FC236}">
              <a16:creationId xmlns:a16="http://schemas.microsoft.com/office/drawing/2014/main" id="{D2A266D1-74A2-4C55-A810-C3734E4552F7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631900" y="43214925"/>
          <a:ext cx="11039475" cy="71723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628650</xdr:colOff>
      <xdr:row>239</xdr:row>
      <xdr:rowOff>76200</xdr:rowOff>
    </xdr:from>
    <xdr:ext cx="11039475" cy="7172325"/>
    <xdr:pic>
      <xdr:nvPicPr>
        <xdr:cNvPr id="6" name="image3.png">
          <a:extLst>
            <a:ext uri="{FF2B5EF4-FFF2-40B4-BE49-F238E27FC236}">
              <a16:creationId xmlns:a16="http://schemas.microsoft.com/office/drawing/2014/main" id="{7D5899A2-305F-4724-838C-22C255ACFD3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631900" y="43214925"/>
          <a:ext cx="11039475" cy="71723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628650</xdr:colOff>
      <xdr:row>239</xdr:row>
      <xdr:rowOff>76200</xdr:rowOff>
    </xdr:from>
    <xdr:ext cx="11039475" cy="7172325"/>
    <xdr:pic>
      <xdr:nvPicPr>
        <xdr:cNvPr id="7" name="image3.png">
          <a:extLst>
            <a:ext uri="{FF2B5EF4-FFF2-40B4-BE49-F238E27FC236}">
              <a16:creationId xmlns:a16="http://schemas.microsoft.com/office/drawing/2014/main" id="{86AB54A9-246D-4E9A-BA9E-94D9EEA8EC7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631900" y="43214925"/>
          <a:ext cx="11039475" cy="71723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628650</xdr:colOff>
      <xdr:row>239</xdr:row>
      <xdr:rowOff>76200</xdr:rowOff>
    </xdr:from>
    <xdr:ext cx="11039475" cy="7172325"/>
    <xdr:pic>
      <xdr:nvPicPr>
        <xdr:cNvPr id="8" name="image3.png">
          <a:extLst>
            <a:ext uri="{FF2B5EF4-FFF2-40B4-BE49-F238E27FC236}">
              <a16:creationId xmlns:a16="http://schemas.microsoft.com/office/drawing/2014/main" id="{23595CD6-21F0-4AAC-8108-282F0D48AE55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631900" y="43214925"/>
          <a:ext cx="11039475" cy="71723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19050</xdr:colOff>
      <xdr:row>24</xdr:row>
      <xdr:rowOff>19050</xdr:rowOff>
    </xdr:from>
    <xdr:ext cx="7153275" cy="2181225"/>
    <xdr:pic>
      <xdr:nvPicPr>
        <xdr:cNvPr id="2" name="image8.png">
          <a:extLst>
            <a:ext uri="{FF2B5EF4-FFF2-40B4-BE49-F238E27FC236}">
              <a16:creationId xmlns:a16="http://schemas.microsoft.com/office/drawing/2014/main" id="{8C5BD9F3-191A-45A4-A6ED-60E17F40D9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755225" y="5124450"/>
          <a:ext cx="7153275" cy="2181225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228600</xdr:colOff>
      <xdr:row>316</xdr:row>
      <xdr:rowOff>38100</xdr:rowOff>
    </xdr:from>
    <xdr:ext cx="8362950" cy="2457450"/>
    <xdr:pic>
      <xdr:nvPicPr>
        <xdr:cNvPr id="3" name="image9.png">
          <a:extLst>
            <a:ext uri="{FF2B5EF4-FFF2-40B4-BE49-F238E27FC236}">
              <a16:creationId xmlns:a16="http://schemas.microsoft.com/office/drawing/2014/main" id="{E1A51CB1-B3A6-42B1-B67E-1DE99E3EF9E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659975" y="57178575"/>
          <a:ext cx="8362950" cy="24574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285750</xdr:colOff>
      <xdr:row>199</xdr:row>
      <xdr:rowOff>0</xdr:rowOff>
    </xdr:from>
    <xdr:ext cx="6448425" cy="2066925"/>
    <xdr:pic>
      <xdr:nvPicPr>
        <xdr:cNvPr id="4" name="image6.png">
          <a:extLst>
            <a:ext uri="{FF2B5EF4-FFF2-40B4-BE49-F238E27FC236}">
              <a16:creationId xmlns:a16="http://schemas.microsoft.com/office/drawing/2014/main" id="{2D19DE29-F0F8-47D0-AD81-FE5DE06222A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6974800" y="36061650"/>
          <a:ext cx="6448425" cy="2066925"/>
        </a:xfrm>
        <a:prstGeom prst="rect">
          <a:avLst/>
        </a:prstGeom>
        <a:noFill/>
      </xdr:spPr>
    </xdr:pic>
    <xdr:clientData fLocksWithSheet="0"/>
  </xdr:oneCellAnchor>
  <xdr:oneCellAnchor>
    <xdr:from>
      <xdr:col>25</xdr:col>
      <xdr:colOff>400050</xdr:colOff>
      <xdr:row>49</xdr:row>
      <xdr:rowOff>57150</xdr:rowOff>
    </xdr:from>
    <xdr:ext cx="3371850" cy="2895600"/>
    <xdr:pic>
      <xdr:nvPicPr>
        <xdr:cNvPr id="5" name="image7.png">
          <a:extLst>
            <a:ext uri="{FF2B5EF4-FFF2-40B4-BE49-F238E27FC236}">
              <a16:creationId xmlns:a16="http://schemas.microsoft.com/office/drawing/2014/main" id="{18884DF5-6316-4036-A8D6-13B18F4FD09F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213050" y="9077325"/>
          <a:ext cx="3371850" cy="2895600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61</xdr:row>
      <xdr:rowOff>19050</xdr:rowOff>
    </xdr:from>
    <xdr:ext cx="5353050" cy="2247900"/>
    <xdr:pic>
      <xdr:nvPicPr>
        <xdr:cNvPr id="6" name="image10.png">
          <a:extLst>
            <a:ext uri="{FF2B5EF4-FFF2-40B4-BE49-F238E27FC236}">
              <a16:creationId xmlns:a16="http://schemas.microsoft.com/office/drawing/2014/main" id="{D23185E1-07CE-4D1A-93A3-D1E5C88752E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2736175" y="11239500"/>
          <a:ext cx="5353050" cy="22479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342900</xdr:colOff>
      <xdr:row>199</xdr:row>
      <xdr:rowOff>0</xdr:rowOff>
    </xdr:from>
    <xdr:ext cx="5753100" cy="2057400"/>
    <xdr:pic>
      <xdr:nvPicPr>
        <xdr:cNvPr id="7" name="image5.png">
          <a:extLst>
            <a:ext uri="{FF2B5EF4-FFF2-40B4-BE49-F238E27FC236}">
              <a16:creationId xmlns:a16="http://schemas.microsoft.com/office/drawing/2014/main" id="{AA001EFD-263C-4DC4-937F-4849946499E5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7031950" y="36061650"/>
          <a:ext cx="5753100" cy="20574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400050</xdr:colOff>
      <xdr:row>49</xdr:row>
      <xdr:rowOff>57150</xdr:rowOff>
    </xdr:from>
    <xdr:ext cx="3371850" cy="2895600"/>
    <xdr:pic>
      <xdr:nvPicPr>
        <xdr:cNvPr id="2" name="image7.png">
          <a:extLst>
            <a:ext uri="{FF2B5EF4-FFF2-40B4-BE49-F238E27FC236}">
              <a16:creationId xmlns:a16="http://schemas.microsoft.com/office/drawing/2014/main" id="{4C9AABF6-F235-456C-91C4-6090EF9CF7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213050" y="9077325"/>
          <a:ext cx="3371850" cy="2895600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61</xdr:row>
      <xdr:rowOff>19050</xdr:rowOff>
    </xdr:from>
    <xdr:ext cx="5353050" cy="2247900"/>
    <xdr:pic>
      <xdr:nvPicPr>
        <xdr:cNvPr id="3" name="image10.png">
          <a:extLst>
            <a:ext uri="{FF2B5EF4-FFF2-40B4-BE49-F238E27FC236}">
              <a16:creationId xmlns:a16="http://schemas.microsoft.com/office/drawing/2014/main" id="{2FAA1CCF-5BA8-4FB4-8B7B-BC5E34A09F1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736175" y="11239500"/>
          <a:ext cx="5353050" cy="22479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342900</xdr:colOff>
      <xdr:row>199</xdr:row>
      <xdr:rowOff>0</xdr:rowOff>
    </xdr:from>
    <xdr:ext cx="5753100" cy="2057400"/>
    <xdr:pic>
      <xdr:nvPicPr>
        <xdr:cNvPr id="4" name="image5.png">
          <a:extLst>
            <a:ext uri="{FF2B5EF4-FFF2-40B4-BE49-F238E27FC236}">
              <a16:creationId xmlns:a16="http://schemas.microsoft.com/office/drawing/2014/main" id="{432E7EEE-5A69-4CC1-B4E3-01AE0C1FE23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7031950" y="36061650"/>
          <a:ext cx="5753100" cy="20574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rif/Download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B1:AG73"/>
  <sheetViews>
    <sheetView workbookViewId="0"/>
  </sheetViews>
  <sheetFormatPr baseColWidth="10" defaultRowHeight="14.25" outlineLevelCol="1"/>
  <cols>
    <col min="1" max="1" width="3" customWidth="1"/>
    <col min="2" max="2" width="14.75" customWidth="1"/>
    <col min="4" max="5" width="11" hidden="1" customWidth="1" outlineLevel="1"/>
    <col min="6" max="6" width="11" collapsed="1"/>
    <col min="7" max="7" width="15.625" hidden="1" customWidth="1" outlineLevel="1"/>
    <col min="8" max="8" width="11.875" hidden="1" customWidth="1" outlineLevel="1"/>
    <col min="9" max="9" width="11" collapsed="1"/>
    <col min="12" max="12" width="2.375" customWidth="1"/>
    <col min="13" max="13" width="14.75" customWidth="1"/>
    <col min="15" max="16" width="11" hidden="1" customWidth="1" outlineLevel="1"/>
    <col min="17" max="17" width="11" collapsed="1"/>
    <col min="18" max="18" width="15.625" hidden="1" customWidth="1" outlineLevel="1"/>
    <col min="19" max="19" width="11.875" hidden="1" customWidth="1" outlineLevel="1"/>
    <col min="20" max="20" width="11" collapsed="1"/>
    <col min="23" max="23" width="2" customWidth="1"/>
    <col min="24" max="24" width="14.75" customWidth="1"/>
    <col min="26" max="27" width="11" hidden="1" customWidth="1" outlineLevel="1"/>
    <col min="28" max="28" width="11" collapsed="1"/>
    <col min="29" max="29" width="15.625" hidden="1" customWidth="1" outlineLevel="1"/>
    <col min="30" max="30" width="11.875" hidden="1" customWidth="1" outlineLevel="1"/>
    <col min="31" max="31" width="11" collapsed="1"/>
  </cols>
  <sheetData>
    <row r="1" spans="2:33" ht="15">
      <c r="M1" s="518"/>
      <c r="X1" s="518"/>
    </row>
    <row r="2" spans="2:33" ht="15">
      <c r="B2" s="518" t="s">
        <v>250</v>
      </c>
      <c r="F2" t="s">
        <v>1</v>
      </c>
    </row>
    <row r="3" spans="2:33" ht="15">
      <c r="B3" s="752" t="e">
        <f>CONCATENATE(#REF!,F2,#REF!)</f>
        <v>#REF!</v>
      </c>
      <c r="C3" s="753"/>
      <c r="D3" s="753"/>
      <c r="E3" s="753"/>
      <c r="F3" s="753"/>
      <c r="G3" s="753"/>
      <c r="H3" s="753"/>
      <c r="I3" s="753"/>
      <c r="J3" s="753"/>
      <c r="K3" s="754"/>
      <c r="L3" s="491"/>
      <c r="M3" s="752" t="s">
        <v>229</v>
      </c>
      <c r="N3" s="753"/>
      <c r="O3" s="753"/>
      <c r="P3" s="753"/>
      <c r="Q3" s="753"/>
      <c r="R3" s="753"/>
      <c r="S3" s="753"/>
      <c r="T3" s="753"/>
      <c r="U3" s="753"/>
      <c r="V3" s="754"/>
      <c r="X3" s="752">
        <v>2019</v>
      </c>
      <c r="Y3" s="753"/>
      <c r="Z3" s="753"/>
      <c r="AA3" s="753"/>
      <c r="AB3" s="753"/>
      <c r="AC3" s="753"/>
      <c r="AD3" s="753"/>
      <c r="AE3" s="753"/>
      <c r="AF3" s="753"/>
      <c r="AG3" s="754"/>
    </row>
    <row r="4" spans="2:33" s="497" customFormat="1" ht="42.75">
      <c r="B4" s="501" t="s">
        <v>240</v>
      </c>
      <c r="C4" s="501" t="s">
        <v>234</v>
      </c>
      <c r="D4" s="501" t="s">
        <v>242</v>
      </c>
      <c r="E4" s="501" t="s">
        <v>251</v>
      </c>
      <c r="F4" s="507" t="s">
        <v>243</v>
      </c>
      <c r="G4" s="501" t="s">
        <v>235</v>
      </c>
      <c r="H4" s="501" t="s">
        <v>236</v>
      </c>
      <c r="I4" s="507" t="s">
        <v>237</v>
      </c>
      <c r="J4" s="514" t="s">
        <v>241</v>
      </c>
      <c r="K4" s="514" t="s">
        <v>244</v>
      </c>
      <c r="L4" s="520"/>
      <c r="M4" s="501" t="s">
        <v>240</v>
      </c>
      <c r="N4" s="501" t="s">
        <v>234</v>
      </c>
      <c r="O4" s="501" t="s">
        <v>238</v>
      </c>
      <c r="P4" s="501" t="s">
        <v>239</v>
      </c>
      <c r="Q4" s="507" t="s">
        <v>243</v>
      </c>
      <c r="R4" s="501" t="s">
        <v>235</v>
      </c>
      <c r="S4" s="501" t="s">
        <v>236</v>
      </c>
      <c r="T4" s="507" t="s">
        <v>237</v>
      </c>
      <c r="U4" s="514" t="s">
        <v>241</v>
      </c>
      <c r="V4" s="514" t="s">
        <v>244</v>
      </c>
      <c r="X4" s="501" t="s">
        <v>240</v>
      </c>
      <c r="Y4" s="501" t="s">
        <v>234</v>
      </c>
      <c r="Z4" s="501" t="s">
        <v>246</v>
      </c>
      <c r="AA4" s="501"/>
      <c r="AB4" s="507" t="s">
        <v>243</v>
      </c>
      <c r="AC4" s="501" t="s">
        <v>235</v>
      </c>
      <c r="AD4" s="501" t="s">
        <v>236</v>
      </c>
      <c r="AE4" s="507" t="s">
        <v>237</v>
      </c>
      <c r="AF4" s="514" t="s">
        <v>241</v>
      </c>
      <c r="AG4" s="514" t="s">
        <v>244</v>
      </c>
    </row>
    <row r="5" spans="2:33">
      <c r="B5" s="503" t="s">
        <v>228</v>
      </c>
      <c r="C5" s="496" t="e">
        <f t="shared" ref="C5:I5" si="0">+SUM(C6:C23)</f>
        <v>#REF!</v>
      </c>
      <c r="D5" s="502" t="e">
        <f t="shared" si="0"/>
        <v>#REF!</v>
      </c>
      <c r="E5" s="502" t="e">
        <f t="shared" si="0"/>
        <v>#REF!</v>
      </c>
      <c r="F5" s="508" t="e">
        <f t="shared" si="0"/>
        <v>#REF!</v>
      </c>
      <c r="G5" s="496" t="e">
        <f t="shared" si="0"/>
        <v>#REF!</v>
      </c>
      <c r="H5" s="496" t="e">
        <f t="shared" si="0"/>
        <v>#REF!</v>
      </c>
      <c r="I5" s="508" t="e">
        <f t="shared" si="0"/>
        <v>#REF!</v>
      </c>
      <c r="J5" s="515" t="e">
        <f>+I5/C5</f>
        <v>#REF!</v>
      </c>
      <c r="K5" s="516" t="e">
        <f>+I5/F5</f>
        <v>#REF!</v>
      </c>
      <c r="L5" s="521"/>
      <c r="M5" s="503" t="s">
        <v>228</v>
      </c>
      <c r="N5" s="496" t="e">
        <f t="shared" ref="N5:T5" si="1">+SUM(N6:N23)</f>
        <v>#REF!</v>
      </c>
      <c r="O5" s="502" t="e">
        <f t="shared" si="1"/>
        <v>#REF!</v>
      </c>
      <c r="P5" s="502" t="e">
        <f t="shared" si="1"/>
        <v>#REF!</v>
      </c>
      <c r="Q5" s="508" t="e">
        <f t="shared" si="1"/>
        <v>#REF!</v>
      </c>
      <c r="R5" s="496" t="e">
        <f t="shared" si="1"/>
        <v>#REF!</v>
      </c>
      <c r="S5" s="496" t="e">
        <f t="shared" si="1"/>
        <v>#REF!</v>
      </c>
      <c r="T5" s="508" t="e">
        <f t="shared" si="1"/>
        <v>#REF!</v>
      </c>
      <c r="U5" s="515" t="e">
        <f>+T5/N5</f>
        <v>#REF!</v>
      </c>
      <c r="V5" s="516" t="e">
        <f>+T5/Q5</f>
        <v>#REF!</v>
      </c>
      <c r="X5" s="503" t="s">
        <v>228</v>
      </c>
      <c r="Y5" s="496" t="e">
        <f t="shared" ref="Y5:AE5" si="2">+SUM(Y6:Y23)</f>
        <v>#REF!</v>
      </c>
      <c r="Z5" s="502" t="e">
        <f t="shared" si="2"/>
        <v>#REF!</v>
      </c>
      <c r="AA5" s="502" t="e">
        <f t="shared" si="2"/>
        <v>#REF!</v>
      </c>
      <c r="AB5" s="508" t="e">
        <f t="shared" si="2"/>
        <v>#REF!</v>
      </c>
      <c r="AC5" s="496" t="e">
        <f t="shared" si="2"/>
        <v>#REF!</v>
      </c>
      <c r="AD5" s="496" t="e">
        <f t="shared" si="2"/>
        <v>#REF!</v>
      </c>
      <c r="AE5" s="508" t="e">
        <f t="shared" si="2"/>
        <v>#REF!</v>
      </c>
      <c r="AF5" s="515" t="e">
        <f>+AE5/Y5</f>
        <v>#REF!</v>
      </c>
      <c r="AG5" s="516" t="e">
        <f>+AE5/AB5</f>
        <v>#REF!</v>
      </c>
    </row>
    <row r="6" spans="2:33">
      <c r="B6" s="504" t="s">
        <v>214</v>
      </c>
      <c r="C6" s="492" t="e">
        <f>+C29+C52</f>
        <v>#REF!</v>
      </c>
      <c r="D6" s="498" t="e">
        <f t="shared" ref="D6:E6" si="3">+D29+D52</f>
        <v>#REF!</v>
      </c>
      <c r="E6" s="498" t="e">
        <f t="shared" si="3"/>
        <v>#REF!</v>
      </c>
      <c r="F6" s="509" t="e">
        <f>+D6+E6</f>
        <v>#REF!</v>
      </c>
      <c r="G6" s="498" t="e">
        <f t="shared" ref="G6:H6" si="4">+G29+G52</f>
        <v>#REF!</v>
      </c>
      <c r="H6" s="498" t="e">
        <f t="shared" si="4"/>
        <v>#REF!</v>
      </c>
      <c r="I6" s="509" t="e">
        <f>+G6+H6</f>
        <v>#REF!</v>
      </c>
      <c r="J6" s="511" t="e">
        <f>+I6/C6</f>
        <v>#REF!</v>
      </c>
      <c r="K6" s="528" t="e">
        <f t="shared" ref="K6:K23" si="5">+I6/F6</f>
        <v>#REF!</v>
      </c>
      <c r="L6" s="522"/>
      <c r="M6" s="504" t="s">
        <v>214</v>
      </c>
      <c r="N6" s="492" t="e">
        <f>+N29+N52</f>
        <v>#REF!</v>
      </c>
      <c r="O6" s="498" t="e">
        <f t="shared" ref="O6:P6" si="6">+O29+O52</f>
        <v>#REF!</v>
      </c>
      <c r="P6" s="498" t="e">
        <f t="shared" si="6"/>
        <v>#REF!</v>
      </c>
      <c r="Q6" s="509" t="e">
        <f>+O6+P6</f>
        <v>#REF!</v>
      </c>
      <c r="R6" s="498" t="e">
        <f t="shared" ref="R6:S6" si="7">+R29+R52</f>
        <v>#REF!</v>
      </c>
      <c r="S6" s="498" t="e">
        <f t="shared" si="7"/>
        <v>#REF!</v>
      </c>
      <c r="T6" s="509" t="e">
        <f>+R6+S6</f>
        <v>#REF!</v>
      </c>
      <c r="U6" s="511" t="e">
        <f>+T6/N6</f>
        <v>#REF!</v>
      </c>
      <c r="V6" s="528" t="e">
        <f t="shared" ref="V6:V23" si="8">+T6/Q6</f>
        <v>#REF!</v>
      </c>
      <c r="X6" s="504" t="s">
        <v>214</v>
      </c>
      <c r="Y6" s="492" t="e">
        <f>+Y29+Y52</f>
        <v>#REF!</v>
      </c>
      <c r="Z6" s="498" t="e">
        <f t="shared" ref="Z6:AA6" si="9">+Z29+Z52</f>
        <v>#REF!</v>
      </c>
      <c r="AA6" s="498" t="e">
        <f t="shared" si="9"/>
        <v>#REF!</v>
      </c>
      <c r="AB6" s="509" t="e">
        <f>+Z6+AA6</f>
        <v>#REF!</v>
      </c>
      <c r="AC6" s="498" t="e">
        <f t="shared" ref="AC6:AD6" si="10">+AC29+AC52</f>
        <v>#REF!</v>
      </c>
      <c r="AD6" s="498" t="e">
        <f t="shared" si="10"/>
        <v>#REF!</v>
      </c>
      <c r="AE6" s="509" t="e">
        <f>+AC6+AD6</f>
        <v>#REF!</v>
      </c>
      <c r="AF6" s="511" t="e">
        <f>+AE6/Y6</f>
        <v>#REF!</v>
      </c>
      <c r="AG6" s="528" t="e">
        <f t="shared" ref="AG6:AG23" si="11">+AE6/AB6</f>
        <v>#REF!</v>
      </c>
    </row>
    <row r="7" spans="2:33">
      <c r="B7" s="505" t="s">
        <v>215</v>
      </c>
      <c r="C7" s="493" t="e">
        <f t="shared" ref="C7:E23" si="12">+C30+C53</f>
        <v>#REF!</v>
      </c>
      <c r="D7" s="499" t="e">
        <f t="shared" si="12"/>
        <v>#REF!</v>
      </c>
      <c r="E7" s="499" t="e">
        <f t="shared" si="12"/>
        <v>#REF!</v>
      </c>
      <c r="F7" s="510" t="e">
        <f t="shared" ref="F7:F23" si="13">+D7+E7</f>
        <v>#REF!</v>
      </c>
      <c r="G7" s="499" t="e">
        <f t="shared" ref="G7:H7" si="14">+G30+G53</f>
        <v>#REF!</v>
      </c>
      <c r="H7" s="499" t="e">
        <f t="shared" si="14"/>
        <v>#REF!</v>
      </c>
      <c r="I7" s="510" t="e">
        <f t="shared" ref="I7:I23" si="15">+G7+H7</f>
        <v>#REF!</v>
      </c>
      <c r="J7" s="511" t="e">
        <f t="shared" ref="J7:J23" si="16">+I7/C7</f>
        <v>#REF!</v>
      </c>
      <c r="K7" s="528" t="e">
        <f t="shared" si="5"/>
        <v>#REF!</v>
      </c>
      <c r="L7" s="522"/>
      <c r="M7" s="505" t="s">
        <v>215</v>
      </c>
      <c r="N7" s="493" t="e">
        <f t="shared" ref="N7:P7" si="17">+N30+N53</f>
        <v>#REF!</v>
      </c>
      <c r="O7" s="499" t="e">
        <f t="shared" si="17"/>
        <v>#REF!</v>
      </c>
      <c r="P7" s="499" t="e">
        <f t="shared" si="17"/>
        <v>#REF!</v>
      </c>
      <c r="Q7" s="510" t="e">
        <f t="shared" ref="Q7:Q23" si="18">+O7+P7</f>
        <v>#REF!</v>
      </c>
      <c r="R7" s="499" t="e">
        <f t="shared" ref="R7:S7" si="19">+R30+R53</f>
        <v>#REF!</v>
      </c>
      <c r="S7" s="499" t="e">
        <f t="shared" si="19"/>
        <v>#REF!</v>
      </c>
      <c r="T7" s="510" t="e">
        <f t="shared" ref="T7:T23" si="20">+R7+S7</f>
        <v>#REF!</v>
      </c>
      <c r="U7" s="511" t="e">
        <f t="shared" ref="U7:U23" si="21">+T7/N7</f>
        <v>#REF!</v>
      </c>
      <c r="V7" s="528" t="e">
        <f t="shared" si="8"/>
        <v>#REF!</v>
      </c>
      <c r="X7" s="505" t="s">
        <v>215</v>
      </c>
      <c r="Y7" s="493" t="e">
        <f t="shared" ref="Y7:AA7" si="22">+Y30+Y53</f>
        <v>#REF!</v>
      </c>
      <c r="Z7" s="499" t="e">
        <f t="shared" si="22"/>
        <v>#REF!</v>
      </c>
      <c r="AA7" s="499" t="e">
        <f t="shared" si="22"/>
        <v>#REF!</v>
      </c>
      <c r="AB7" s="510" t="e">
        <f t="shared" ref="AB7:AB23" si="23">+Z7+AA7</f>
        <v>#REF!</v>
      </c>
      <c r="AC7" s="499" t="e">
        <f t="shared" ref="AC7:AD7" si="24">+AC30+AC53</f>
        <v>#REF!</v>
      </c>
      <c r="AD7" s="499" t="e">
        <f t="shared" si="24"/>
        <v>#REF!</v>
      </c>
      <c r="AE7" s="510" t="e">
        <f t="shared" ref="AE7:AE23" si="25">+AC7+AD7</f>
        <v>#REF!</v>
      </c>
      <c r="AF7" s="511" t="e">
        <f t="shared" ref="AF7:AF23" si="26">+AE7/Y7</f>
        <v>#REF!</v>
      </c>
      <c r="AG7" s="528" t="e">
        <f t="shared" si="11"/>
        <v>#REF!</v>
      </c>
    </row>
    <row r="8" spans="2:33">
      <c r="B8" s="505" t="s">
        <v>247</v>
      </c>
      <c r="C8" s="493" t="e">
        <f t="shared" si="12"/>
        <v>#REF!</v>
      </c>
      <c r="D8" s="499" t="e">
        <f t="shared" si="12"/>
        <v>#REF!</v>
      </c>
      <c r="E8" s="499">
        <f t="shared" si="12"/>
        <v>0</v>
      </c>
      <c r="F8" s="510" t="e">
        <f t="shared" si="13"/>
        <v>#REF!</v>
      </c>
      <c r="G8" s="499" t="e">
        <f t="shared" ref="G8:H8" si="27">+G31+G54</f>
        <v>#REF!</v>
      </c>
      <c r="H8" s="499" t="e">
        <f t="shared" si="27"/>
        <v>#REF!</v>
      </c>
      <c r="I8" s="510" t="e">
        <f t="shared" si="15"/>
        <v>#REF!</v>
      </c>
      <c r="J8" s="511" t="e">
        <f t="shared" si="16"/>
        <v>#REF!</v>
      </c>
      <c r="K8" s="528" t="e">
        <f t="shared" si="5"/>
        <v>#REF!</v>
      </c>
      <c r="L8" s="522"/>
      <c r="M8" s="505" t="s">
        <v>247</v>
      </c>
      <c r="N8" s="493" t="e">
        <f t="shared" ref="N8:P8" si="28">+N31+N54</f>
        <v>#REF!</v>
      </c>
      <c r="O8" s="499" t="e">
        <f t="shared" si="28"/>
        <v>#REF!</v>
      </c>
      <c r="P8" s="499">
        <f t="shared" si="28"/>
        <v>0</v>
      </c>
      <c r="Q8" s="510" t="e">
        <f t="shared" si="18"/>
        <v>#REF!</v>
      </c>
      <c r="R8" s="499" t="e">
        <f t="shared" ref="R8:S8" si="29">+R31+R54</f>
        <v>#REF!</v>
      </c>
      <c r="S8" s="499" t="e">
        <f t="shared" si="29"/>
        <v>#REF!</v>
      </c>
      <c r="T8" s="510" t="e">
        <f t="shared" si="20"/>
        <v>#REF!</v>
      </c>
      <c r="U8" s="511" t="e">
        <f t="shared" si="21"/>
        <v>#REF!</v>
      </c>
      <c r="V8" s="528" t="e">
        <f t="shared" si="8"/>
        <v>#REF!</v>
      </c>
      <c r="X8" s="505" t="s">
        <v>247</v>
      </c>
      <c r="Y8" s="493" t="e">
        <f t="shared" ref="Y8:AA8" si="30">+Y31+Y54</f>
        <v>#REF!</v>
      </c>
      <c r="Z8" s="499" t="e">
        <f t="shared" si="30"/>
        <v>#REF!</v>
      </c>
      <c r="AA8" s="499">
        <f t="shared" si="30"/>
        <v>0</v>
      </c>
      <c r="AB8" s="510" t="e">
        <f t="shared" si="23"/>
        <v>#REF!</v>
      </c>
      <c r="AC8" s="499" t="e">
        <f t="shared" ref="AC8:AD8" si="31">+AC31+AC54</f>
        <v>#REF!</v>
      </c>
      <c r="AD8" s="499" t="e">
        <f t="shared" si="31"/>
        <v>#REF!</v>
      </c>
      <c r="AE8" s="510" t="e">
        <f t="shared" si="25"/>
        <v>#REF!</v>
      </c>
      <c r="AF8" s="511" t="e">
        <f t="shared" si="26"/>
        <v>#REF!</v>
      </c>
      <c r="AG8" s="528" t="e">
        <f t="shared" si="11"/>
        <v>#REF!</v>
      </c>
    </row>
    <row r="9" spans="2:33">
      <c r="B9" s="505" t="s">
        <v>248</v>
      </c>
      <c r="C9" s="493" t="e">
        <f t="shared" si="12"/>
        <v>#REF!</v>
      </c>
      <c r="D9" s="499" t="e">
        <f t="shared" si="12"/>
        <v>#REF!</v>
      </c>
      <c r="E9" s="499">
        <f t="shared" si="12"/>
        <v>0</v>
      </c>
      <c r="F9" s="510" t="e">
        <f t="shared" si="13"/>
        <v>#REF!</v>
      </c>
      <c r="G9" s="499" t="e">
        <f t="shared" ref="G9:H9" si="32">+G32+G55</f>
        <v>#REF!</v>
      </c>
      <c r="H9" s="499" t="e">
        <f t="shared" si="32"/>
        <v>#REF!</v>
      </c>
      <c r="I9" s="510" t="e">
        <f t="shared" si="15"/>
        <v>#REF!</v>
      </c>
      <c r="J9" s="511" t="e">
        <f t="shared" si="16"/>
        <v>#REF!</v>
      </c>
      <c r="K9" s="528" t="e">
        <f t="shared" si="5"/>
        <v>#REF!</v>
      </c>
      <c r="L9" s="522"/>
      <c r="M9" s="505" t="s">
        <v>248</v>
      </c>
      <c r="N9" s="493" t="e">
        <f t="shared" ref="N9:P9" si="33">+N32+N55</f>
        <v>#REF!</v>
      </c>
      <c r="O9" s="499" t="e">
        <f t="shared" si="33"/>
        <v>#REF!</v>
      </c>
      <c r="P9" s="499">
        <f t="shared" si="33"/>
        <v>0</v>
      </c>
      <c r="Q9" s="510" t="e">
        <f t="shared" si="18"/>
        <v>#REF!</v>
      </c>
      <c r="R9" s="499" t="e">
        <f t="shared" ref="R9:S9" si="34">+R32+R55</f>
        <v>#REF!</v>
      </c>
      <c r="S9" s="499" t="e">
        <f t="shared" si="34"/>
        <v>#REF!</v>
      </c>
      <c r="T9" s="510" t="e">
        <f t="shared" si="20"/>
        <v>#REF!</v>
      </c>
      <c r="U9" s="511" t="e">
        <f t="shared" si="21"/>
        <v>#REF!</v>
      </c>
      <c r="V9" s="528" t="e">
        <f t="shared" si="8"/>
        <v>#REF!</v>
      </c>
      <c r="X9" s="505" t="s">
        <v>248</v>
      </c>
      <c r="Y9" s="493" t="e">
        <f t="shared" ref="Y9:AA9" si="35">+Y32+Y55</f>
        <v>#REF!</v>
      </c>
      <c r="Z9" s="499" t="e">
        <f t="shared" si="35"/>
        <v>#REF!</v>
      </c>
      <c r="AA9" s="499">
        <f t="shared" si="35"/>
        <v>0</v>
      </c>
      <c r="AB9" s="510" t="e">
        <f t="shared" si="23"/>
        <v>#REF!</v>
      </c>
      <c r="AC9" s="499" t="e">
        <f t="shared" ref="AC9:AD9" si="36">+AC32+AC55</f>
        <v>#REF!</v>
      </c>
      <c r="AD9" s="499" t="e">
        <f t="shared" si="36"/>
        <v>#REF!</v>
      </c>
      <c r="AE9" s="510" t="e">
        <f t="shared" si="25"/>
        <v>#REF!</v>
      </c>
      <c r="AF9" s="511" t="e">
        <f t="shared" si="26"/>
        <v>#REF!</v>
      </c>
      <c r="AG9" s="528" t="e">
        <f t="shared" si="11"/>
        <v>#REF!</v>
      </c>
    </row>
    <row r="10" spans="2:33">
      <c r="B10" s="505" t="s">
        <v>249</v>
      </c>
      <c r="C10" s="493" t="e">
        <f t="shared" si="12"/>
        <v>#REF!</v>
      </c>
      <c r="D10" s="499" t="e">
        <f t="shared" si="12"/>
        <v>#REF!</v>
      </c>
      <c r="E10" s="499">
        <f t="shared" si="12"/>
        <v>0</v>
      </c>
      <c r="F10" s="510" t="e">
        <f t="shared" si="13"/>
        <v>#REF!</v>
      </c>
      <c r="G10" s="499" t="e">
        <f t="shared" ref="G10:H10" si="37">+G33+G56</f>
        <v>#REF!</v>
      </c>
      <c r="H10" s="499" t="e">
        <f t="shared" si="37"/>
        <v>#REF!</v>
      </c>
      <c r="I10" s="510" t="e">
        <f t="shared" si="15"/>
        <v>#REF!</v>
      </c>
      <c r="J10" s="511" t="e">
        <f t="shared" si="16"/>
        <v>#REF!</v>
      </c>
      <c r="K10" s="528" t="e">
        <f t="shared" si="5"/>
        <v>#REF!</v>
      </c>
      <c r="L10" s="522"/>
      <c r="M10" s="505" t="s">
        <v>249</v>
      </c>
      <c r="N10" s="493" t="e">
        <f t="shared" ref="N10:P10" si="38">+N33+N56</f>
        <v>#REF!</v>
      </c>
      <c r="O10" s="499" t="e">
        <f t="shared" si="38"/>
        <v>#REF!</v>
      </c>
      <c r="P10" s="499">
        <f t="shared" si="38"/>
        <v>0</v>
      </c>
      <c r="Q10" s="510" t="e">
        <f t="shared" si="18"/>
        <v>#REF!</v>
      </c>
      <c r="R10" s="499" t="e">
        <f t="shared" ref="R10:S10" si="39">+R33+R56</f>
        <v>#REF!</v>
      </c>
      <c r="S10" s="499" t="e">
        <f t="shared" si="39"/>
        <v>#REF!</v>
      </c>
      <c r="T10" s="510" t="e">
        <f t="shared" si="20"/>
        <v>#REF!</v>
      </c>
      <c r="U10" s="511" t="e">
        <f t="shared" si="21"/>
        <v>#REF!</v>
      </c>
      <c r="V10" s="528" t="e">
        <f t="shared" si="8"/>
        <v>#REF!</v>
      </c>
      <c r="X10" s="505" t="s">
        <v>249</v>
      </c>
      <c r="Y10" s="493" t="e">
        <f t="shared" ref="Y10:AA10" si="40">+Y33+Y56</f>
        <v>#REF!</v>
      </c>
      <c r="Z10" s="499" t="e">
        <f t="shared" si="40"/>
        <v>#REF!</v>
      </c>
      <c r="AA10" s="499">
        <f t="shared" si="40"/>
        <v>0</v>
      </c>
      <c r="AB10" s="510" t="e">
        <f t="shared" si="23"/>
        <v>#REF!</v>
      </c>
      <c r="AC10" s="499" t="e">
        <f t="shared" ref="AC10:AD10" si="41">+AC33+AC56</f>
        <v>#REF!</v>
      </c>
      <c r="AD10" s="499" t="e">
        <f t="shared" si="41"/>
        <v>#REF!</v>
      </c>
      <c r="AE10" s="510" t="e">
        <f t="shared" si="25"/>
        <v>#REF!</v>
      </c>
      <c r="AF10" s="511" t="e">
        <f t="shared" si="26"/>
        <v>#REF!</v>
      </c>
      <c r="AG10" s="528" t="e">
        <f t="shared" si="11"/>
        <v>#REF!</v>
      </c>
    </row>
    <row r="11" spans="2:33">
      <c r="B11" s="505" t="s">
        <v>216</v>
      </c>
      <c r="C11" s="493" t="e">
        <f t="shared" si="12"/>
        <v>#REF!</v>
      </c>
      <c r="D11" s="499" t="e">
        <f t="shared" si="12"/>
        <v>#REF!</v>
      </c>
      <c r="E11" s="499" t="e">
        <f t="shared" si="12"/>
        <v>#REF!</v>
      </c>
      <c r="F11" s="510" t="e">
        <f t="shared" si="13"/>
        <v>#REF!</v>
      </c>
      <c r="G11" s="499" t="e">
        <f t="shared" ref="G11:H11" si="42">+G34+G57</f>
        <v>#REF!</v>
      </c>
      <c r="H11" s="499" t="e">
        <f t="shared" si="42"/>
        <v>#REF!</v>
      </c>
      <c r="I11" s="510" t="e">
        <f t="shared" si="15"/>
        <v>#REF!</v>
      </c>
      <c r="J11" s="511" t="e">
        <f t="shared" si="16"/>
        <v>#REF!</v>
      </c>
      <c r="K11" s="528" t="e">
        <f t="shared" si="5"/>
        <v>#REF!</v>
      </c>
      <c r="L11" s="522"/>
      <c r="M11" s="505" t="s">
        <v>216</v>
      </c>
      <c r="N11" s="493" t="e">
        <f t="shared" ref="N11:P11" si="43">+N34+N57</f>
        <v>#REF!</v>
      </c>
      <c r="O11" s="499" t="e">
        <f t="shared" si="43"/>
        <v>#REF!</v>
      </c>
      <c r="P11" s="499" t="e">
        <f t="shared" si="43"/>
        <v>#REF!</v>
      </c>
      <c r="Q11" s="510" t="e">
        <f t="shared" si="18"/>
        <v>#REF!</v>
      </c>
      <c r="R11" s="499" t="e">
        <f t="shared" ref="R11:S11" si="44">+R34+R57</f>
        <v>#REF!</v>
      </c>
      <c r="S11" s="499" t="e">
        <f t="shared" si="44"/>
        <v>#REF!</v>
      </c>
      <c r="T11" s="510" t="e">
        <f t="shared" si="20"/>
        <v>#REF!</v>
      </c>
      <c r="U11" s="511" t="e">
        <f t="shared" si="21"/>
        <v>#REF!</v>
      </c>
      <c r="V11" s="528" t="e">
        <f t="shared" si="8"/>
        <v>#REF!</v>
      </c>
      <c r="X11" s="505" t="s">
        <v>216</v>
      </c>
      <c r="Y11" s="493" t="e">
        <f t="shared" ref="Y11:AA11" si="45">+Y34+Y57</f>
        <v>#REF!</v>
      </c>
      <c r="Z11" s="499" t="e">
        <f t="shared" si="45"/>
        <v>#REF!</v>
      </c>
      <c r="AA11" s="499" t="e">
        <f t="shared" si="45"/>
        <v>#REF!</v>
      </c>
      <c r="AB11" s="510" t="e">
        <f t="shared" si="23"/>
        <v>#REF!</v>
      </c>
      <c r="AC11" s="499" t="e">
        <f t="shared" ref="AC11:AD11" si="46">+AC34+AC57</f>
        <v>#REF!</v>
      </c>
      <c r="AD11" s="499" t="e">
        <f t="shared" si="46"/>
        <v>#REF!</v>
      </c>
      <c r="AE11" s="510" t="e">
        <f t="shared" si="25"/>
        <v>#REF!</v>
      </c>
      <c r="AF11" s="511" t="e">
        <f t="shared" si="26"/>
        <v>#REF!</v>
      </c>
      <c r="AG11" s="528" t="e">
        <f t="shared" si="11"/>
        <v>#REF!</v>
      </c>
    </row>
    <row r="12" spans="2:33">
      <c r="B12" s="505" t="s">
        <v>217</v>
      </c>
      <c r="C12" s="493" t="e">
        <f t="shared" si="12"/>
        <v>#REF!</v>
      </c>
      <c r="D12" s="499" t="e">
        <f t="shared" si="12"/>
        <v>#REF!</v>
      </c>
      <c r="E12" s="499" t="e">
        <f t="shared" si="12"/>
        <v>#REF!</v>
      </c>
      <c r="F12" s="510" t="e">
        <f t="shared" si="13"/>
        <v>#REF!</v>
      </c>
      <c r="G12" s="499" t="e">
        <f t="shared" ref="G12:H12" si="47">+G35+G58</f>
        <v>#REF!</v>
      </c>
      <c r="H12" s="499" t="e">
        <f t="shared" si="47"/>
        <v>#REF!</v>
      </c>
      <c r="I12" s="510" t="e">
        <f t="shared" si="15"/>
        <v>#REF!</v>
      </c>
      <c r="J12" s="511" t="e">
        <f t="shared" si="16"/>
        <v>#REF!</v>
      </c>
      <c r="K12" s="528" t="e">
        <f t="shared" si="5"/>
        <v>#REF!</v>
      </c>
      <c r="L12" s="522"/>
      <c r="M12" s="505" t="s">
        <v>217</v>
      </c>
      <c r="N12" s="493" t="e">
        <f t="shared" ref="N12:P12" si="48">+N35+N58</f>
        <v>#REF!</v>
      </c>
      <c r="O12" s="499" t="e">
        <f t="shared" si="48"/>
        <v>#REF!</v>
      </c>
      <c r="P12" s="499" t="e">
        <f t="shared" si="48"/>
        <v>#REF!</v>
      </c>
      <c r="Q12" s="510" t="e">
        <f t="shared" si="18"/>
        <v>#REF!</v>
      </c>
      <c r="R12" s="499" t="e">
        <f t="shared" ref="R12:S12" si="49">+R35+R58</f>
        <v>#REF!</v>
      </c>
      <c r="S12" s="499" t="e">
        <f t="shared" si="49"/>
        <v>#REF!</v>
      </c>
      <c r="T12" s="510" t="e">
        <f t="shared" si="20"/>
        <v>#REF!</v>
      </c>
      <c r="U12" s="511" t="e">
        <f t="shared" si="21"/>
        <v>#REF!</v>
      </c>
      <c r="V12" s="528" t="e">
        <f t="shared" si="8"/>
        <v>#REF!</v>
      </c>
      <c r="X12" s="505" t="s">
        <v>217</v>
      </c>
      <c r="Y12" s="493" t="e">
        <f t="shared" ref="Y12:AA12" si="50">+Y35+Y58</f>
        <v>#REF!</v>
      </c>
      <c r="Z12" s="499" t="e">
        <f t="shared" si="50"/>
        <v>#REF!</v>
      </c>
      <c r="AA12" s="499" t="e">
        <f t="shared" si="50"/>
        <v>#REF!</v>
      </c>
      <c r="AB12" s="510" t="e">
        <f t="shared" si="23"/>
        <v>#REF!</v>
      </c>
      <c r="AC12" s="499" t="e">
        <f t="shared" ref="AC12:AD12" si="51">+AC35+AC58</f>
        <v>#REF!</v>
      </c>
      <c r="AD12" s="499" t="e">
        <f t="shared" si="51"/>
        <v>#REF!</v>
      </c>
      <c r="AE12" s="510" t="e">
        <f t="shared" si="25"/>
        <v>#REF!</v>
      </c>
      <c r="AF12" s="511" t="e">
        <f t="shared" si="26"/>
        <v>#REF!</v>
      </c>
      <c r="AG12" s="528" t="e">
        <f t="shared" si="11"/>
        <v>#REF!</v>
      </c>
    </row>
    <row r="13" spans="2:33">
      <c r="B13" s="505" t="s">
        <v>218</v>
      </c>
      <c r="C13" s="493" t="e">
        <f t="shared" si="12"/>
        <v>#REF!</v>
      </c>
      <c r="D13" s="499" t="e">
        <f t="shared" si="12"/>
        <v>#REF!</v>
      </c>
      <c r="E13" s="499" t="e">
        <f t="shared" si="12"/>
        <v>#REF!</v>
      </c>
      <c r="F13" s="510" t="e">
        <f t="shared" si="13"/>
        <v>#REF!</v>
      </c>
      <c r="G13" s="499" t="e">
        <f t="shared" ref="G13:H13" si="52">+G36+G59</f>
        <v>#REF!</v>
      </c>
      <c r="H13" s="499" t="e">
        <f t="shared" si="52"/>
        <v>#REF!</v>
      </c>
      <c r="I13" s="510" t="e">
        <f t="shared" si="15"/>
        <v>#REF!</v>
      </c>
      <c r="J13" s="511" t="e">
        <f t="shared" si="16"/>
        <v>#REF!</v>
      </c>
      <c r="K13" s="528" t="e">
        <f t="shared" si="5"/>
        <v>#REF!</v>
      </c>
      <c r="L13" s="522"/>
      <c r="M13" s="505" t="s">
        <v>218</v>
      </c>
      <c r="N13" s="493" t="e">
        <f t="shared" ref="N13:P13" si="53">+N36+N59</f>
        <v>#REF!</v>
      </c>
      <c r="O13" s="499" t="e">
        <f t="shared" si="53"/>
        <v>#REF!</v>
      </c>
      <c r="P13" s="499" t="e">
        <f t="shared" si="53"/>
        <v>#REF!</v>
      </c>
      <c r="Q13" s="510" t="e">
        <f t="shared" si="18"/>
        <v>#REF!</v>
      </c>
      <c r="R13" s="499" t="e">
        <f t="shared" ref="R13:S13" si="54">+R36+R59</f>
        <v>#REF!</v>
      </c>
      <c r="S13" s="499" t="e">
        <f t="shared" si="54"/>
        <v>#REF!</v>
      </c>
      <c r="T13" s="510" t="e">
        <f t="shared" si="20"/>
        <v>#REF!</v>
      </c>
      <c r="U13" s="511" t="e">
        <f t="shared" si="21"/>
        <v>#REF!</v>
      </c>
      <c r="V13" s="528" t="e">
        <f t="shared" si="8"/>
        <v>#REF!</v>
      </c>
      <c r="X13" s="505" t="s">
        <v>218</v>
      </c>
      <c r="Y13" s="493" t="e">
        <f t="shared" ref="Y13:AA13" si="55">+Y36+Y59</f>
        <v>#REF!</v>
      </c>
      <c r="Z13" s="499" t="e">
        <f t="shared" si="55"/>
        <v>#REF!</v>
      </c>
      <c r="AA13" s="499" t="e">
        <f t="shared" si="55"/>
        <v>#REF!</v>
      </c>
      <c r="AB13" s="510" t="e">
        <f t="shared" si="23"/>
        <v>#REF!</v>
      </c>
      <c r="AC13" s="499" t="e">
        <f t="shared" ref="AC13:AD13" si="56">+AC36+AC59</f>
        <v>#REF!</v>
      </c>
      <c r="AD13" s="499" t="e">
        <f t="shared" si="56"/>
        <v>#REF!</v>
      </c>
      <c r="AE13" s="510" t="e">
        <f t="shared" si="25"/>
        <v>#REF!</v>
      </c>
      <c r="AF13" s="511" t="e">
        <f t="shared" si="26"/>
        <v>#REF!</v>
      </c>
      <c r="AG13" s="528" t="e">
        <f t="shared" si="11"/>
        <v>#REF!</v>
      </c>
    </row>
    <row r="14" spans="2:33">
      <c r="B14" s="505" t="s">
        <v>219</v>
      </c>
      <c r="C14" s="493" t="e">
        <f t="shared" si="12"/>
        <v>#REF!</v>
      </c>
      <c r="D14" s="499" t="e">
        <f t="shared" si="12"/>
        <v>#REF!</v>
      </c>
      <c r="E14" s="499" t="e">
        <f t="shared" si="12"/>
        <v>#REF!</v>
      </c>
      <c r="F14" s="510" t="e">
        <f t="shared" si="13"/>
        <v>#REF!</v>
      </c>
      <c r="G14" s="499" t="e">
        <f t="shared" ref="G14:H14" si="57">+G37+G60</f>
        <v>#REF!</v>
      </c>
      <c r="H14" s="499" t="e">
        <f t="shared" si="57"/>
        <v>#REF!</v>
      </c>
      <c r="I14" s="510" t="e">
        <f t="shared" si="15"/>
        <v>#REF!</v>
      </c>
      <c r="J14" s="511" t="e">
        <f t="shared" si="16"/>
        <v>#REF!</v>
      </c>
      <c r="K14" s="528" t="e">
        <f t="shared" si="5"/>
        <v>#REF!</v>
      </c>
      <c r="L14" s="522"/>
      <c r="M14" s="505" t="s">
        <v>219</v>
      </c>
      <c r="N14" s="493" t="e">
        <f t="shared" ref="N14:P14" si="58">+N37+N60</f>
        <v>#REF!</v>
      </c>
      <c r="O14" s="499" t="e">
        <f t="shared" si="58"/>
        <v>#REF!</v>
      </c>
      <c r="P14" s="499" t="e">
        <f t="shared" si="58"/>
        <v>#REF!</v>
      </c>
      <c r="Q14" s="510" t="e">
        <f t="shared" si="18"/>
        <v>#REF!</v>
      </c>
      <c r="R14" s="499" t="e">
        <f t="shared" ref="R14:S14" si="59">+R37+R60</f>
        <v>#REF!</v>
      </c>
      <c r="S14" s="499" t="e">
        <f t="shared" si="59"/>
        <v>#REF!</v>
      </c>
      <c r="T14" s="510" t="e">
        <f t="shared" si="20"/>
        <v>#REF!</v>
      </c>
      <c r="U14" s="511" t="e">
        <f t="shared" si="21"/>
        <v>#REF!</v>
      </c>
      <c r="V14" s="528" t="e">
        <f t="shared" si="8"/>
        <v>#REF!</v>
      </c>
      <c r="X14" s="505" t="s">
        <v>219</v>
      </c>
      <c r="Y14" s="493" t="e">
        <f t="shared" ref="Y14:AA14" si="60">+Y37+Y60</f>
        <v>#REF!</v>
      </c>
      <c r="Z14" s="499" t="e">
        <f t="shared" si="60"/>
        <v>#REF!</v>
      </c>
      <c r="AA14" s="499" t="e">
        <f t="shared" si="60"/>
        <v>#REF!</v>
      </c>
      <c r="AB14" s="510" t="e">
        <f t="shared" si="23"/>
        <v>#REF!</v>
      </c>
      <c r="AC14" s="499" t="e">
        <f t="shared" ref="AC14:AD14" si="61">+AC37+AC60</f>
        <v>#REF!</v>
      </c>
      <c r="AD14" s="499" t="e">
        <f t="shared" si="61"/>
        <v>#REF!</v>
      </c>
      <c r="AE14" s="510" t="e">
        <f t="shared" si="25"/>
        <v>#REF!</v>
      </c>
      <c r="AF14" s="511" t="e">
        <f t="shared" si="26"/>
        <v>#REF!</v>
      </c>
      <c r="AG14" s="528" t="e">
        <f t="shared" si="11"/>
        <v>#REF!</v>
      </c>
    </row>
    <row r="15" spans="2:33">
      <c r="B15" s="505" t="s">
        <v>220</v>
      </c>
      <c r="C15" s="493" t="e">
        <f t="shared" si="12"/>
        <v>#REF!</v>
      </c>
      <c r="D15" s="499" t="e">
        <f t="shared" si="12"/>
        <v>#REF!</v>
      </c>
      <c r="E15" s="499" t="e">
        <f t="shared" si="12"/>
        <v>#REF!</v>
      </c>
      <c r="F15" s="510" t="e">
        <f t="shared" si="13"/>
        <v>#REF!</v>
      </c>
      <c r="G15" s="499" t="e">
        <f t="shared" ref="G15:H15" si="62">+G38+G61</f>
        <v>#REF!</v>
      </c>
      <c r="H15" s="499" t="e">
        <f t="shared" si="62"/>
        <v>#REF!</v>
      </c>
      <c r="I15" s="510" t="e">
        <f t="shared" si="15"/>
        <v>#REF!</v>
      </c>
      <c r="J15" s="511" t="e">
        <f t="shared" si="16"/>
        <v>#REF!</v>
      </c>
      <c r="K15" s="528" t="e">
        <f t="shared" si="5"/>
        <v>#REF!</v>
      </c>
      <c r="L15" s="522"/>
      <c r="M15" s="505" t="s">
        <v>220</v>
      </c>
      <c r="N15" s="493" t="e">
        <f t="shared" ref="N15:P15" si="63">+N38+N61</f>
        <v>#REF!</v>
      </c>
      <c r="O15" s="499" t="e">
        <f t="shared" si="63"/>
        <v>#REF!</v>
      </c>
      <c r="P15" s="499" t="e">
        <f t="shared" si="63"/>
        <v>#REF!</v>
      </c>
      <c r="Q15" s="510" t="e">
        <f t="shared" si="18"/>
        <v>#REF!</v>
      </c>
      <c r="R15" s="499" t="e">
        <f t="shared" ref="R15:S15" si="64">+R38+R61</f>
        <v>#REF!</v>
      </c>
      <c r="S15" s="499" t="e">
        <f t="shared" si="64"/>
        <v>#REF!</v>
      </c>
      <c r="T15" s="510" t="e">
        <f t="shared" si="20"/>
        <v>#REF!</v>
      </c>
      <c r="U15" s="511" t="e">
        <f t="shared" si="21"/>
        <v>#REF!</v>
      </c>
      <c r="V15" s="528" t="e">
        <f t="shared" si="8"/>
        <v>#REF!</v>
      </c>
      <c r="X15" s="505" t="s">
        <v>220</v>
      </c>
      <c r="Y15" s="493" t="e">
        <f t="shared" ref="Y15:AA15" si="65">+Y38+Y61</f>
        <v>#REF!</v>
      </c>
      <c r="Z15" s="499" t="e">
        <f t="shared" si="65"/>
        <v>#REF!</v>
      </c>
      <c r="AA15" s="499" t="e">
        <f t="shared" si="65"/>
        <v>#REF!</v>
      </c>
      <c r="AB15" s="510" t="e">
        <f t="shared" si="23"/>
        <v>#REF!</v>
      </c>
      <c r="AC15" s="499" t="e">
        <f t="shared" ref="AC15:AD15" si="66">+AC38+AC61</f>
        <v>#REF!</v>
      </c>
      <c r="AD15" s="499" t="e">
        <f t="shared" si="66"/>
        <v>#REF!</v>
      </c>
      <c r="AE15" s="510" t="e">
        <f t="shared" si="25"/>
        <v>#REF!</v>
      </c>
      <c r="AF15" s="511" t="e">
        <f t="shared" si="26"/>
        <v>#REF!</v>
      </c>
      <c r="AG15" s="528" t="e">
        <f t="shared" si="11"/>
        <v>#REF!</v>
      </c>
    </row>
    <row r="16" spans="2:33">
      <c r="B16" s="505" t="s">
        <v>221</v>
      </c>
      <c r="C16" s="493" t="e">
        <f t="shared" si="12"/>
        <v>#REF!</v>
      </c>
      <c r="D16" s="499" t="e">
        <f t="shared" si="12"/>
        <v>#REF!</v>
      </c>
      <c r="E16" s="499" t="e">
        <f t="shared" si="12"/>
        <v>#REF!</v>
      </c>
      <c r="F16" s="510" t="e">
        <f t="shared" si="13"/>
        <v>#REF!</v>
      </c>
      <c r="G16" s="499" t="e">
        <f t="shared" ref="G16:H16" si="67">+G39+G62</f>
        <v>#REF!</v>
      </c>
      <c r="H16" s="499" t="e">
        <f t="shared" si="67"/>
        <v>#REF!</v>
      </c>
      <c r="I16" s="510" t="e">
        <f t="shared" si="15"/>
        <v>#REF!</v>
      </c>
      <c r="J16" s="511" t="e">
        <f t="shared" si="16"/>
        <v>#REF!</v>
      </c>
      <c r="K16" s="528" t="e">
        <f t="shared" si="5"/>
        <v>#REF!</v>
      </c>
      <c r="L16" s="522"/>
      <c r="M16" s="505" t="s">
        <v>221</v>
      </c>
      <c r="N16" s="493" t="e">
        <f t="shared" ref="N16:P16" si="68">+N39+N62</f>
        <v>#REF!</v>
      </c>
      <c r="O16" s="499" t="e">
        <f t="shared" si="68"/>
        <v>#REF!</v>
      </c>
      <c r="P16" s="499" t="e">
        <f t="shared" si="68"/>
        <v>#REF!</v>
      </c>
      <c r="Q16" s="510" t="e">
        <f t="shared" si="18"/>
        <v>#REF!</v>
      </c>
      <c r="R16" s="499" t="e">
        <f t="shared" ref="R16:S16" si="69">+R39+R62</f>
        <v>#REF!</v>
      </c>
      <c r="S16" s="499" t="e">
        <f t="shared" si="69"/>
        <v>#REF!</v>
      </c>
      <c r="T16" s="510" t="e">
        <f t="shared" si="20"/>
        <v>#REF!</v>
      </c>
      <c r="U16" s="511" t="e">
        <f t="shared" si="21"/>
        <v>#REF!</v>
      </c>
      <c r="V16" s="528" t="e">
        <f t="shared" si="8"/>
        <v>#REF!</v>
      </c>
      <c r="X16" s="505" t="s">
        <v>221</v>
      </c>
      <c r="Y16" s="493" t="e">
        <f t="shared" ref="Y16:AA16" si="70">+Y39+Y62</f>
        <v>#REF!</v>
      </c>
      <c r="Z16" s="499" t="e">
        <f t="shared" si="70"/>
        <v>#REF!</v>
      </c>
      <c r="AA16" s="499" t="e">
        <f t="shared" si="70"/>
        <v>#REF!</v>
      </c>
      <c r="AB16" s="510" t="e">
        <f t="shared" si="23"/>
        <v>#REF!</v>
      </c>
      <c r="AC16" s="499" t="e">
        <f t="shared" ref="AC16:AD16" si="71">+AC39+AC62</f>
        <v>#REF!</v>
      </c>
      <c r="AD16" s="499" t="e">
        <f t="shared" si="71"/>
        <v>#REF!</v>
      </c>
      <c r="AE16" s="510" t="e">
        <f t="shared" si="25"/>
        <v>#REF!</v>
      </c>
      <c r="AF16" s="511" t="e">
        <f t="shared" si="26"/>
        <v>#REF!</v>
      </c>
      <c r="AG16" s="528" t="e">
        <f t="shared" si="11"/>
        <v>#REF!</v>
      </c>
    </row>
    <row r="17" spans="2:33">
      <c r="B17" s="505" t="s">
        <v>222</v>
      </c>
      <c r="C17" s="493" t="e">
        <f t="shared" si="12"/>
        <v>#REF!</v>
      </c>
      <c r="D17" s="499" t="e">
        <f t="shared" si="12"/>
        <v>#REF!</v>
      </c>
      <c r="E17" s="499" t="e">
        <f t="shared" si="12"/>
        <v>#REF!</v>
      </c>
      <c r="F17" s="510" t="e">
        <f t="shared" si="13"/>
        <v>#REF!</v>
      </c>
      <c r="G17" s="499" t="e">
        <f t="shared" ref="G17:H17" si="72">+G40+G63</f>
        <v>#REF!</v>
      </c>
      <c r="H17" s="499" t="e">
        <f t="shared" si="72"/>
        <v>#REF!</v>
      </c>
      <c r="I17" s="510" t="e">
        <f t="shared" si="15"/>
        <v>#REF!</v>
      </c>
      <c r="J17" s="511" t="e">
        <f t="shared" si="16"/>
        <v>#REF!</v>
      </c>
      <c r="K17" s="528" t="e">
        <f t="shared" si="5"/>
        <v>#REF!</v>
      </c>
      <c r="L17" s="522"/>
      <c r="M17" s="505" t="s">
        <v>222</v>
      </c>
      <c r="N17" s="493" t="e">
        <f t="shared" ref="N17:P17" si="73">+N40+N63</f>
        <v>#REF!</v>
      </c>
      <c r="O17" s="499" t="e">
        <f t="shared" si="73"/>
        <v>#REF!</v>
      </c>
      <c r="P17" s="499" t="e">
        <f t="shared" si="73"/>
        <v>#REF!</v>
      </c>
      <c r="Q17" s="510" t="e">
        <f t="shared" si="18"/>
        <v>#REF!</v>
      </c>
      <c r="R17" s="499" t="e">
        <f t="shared" ref="R17:S17" si="74">+R40+R63</f>
        <v>#REF!</v>
      </c>
      <c r="S17" s="499" t="e">
        <f t="shared" si="74"/>
        <v>#REF!</v>
      </c>
      <c r="T17" s="510" t="e">
        <f t="shared" si="20"/>
        <v>#REF!</v>
      </c>
      <c r="U17" s="511" t="e">
        <f t="shared" si="21"/>
        <v>#REF!</v>
      </c>
      <c r="V17" s="528" t="e">
        <f t="shared" si="8"/>
        <v>#REF!</v>
      </c>
      <c r="X17" s="505" t="s">
        <v>222</v>
      </c>
      <c r="Y17" s="493" t="e">
        <f t="shared" ref="Y17:AA17" si="75">+Y40+Y63</f>
        <v>#REF!</v>
      </c>
      <c r="Z17" s="499" t="e">
        <f t="shared" si="75"/>
        <v>#REF!</v>
      </c>
      <c r="AA17" s="499" t="e">
        <f t="shared" si="75"/>
        <v>#REF!</v>
      </c>
      <c r="AB17" s="510" t="e">
        <f t="shared" si="23"/>
        <v>#REF!</v>
      </c>
      <c r="AC17" s="499" t="e">
        <f t="shared" ref="AC17:AD17" si="76">+AC40+AC63</f>
        <v>#REF!</v>
      </c>
      <c r="AD17" s="499" t="e">
        <f t="shared" si="76"/>
        <v>#REF!</v>
      </c>
      <c r="AE17" s="510" t="e">
        <f t="shared" si="25"/>
        <v>#REF!</v>
      </c>
      <c r="AF17" s="511" t="e">
        <f t="shared" si="26"/>
        <v>#REF!</v>
      </c>
      <c r="AG17" s="528" t="e">
        <f t="shared" si="11"/>
        <v>#REF!</v>
      </c>
    </row>
    <row r="18" spans="2:33">
      <c r="B18" s="505" t="s">
        <v>223</v>
      </c>
      <c r="C18" s="493" t="e">
        <f t="shared" si="12"/>
        <v>#REF!</v>
      </c>
      <c r="D18" s="499" t="e">
        <f t="shared" si="12"/>
        <v>#REF!</v>
      </c>
      <c r="E18" s="499" t="e">
        <f t="shared" si="12"/>
        <v>#REF!</v>
      </c>
      <c r="F18" s="510" t="e">
        <f t="shared" si="13"/>
        <v>#REF!</v>
      </c>
      <c r="G18" s="499" t="e">
        <f t="shared" ref="G18:H18" si="77">+G41+G64</f>
        <v>#REF!</v>
      </c>
      <c r="H18" s="499" t="e">
        <f t="shared" si="77"/>
        <v>#REF!</v>
      </c>
      <c r="I18" s="510" t="e">
        <f t="shared" si="15"/>
        <v>#REF!</v>
      </c>
      <c r="J18" s="511" t="e">
        <f t="shared" si="16"/>
        <v>#REF!</v>
      </c>
      <c r="K18" s="528" t="e">
        <f t="shared" si="5"/>
        <v>#REF!</v>
      </c>
      <c r="L18" s="522"/>
      <c r="M18" s="505" t="s">
        <v>223</v>
      </c>
      <c r="N18" s="493" t="e">
        <f t="shared" ref="N18:P18" si="78">+N41+N64</f>
        <v>#REF!</v>
      </c>
      <c r="O18" s="499" t="e">
        <f t="shared" si="78"/>
        <v>#REF!</v>
      </c>
      <c r="P18" s="499" t="e">
        <f t="shared" si="78"/>
        <v>#REF!</v>
      </c>
      <c r="Q18" s="510" t="e">
        <f t="shared" si="18"/>
        <v>#REF!</v>
      </c>
      <c r="R18" s="499" t="e">
        <f t="shared" ref="R18:S18" si="79">+R41+R64</f>
        <v>#REF!</v>
      </c>
      <c r="S18" s="499" t="e">
        <f t="shared" si="79"/>
        <v>#REF!</v>
      </c>
      <c r="T18" s="510" t="e">
        <f t="shared" si="20"/>
        <v>#REF!</v>
      </c>
      <c r="U18" s="511" t="e">
        <f t="shared" si="21"/>
        <v>#REF!</v>
      </c>
      <c r="V18" s="528" t="e">
        <f t="shared" si="8"/>
        <v>#REF!</v>
      </c>
      <c r="X18" s="505" t="s">
        <v>223</v>
      </c>
      <c r="Y18" s="493" t="e">
        <f t="shared" ref="Y18:AA18" si="80">+Y41+Y64</f>
        <v>#REF!</v>
      </c>
      <c r="Z18" s="499" t="e">
        <f t="shared" si="80"/>
        <v>#REF!</v>
      </c>
      <c r="AA18" s="499" t="e">
        <f t="shared" si="80"/>
        <v>#REF!</v>
      </c>
      <c r="AB18" s="510" t="e">
        <f t="shared" si="23"/>
        <v>#REF!</v>
      </c>
      <c r="AC18" s="499" t="e">
        <f t="shared" ref="AC18:AD18" si="81">+AC41+AC64</f>
        <v>#REF!</v>
      </c>
      <c r="AD18" s="499" t="e">
        <f t="shared" si="81"/>
        <v>#REF!</v>
      </c>
      <c r="AE18" s="510" t="e">
        <f t="shared" si="25"/>
        <v>#REF!</v>
      </c>
      <c r="AF18" s="511" t="e">
        <f t="shared" si="26"/>
        <v>#REF!</v>
      </c>
      <c r="AG18" s="528" t="e">
        <f t="shared" si="11"/>
        <v>#REF!</v>
      </c>
    </row>
    <row r="19" spans="2:33">
      <c r="B19" s="505" t="s">
        <v>224</v>
      </c>
      <c r="C19" s="493" t="e">
        <f t="shared" si="12"/>
        <v>#REF!</v>
      </c>
      <c r="D19" s="499" t="e">
        <f t="shared" si="12"/>
        <v>#REF!</v>
      </c>
      <c r="E19" s="499" t="e">
        <f t="shared" si="12"/>
        <v>#REF!</v>
      </c>
      <c r="F19" s="510" t="e">
        <f t="shared" si="13"/>
        <v>#REF!</v>
      </c>
      <c r="G19" s="499" t="e">
        <f t="shared" ref="G19:H19" si="82">+G42+G65</f>
        <v>#REF!</v>
      </c>
      <c r="H19" s="499" t="e">
        <f t="shared" si="82"/>
        <v>#REF!</v>
      </c>
      <c r="I19" s="510" t="e">
        <f t="shared" si="15"/>
        <v>#REF!</v>
      </c>
      <c r="J19" s="511" t="e">
        <f t="shared" si="16"/>
        <v>#REF!</v>
      </c>
      <c r="K19" s="528" t="e">
        <f t="shared" si="5"/>
        <v>#REF!</v>
      </c>
      <c r="L19" s="522"/>
      <c r="M19" s="505" t="s">
        <v>224</v>
      </c>
      <c r="N19" s="493" t="e">
        <f t="shared" ref="N19:P19" si="83">+N42+N65</f>
        <v>#REF!</v>
      </c>
      <c r="O19" s="499" t="e">
        <f t="shared" si="83"/>
        <v>#REF!</v>
      </c>
      <c r="P19" s="499" t="e">
        <f t="shared" si="83"/>
        <v>#REF!</v>
      </c>
      <c r="Q19" s="510" t="e">
        <f t="shared" si="18"/>
        <v>#REF!</v>
      </c>
      <c r="R19" s="499" t="e">
        <f t="shared" ref="R19:S19" si="84">+R42+R65</f>
        <v>#REF!</v>
      </c>
      <c r="S19" s="499" t="e">
        <f t="shared" si="84"/>
        <v>#REF!</v>
      </c>
      <c r="T19" s="510" t="e">
        <f t="shared" si="20"/>
        <v>#REF!</v>
      </c>
      <c r="U19" s="511" t="e">
        <f t="shared" si="21"/>
        <v>#REF!</v>
      </c>
      <c r="V19" s="528" t="e">
        <f t="shared" si="8"/>
        <v>#REF!</v>
      </c>
      <c r="X19" s="505" t="s">
        <v>224</v>
      </c>
      <c r="Y19" s="493" t="e">
        <f t="shared" ref="Y19:AA19" si="85">+Y42+Y65</f>
        <v>#REF!</v>
      </c>
      <c r="Z19" s="499" t="e">
        <f t="shared" si="85"/>
        <v>#REF!</v>
      </c>
      <c r="AA19" s="499" t="e">
        <f t="shared" si="85"/>
        <v>#REF!</v>
      </c>
      <c r="AB19" s="510" t="e">
        <f t="shared" si="23"/>
        <v>#REF!</v>
      </c>
      <c r="AC19" s="499" t="e">
        <f t="shared" ref="AC19:AD19" si="86">+AC42+AC65</f>
        <v>#REF!</v>
      </c>
      <c r="AD19" s="499" t="e">
        <f t="shared" si="86"/>
        <v>#REF!</v>
      </c>
      <c r="AE19" s="510" t="e">
        <f t="shared" si="25"/>
        <v>#REF!</v>
      </c>
      <c r="AF19" s="511" t="e">
        <f t="shared" si="26"/>
        <v>#REF!</v>
      </c>
      <c r="AG19" s="528" t="e">
        <f t="shared" si="11"/>
        <v>#REF!</v>
      </c>
    </row>
    <row r="20" spans="2:33">
      <c r="B20" s="505" t="s">
        <v>225</v>
      </c>
      <c r="C20" s="493" t="e">
        <f t="shared" si="12"/>
        <v>#REF!</v>
      </c>
      <c r="D20" s="499" t="e">
        <f t="shared" si="12"/>
        <v>#REF!</v>
      </c>
      <c r="E20" s="499" t="e">
        <f t="shared" si="12"/>
        <v>#REF!</v>
      </c>
      <c r="F20" s="510" t="e">
        <f t="shared" si="13"/>
        <v>#REF!</v>
      </c>
      <c r="G20" s="499" t="e">
        <f t="shared" ref="G20:H20" si="87">+G43+G66</f>
        <v>#REF!</v>
      </c>
      <c r="H20" s="499" t="e">
        <f t="shared" si="87"/>
        <v>#REF!</v>
      </c>
      <c r="I20" s="510" t="e">
        <f t="shared" si="15"/>
        <v>#REF!</v>
      </c>
      <c r="J20" s="511" t="e">
        <f t="shared" si="16"/>
        <v>#REF!</v>
      </c>
      <c r="K20" s="528" t="e">
        <f t="shared" si="5"/>
        <v>#REF!</v>
      </c>
      <c r="L20" s="522"/>
      <c r="M20" s="505" t="s">
        <v>225</v>
      </c>
      <c r="N20" s="493" t="e">
        <f t="shared" ref="N20:P20" si="88">+N43+N66</f>
        <v>#REF!</v>
      </c>
      <c r="O20" s="499" t="e">
        <f t="shared" si="88"/>
        <v>#REF!</v>
      </c>
      <c r="P20" s="499" t="e">
        <f t="shared" si="88"/>
        <v>#REF!</v>
      </c>
      <c r="Q20" s="510" t="e">
        <f t="shared" si="18"/>
        <v>#REF!</v>
      </c>
      <c r="R20" s="499" t="e">
        <f t="shared" ref="R20:S20" si="89">+R43+R66</f>
        <v>#REF!</v>
      </c>
      <c r="S20" s="499" t="e">
        <f t="shared" si="89"/>
        <v>#REF!</v>
      </c>
      <c r="T20" s="510" t="e">
        <f t="shared" si="20"/>
        <v>#REF!</v>
      </c>
      <c r="U20" s="511" t="e">
        <f t="shared" si="21"/>
        <v>#REF!</v>
      </c>
      <c r="V20" s="528" t="e">
        <f t="shared" si="8"/>
        <v>#REF!</v>
      </c>
      <c r="X20" s="505" t="s">
        <v>225</v>
      </c>
      <c r="Y20" s="493" t="e">
        <f t="shared" ref="Y20:AA20" si="90">+Y43+Y66</f>
        <v>#REF!</v>
      </c>
      <c r="Z20" s="499" t="e">
        <f t="shared" si="90"/>
        <v>#REF!</v>
      </c>
      <c r="AA20" s="499" t="e">
        <f t="shared" si="90"/>
        <v>#REF!</v>
      </c>
      <c r="AB20" s="510" t="e">
        <f t="shared" si="23"/>
        <v>#REF!</v>
      </c>
      <c r="AC20" s="499" t="e">
        <f t="shared" ref="AC20:AD20" si="91">+AC43+AC66</f>
        <v>#REF!</v>
      </c>
      <c r="AD20" s="499" t="e">
        <f t="shared" si="91"/>
        <v>#REF!</v>
      </c>
      <c r="AE20" s="510" t="e">
        <f t="shared" si="25"/>
        <v>#REF!</v>
      </c>
      <c r="AF20" s="511" t="e">
        <f t="shared" si="26"/>
        <v>#REF!</v>
      </c>
      <c r="AG20" s="528" t="e">
        <f t="shared" si="11"/>
        <v>#REF!</v>
      </c>
    </row>
    <row r="21" spans="2:33">
      <c r="B21" s="505" t="s">
        <v>226</v>
      </c>
      <c r="C21" s="493" t="e">
        <f t="shared" si="12"/>
        <v>#REF!</v>
      </c>
      <c r="D21" s="499" t="e">
        <f t="shared" si="12"/>
        <v>#REF!</v>
      </c>
      <c r="E21" s="499" t="e">
        <f t="shared" si="12"/>
        <v>#REF!</v>
      </c>
      <c r="F21" s="510" t="e">
        <f t="shared" si="13"/>
        <v>#REF!</v>
      </c>
      <c r="G21" s="499" t="e">
        <f t="shared" ref="G21:H21" si="92">+G44+G67</f>
        <v>#REF!</v>
      </c>
      <c r="H21" s="499" t="e">
        <f t="shared" si="92"/>
        <v>#REF!</v>
      </c>
      <c r="I21" s="510" t="e">
        <f t="shared" si="15"/>
        <v>#REF!</v>
      </c>
      <c r="J21" s="511" t="e">
        <f t="shared" si="16"/>
        <v>#REF!</v>
      </c>
      <c r="K21" s="528" t="e">
        <f t="shared" si="5"/>
        <v>#REF!</v>
      </c>
      <c r="L21" s="522"/>
      <c r="M21" s="505" t="s">
        <v>226</v>
      </c>
      <c r="N21" s="493" t="e">
        <f t="shared" ref="N21:P21" si="93">+N44+N67</f>
        <v>#REF!</v>
      </c>
      <c r="O21" s="499" t="e">
        <f t="shared" si="93"/>
        <v>#REF!</v>
      </c>
      <c r="P21" s="499" t="e">
        <f t="shared" si="93"/>
        <v>#REF!</v>
      </c>
      <c r="Q21" s="510" t="e">
        <f t="shared" si="18"/>
        <v>#REF!</v>
      </c>
      <c r="R21" s="499" t="e">
        <f t="shared" ref="R21:S21" si="94">+R44+R67</f>
        <v>#REF!</v>
      </c>
      <c r="S21" s="499" t="e">
        <f t="shared" si="94"/>
        <v>#REF!</v>
      </c>
      <c r="T21" s="510" t="e">
        <f t="shared" si="20"/>
        <v>#REF!</v>
      </c>
      <c r="U21" s="511" t="e">
        <f t="shared" si="21"/>
        <v>#REF!</v>
      </c>
      <c r="V21" s="528" t="e">
        <f t="shared" si="8"/>
        <v>#REF!</v>
      </c>
      <c r="X21" s="505" t="s">
        <v>226</v>
      </c>
      <c r="Y21" s="493" t="e">
        <f t="shared" ref="Y21:AA21" si="95">+Y44+Y67</f>
        <v>#REF!</v>
      </c>
      <c r="Z21" s="499" t="e">
        <f t="shared" si="95"/>
        <v>#REF!</v>
      </c>
      <c r="AA21" s="499" t="e">
        <f t="shared" si="95"/>
        <v>#REF!</v>
      </c>
      <c r="AB21" s="510" t="e">
        <f t="shared" si="23"/>
        <v>#REF!</v>
      </c>
      <c r="AC21" s="499" t="e">
        <f t="shared" ref="AC21:AD21" si="96">+AC44+AC67</f>
        <v>#REF!</v>
      </c>
      <c r="AD21" s="499" t="e">
        <f t="shared" si="96"/>
        <v>#REF!</v>
      </c>
      <c r="AE21" s="510" t="e">
        <f t="shared" si="25"/>
        <v>#REF!</v>
      </c>
      <c r="AF21" s="511" t="e">
        <f t="shared" si="26"/>
        <v>#REF!</v>
      </c>
      <c r="AG21" s="528" t="e">
        <f t="shared" si="11"/>
        <v>#REF!</v>
      </c>
    </row>
    <row r="22" spans="2:33">
      <c r="B22" s="505" t="s">
        <v>227</v>
      </c>
      <c r="C22" s="493" t="e">
        <f t="shared" si="12"/>
        <v>#REF!</v>
      </c>
      <c r="D22" s="499" t="e">
        <f t="shared" si="12"/>
        <v>#REF!</v>
      </c>
      <c r="E22" s="499" t="e">
        <f t="shared" si="12"/>
        <v>#REF!</v>
      </c>
      <c r="F22" s="510" t="e">
        <f t="shared" si="13"/>
        <v>#REF!</v>
      </c>
      <c r="G22" s="499" t="e">
        <f t="shared" ref="G22:H22" si="97">+G45+G68</f>
        <v>#REF!</v>
      </c>
      <c r="H22" s="499" t="e">
        <f t="shared" si="97"/>
        <v>#REF!</v>
      </c>
      <c r="I22" s="510" t="e">
        <f t="shared" si="15"/>
        <v>#REF!</v>
      </c>
      <c r="J22" s="511" t="e">
        <f t="shared" si="16"/>
        <v>#REF!</v>
      </c>
      <c r="K22" s="528" t="e">
        <f t="shared" si="5"/>
        <v>#REF!</v>
      </c>
      <c r="L22" s="522"/>
      <c r="M22" s="505" t="s">
        <v>227</v>
      </c>
      <c r="N22" s="493" t="e">
        <f t="shared" ref="N22:P22" si="98">+N45+N68</f>
        <v>#REF!</v>
      </c>
      <c r="O22" s="499" t="e">
        <f t="shared" si="98"/>
        <v>#REF!</v>
      </c>
      <c r="P22" s="499" t="e">
        <f t="shared" si="98"/>
        <v>#REF!</v>
      </c>
      <c r="Q22" s="510" t="e">
        <f t="shared" si="18"/>
        <v>#REF!</v>
      </c>
      <c r="R22" s="499" t="e">
        <f t="shared" ref="R22:S22" si="99">+R45+R68</f>
        <v>#REF!</v>
      </c>
      <c r="S22" s="499" t="e">
        <f t="shared" si="99"/>
        <v>#REF!</v>
      </c>
      <c r="T22" s="510" t="e">
        <f t="shared" si="20"/>
        <v>#REF!</v>
      </c>
      <c r="U22" s="511" t="e">
        <f t="shared" si="21"/>
        <v>#REF!</v>
      </c>
      <c r="V22" s="528" t="e">
        <f t="shared" si="8"/>
        <v>#REF!</v>
      </c>
      <c r="X22" s="505" t="s">
        <v>227</v>
      </c>
      <c r="Y22" s="493" t="e">
        <f t="shared" ref="Y22:AA22" si="100">+Y45+Y68</f>
        <v>#REF!</v>
      </c>
      <c r="Z22" s="499" t="e">
        <f t="shared" si="100"/>
        <v>#REF!</v>
      </c>
      <c r="AA22" s="499" t="e">
        <f t="shared" si="100"/>
        <v>#REF!</v>
      </c>
      <c r="AB22" s="510" t="e">
        <f t="shared" si="23"/>
        <v>#REF!</v>
      </c>
      <c r="AC22" s="499" t="e">
        <f t="shared" ref="AC22:AD22" si="101">+AC45+AC68</f>
        <v>#REF!</v>
      </c>
      <c r="AD22" s="499" t="e">
        <f t="shared" si="101"/>
        <v>#REF!</v>
      </c>
      <c r="AE22" s="510" t="e">
        <f t="shared" si="25"/>
        <v>#REF!</v>
      </c>
      <c r="AF22" s="511" t="e">
        <f t="shared" si="26"/>
        <v>#REF!</v>
      </c>
      <c r="AG22" s="528" t="e">
        <f t="shared" si="11"/>
        <v>#REF!</v>
      </c>
    </row>
    <row r="23" spans="2:33">
      <c r="B23" s="506" t="s">
        <v>213</v>
      </c>
      <c r="C23" s="494" t="e">
        <f t="shared" si="12"/>
        <v>#REF!</v>
      </c>
      <c r="D23" s="500" t="e">
        <f t="shared" si="12"/>
        <v>#REF!</v>
      </c>
      <c r="E23" s="500" t="e">
        <f t="shared" si="12"/>
        <v>#REF!</v>
      </c>
      <c r="F23" s="512" t="e">
        <f t="shared" si="13"/>
        <v>#REF!</v>
      </c>
      <c r="G23" s="500" t="e">
        <f t="shared" ref="G23:H23" si="102">+G46+G69</f>
        <v>#REF!</v>
      </c>
      <c r="H23" s="500" t="e">
        <f t="shared" si="102"/>
        <v>#REF!</v>
      </c>
      <c r="I23" s="512" t="e">
        <f t="shared" si="15"/>
        <v>#REF!</v>
      </c>
      <c r="J23" s="513" t="e">
        <f t="shared" si="16"/>
        <v>#REF!</v>
      </c>
      <c r="K23" s="529" t="e">
        <f t="shared" si="5"/>
        <v>#REF!</v>
      </c>
      <c r="L23" s="522"/>
      <c r="M23" s="506" t="s">
        <v>213</v>
      </c>
      <c r="N23" s="494" t="e">
        <f t="shared" ref="N23:P23" si="103">+N46+N69</f>
        <v>#REF!</v>
      </c>
      <c r="O23" s="500" t="e">
        <f t="shared" si="103"/>
        <v>#REF!</v>
      </c>
      <c r="P23" s="500" t="e">
        <f t="shared" si="103"/>
        <v>#REF!</v>
      </c>
      <c r="Q23" s="512" t="e">
        <f t="shared" si="18"/>
        <v>#REF!</v>
      </c>
      <c r="R23" s="500" t="e">
        <f t="shared" ref="R23:S23" si="104">+R46+R69</f>
        <v>#REF!</v>
      </c>
      <c r="S23" s="500" t="e">
        <f t="shared" si="104"/>
        <v>#REF!</v>
      </c>
      <c r="T23" s="512" t="e">
        <f t="shared" si="20"/>
        <v>#REF!</v>
      </c>
      <c r="U23" s="513" t="e">
        <f t="shared" si="21"/>
        <v>#REF!</v>
      </c>
      <c r="V23" s="529" t="e">
        <f t="shared" si="8"/>
        <v>#REF!</v>
      </c>
      <c r="X23" s="506" t="s">
        <v>213</v>
      </c>
      <c r="Y23" s="494" t="e">
        <f t="shared" ref="Y23:AA23" si="105">+Y46+Y69</f>
        <v>#REF!</v>
      </c>
      <c r="Z23" s="500" t="e">
        <f t="shared" si="105"/>
        <v>#REF!</v>
      </c>
      <c r="AA23" s="500" t="e">
        <f t="shared" si="105"/>
        <v>#REF!</v>
      </c>
      <c r="AB23" s="512" t="e">
        <f t="shared" si="23"/>
        <v>#REF!</v>
      </c>
      <c r="AC23" s="500" t="e">
        <f t="shared" ref="AC23:AD23" si="106">+AC46+AC69</f>
        <v>#REF!</v>
      </c>
      <c r="AD23" s="500" t="e">
        <f t="shared" si="106"/>
        <v>#REF!</v>
      </c>
      <c r="AE23" s="512" t="e">
        <f t="shared" si="25"/>
        <v>#REF!</v>
      </c>
      <c r="AF23" s="513" t="e">
        <f t="shared" si="26"/>
        <v>#REF!</v>
      </c>
      <c r="AG23" s="529" t="e">
        <f t="shared" si="11"/>
        <v>#REF!</v>
      </c>
    </row>
    <row r="25" spans="2:33" ht="15">
      <c r="B25" s="518" t="s">
        <v>233</v>
      </c>
    </row>
    <row r="26" spans="2:33" ht="15">
      <c r="B26" s="752" t="e">
        <f>B3</f>
        <v>#REF!</v>
      </c>
      <c r="C26" s="753"/>
      <c r="D26" s="753"/>
      <c r="E26" s="753"/>
      <c r="F26" s="753"/>
      <c r="G26" s="753"/>
      <c r="H26" s="753"/>
      <c r="I26" s="753"/>
      <c r="J26" s="753"/>
      <c r="K26" s="754"/>
      <c r="L26" s="491"/>
      <c r="M26" s="752" t="s">
        <v>229</v>
      </c>
      <c r="N26" s="753"/>
      <c r="O26" s="753"/>
      <c r="P26" s="753"/>
      <c r="Q26" s="753"/>
      <c r="R26" s="753"/>
      <c r="S26" s="753"/>
      <c r="T26" s="753"/>
      <c r="U26" s="753"/>
      <c r="V26" s="754"/>
      <c r="X26" s="752">
        <v>2019</v>
      </c>
      <c r="Y26" s="753"/>
      <c r="Z26" s="753"/>
      <c r="AA26" s="753"/>
      <c r="AB26" s="753"/>
      <c r="AC26" s="753"/>
      <c r="AD26" s="753"/>
      <c r="AE26" s="753"/>
      <c r="AF26" s="753"/>
      <c r="AG26" s="754"/>
    </row>
    <row r="27" spans="2:33" s="497" customFormat="1" ht="42.75">
      <c r="B27" s="501" t="s">
        <v>240</v>
      </c>
      <c r="C27" s="501" t="s">
        <v>234</v>
      </c>
      <c r="D27" s="501" t="s">
        <v>242</v>
      </c>
      <c r="E27" s="501" t="s">
        <v>251</v>
      </c>
      <c r="F27" s="507" t="s">
        <v>243</v>
      </c>
      <c r="G27" s="501" t="s">
        <v>235</v>
      </c>
      <c r="H27" s="501" t="s">
        <v>236</v>
      </c>
      <c r="I27" s="507" t="s">
        <v>237</v>
      </c>
      <c r="J27" s="514" t="s">
        <v>241</v>
      </c>
      <c r="K27" s="514" t="s">
        <v>244</v>
      </c>
      <c r="L27" s="520"/>
      <c r="M27" s="501" t="s">
        <v>240</v>
      </c>
      <c r="N27" s="501" t="s">
        <v>234</v>
      </c>
      <c r="O27" s="501" t="s">
        <v>238</v>
      </c>
      <c r="P27" s="501" t="s">
        <v>239</v>
      </c>
      <c r="Q27" s="507" t="s">
        <v>243</v>
      </c>
      <c r="R27" s="501" t="s">
        <v>235</v>
      </c>
      <c r="S27" s="501" t="s">
        <v>236</v>
      </c>
      <c r="T27" s="507" t="s">
        <v>237</v>
      </c>
      <c r="U27" s="514" t="s">
        <v>241</v>
      </c>
      <c r="V27" s="514" t="s">
        <v>244</v>
      </c>
      <c r="X27" s="501" t="s">
        <v>240</v>
      </c>
      <c r="Y27" s="501" t="s">
        <v>234</v>
      </c>
      <c r="Z27" s="501" t="s">
        <v>246</v>
      </c>
      <c r="AA27" s="501"/>
      <c r="AB27" s="507" t="s">
        <v>243</v>
      </c>
      <c r="AC27" s="501" t="s">
        <v>235</v>
      </c>
      <c r="AD27" s="501" t="s">
        <v>236</v>
      </c>
      <c r="AE27" s="507" t="s">
        <v>237</v>
      </c>
      <c r="AF27" s="514" t="s">
        <v>241</v>
      </c>
      <c r="AG27" s="514" t="s">
        <v>244</v>
      </c>
    </row>
    <row r="28" spans="2:33">
      <c r="B28" s="503" t="s">
        <v>228</v>
      </c>
      <c r="C28" s="496" t="e">
        <f t="shared" ref="C28:I28" si="107">+SUM(C29:C46)</f>
        <v>#REF!</v>
      </c>
      <c r="D28" s="502" t="e">
        <f t="shared" si="107"/>
        <v>#REF!</v>
      </c>
      <c r="E28" s="502" t="e">
        <f t="shared" si="107"/>
        <v>#REF!</v>
      </c>
      <c r="F28" s="508" t="e">
        <f t="shared" si="107"/>
        <v>#REF!</v>
      </c>
      <c r="G28" s="496" t="e">
        <f t="shared" si="107"/>
        <v>#REF!</v>
      </c>
      <c r="H28" s="496" t="e">
        <f t="shared" si="107"/>
        <v>#REF!</v>
      </c>
      <c r="I28" s="508" t="e">
        <f t="shared" si="107"/>
        <v>#REF!</v>
      </c>
      <c r="J28" s="515" t="e">
        <f>+I28/C28</f>
        <v>#REF!</v>
      </c>
      <c r="K28" s="516" t="e">
        <f>+I28/F28</f>
        <v>#REF!</v>
      </c>
      <c r="L28" s="521"/>
      <c r="M28" s="503" t="s">
        <v>228</v>
      </c>
      <c r="N28" s="496" t="e">
        <f t="shared" ref="N28:T28" si="108">+SUM(N29:N46)</f>
        <v>#REF!</v>
      </c>
      <c r="O28" s="502" t="e">
        <f t="shared" si="108"/>
        <v>#REF!</v>
      </c>
      <c r="P28" s="502" t="e">
        <f t="shared" si="108"/>
        <v>#REF!</v>
      </c>
      <c r="Q28" s="508" t="e">
        <f t="shared" si="108"/>
        <v>#REF!</v>
      </c>
      <c r="R28" s="496" t="e">
        <f t="shared" si="108"/>
        <v>#REF!</v>
      </c>
      <c r="S28" s="496" t="e">
        <f t="shared" si="108"/>
        <v>#REF!</v>
      </c>
      <c r="T28" s="508" t="e">
        <f t="shared" si="108"/>
        <v>#REF!</v>
      </c>
      <c r="U28" s="515" t="e">
        <f>+T28/N28</f>
        <v>#REF!</v>
      </c>
      <c r="V28" s="516" t="e">
        <f>+T28/Q28</f>
        <v>#REF!</v>
      </c>
      <c r="X28" s="503" t="s">
        <v>228</v>
      </c>
      <c r="Y28" s="496" t="e">
        <f t="shared" ref="Y28:AE28" si="109">+SUM(Y29:Y46)</f>
        <v>#REF!</v>
      </c>
      <c r="Z28" s="502" t="e">
        <f t="shared" si="109"/>
        <v>#REF!</v>
      </c>
      <c r="AA28" s="502" t="e">
        <f t="shared" si="109"/>
        <v>#REF!</v>
      </c>
      <c r="AB28" s="508" t="e">
        <f t="shared" si="109"/>
        <v>#REF!</v>
      </c>
      <c r="AC28" s="496" t="e">
        <f t="shared" si="109"/>
        <v>#REF!</v>
      </c>
      <c r="AD28" s="496" t="e">
        <f t="shared" si="109"/>
        <v>#REF!</v>
      </c>
      <c r="AE28" s="508" t="e">
        <f t="shared" si="109"/>
        <v>#REF!</v>
      </c>
      <c r="AF28" s="515" t="e">
        <f>+AE28/Y28</f>
        <v>#REF!</v>
      </c>
      <c r="AG28" s="516" t="e">
        <f>+AE28/AB28</f>
        <v>#REF!</v>
      </c>
    </row>
    <row r="29" spans="2:33">
      <c r="B29" s="531" t="s">
        <v>214</v>
      </c>
      <c r="C29" s="492" t="e">
        <f>+#REF!</f>
        <v>#REF!</v>
      </c>
      <c r="D29" s="498" t="e">
        <f>+#REF!</f>
        <v>#REF!</v>
      </c>
      <c r="E29" s="498" t="e">
        <f>+#REF!</f>
        <v>#REF!</v>
      </c>
      <c r="F29" s="509" t="e">
        <f>+D29+E29</f>
        <v>#REF!</v>
      </c>
      <c r="G29" s="498" t="e">
        <f>+#REF!</f>
        <v>#REF!</v>
      </c>
      <c r="H29" s="498" t="e">
        <f>+#REF!</f>
        <v>#REF!</v>
      </c>
      <c r="I29" s="509" t="e">
        <f>+G29+H29</f>
        <v>#REF!</v>
      </c>
      <c r="J29" s="511" t="e">
        <f>+I29/C29</f>
        <v>#REF!</v>
      </c>
      <c r="K29" s="528" t="e">
        <f>+I29/F29</f>
        <v>#REF!</v>
      </c>
      <c r="L29" s="522"/>
      <c r="M29" s="531" t="s">
        <v>214</v>
      </c>
      <c r="N29" s="492" t="e">
        <f>+#REF!</f>
        <v>#REF!</v>
      </c>
      <c r="O29" s="498" t="e">
        <f>+#REF!</f>
        <v>#REF!</v>
      </c>
      <c r="P29" s="498" t="e">
        <f>+#REF!</f>
        <v>#REF!</v>
      </c>
      <c r="Q29" s="509" t="e">
        <f>+O29+P29</f>
        <v>#REF!</v>
      </c>
      <c r="R29" s="498" t="e">
        <f>+#REF!</f>
        <v>#REF!</v>
      </c>
      <c r="S29" s="498" t="e">
        <f>+#REF!</f>
        <v>#REF!</v>
      </c>
      <c r="T29" s="509" t="e">
        <f>+R29+S29</f>
        <v>#REF!</v>
      </c>
      <c r="U29" s="511" t="e">
        <f>+T29/N29</f>
        <v>#REF!</v>
      </c>
      <c r="V29" s="528" t="e">
        <f>+T29/Q29</f>
        <v>#REF!</v>
      </c>
      <c r="X29" s="531" t="s">
        <v>214</v>
      </c>
      <c r="Y29" s="492" t="e">
        <f>+#REF!</f>
        <v>#REF!</v>
      </c>
      <c r="Z29" s="498" t="e">
        <f>+#REF!</f>
        <v>#REF!</v>
      </c>
      <c r="AA29" s="498" t="e">
        <f>+#REF!</f>
        <v>#REF!</v>
      </c>
      <c r="AB29" s="509" t="e">
        <f>+Z29+AA29</f>
        <v>#REF!</v>
      </c>
      <c r="AC29" s="498" t="e">
        <f>+#REF!</f>
        <v>#REF!</v>
      </c>
      <c r="AD29" s="498" t="e">
        <f>+#REF!</f>
        <v>#REF!</v>
      </c>
      <c r="AE29" s="509" t="e">
        <f>+AC29+AD29</f>
        <v>#REF!</v>
      </c>
      <c r="AF29" s="511" t="e">
        <f>+AE29/Y29</f>
        <v>#REF!</v>
      </c>
      <c r="AG29" s="528" t="e">
        <f>+AE29/AB29</f>
        <v>#REF!</v>
      </c>
    </row>
    <row r="30" spans="2:33">
      <c r="B30" s="532" t="s">
        <v>215</v>
      </c>
      <c r="C30" s="493" t="e">
        <f>+#REF!</f>
        <v>#REF!</v>
      </c>
      <c r="D30" s="499" t="e">
        <f>+#REF!</f>
        <v>#REF!</v>
      </c>
      <c r="E30" s="499" t="e">
        <f>+#REF!</f>
        <v>#REF!</v>
      </c>
      <c r="F30" s="510" t="e">
        <f>+D30+E30</f>
        <v>#REF!</v>
      </c>
      <c r="G30" s="499" t="e">
        <f>+#REF!</f>
        <v>#REF!</v>
      </c>
      <c r="H30" s="499" t="e">
        <f>+#REF!</f>
        <v>#REF!</v>
      </c>
      <c r="I30" s="510" t="e">
        <f>+G30+H30</f>
        <v>#REF!</v>
      </c>
      <c r="J30" s="511" t="e">
        <f>+I30/C30</f>
        <v>#REF!</v>
      </c>
      <c r="K30" s="528" t="e">
        <f>+I30/F30</f>
        <v>#REF!</v>
      </c>
      <c r="L30" s="522"/>
      <c r="M30" s="532" t="s">
        <v>215</v>
      </c>
      <c r="N30" s="493" t="e">
        <f>+#REF!</f>
        <v>#REF!</v>
      </c>
      <c r="O30" s="499" t="e">
        <f>+#REF!</f>
        <v>#REF!</v>
      </c>
      <c r="P30" s="499" t="e">
        <f>+#REF!</f>
        <v>#REF!</v>
      </c>
      <c r="Q30" s="510" t="e">
        <f>+O30+P30</f>
        <v>#REF!</v>
      </c>
      <c r="R30" s="499" t="e">
        <f>+#REF!</f>
        <v>#REF!</v>
      </c>
      <c r="S30" s="499" t="e">
        <f>+#REF!</f>
        <v>#REF!</v>
      </c>
      <c r="T30" s="510" t="e">
        <f>+R30+S30</f>
        <v>#REF!</v>
      </c>
      <c r="U30" s="511" t="e">
        <f>+T30/N30</f>
        <v>#REF!</v>
      </c>
      <c r="V30" s="528" t="e">
        <f>+T30/Q30</f>
        <v>#REF!</v>
      </c>
      <c r="X30" s="532" t="s">
        <v>215</v>
      </c>
      <c r="Y30" s="493" t="e">
        <f>+#REF!</f>
        <v>#REF!</v>
      </c>
      <c r="Z30" s="499" t="e">
        <f>+#REF!</f>
        <v>#REF!</v>
      </c>
      <c r="AA30" s="499" t="e">
        <f>+#REF!</f>
        <v>#REF!</v>
      </c>
      <c r="AB30" s="510" t="e">
        <f>+Z30+AA30</f>
        <v>#REF!</v>
      </c>
      <c r="AC30" s="499" t="e">
        <f>+#REF!</f>
        <v>#REF!</v>
      </c>
      <c r="AD30" s="499" t="e">
        <f>+#REF!</f>
        <v>#REF!</v>
      </c>
      <c r="AE30" s="510" t="e">
        <f>+AC30+AD30</f>
        <v>#REF!</v>
      </c>
      <c r="AF30" s="511" t="e">
        <f>+AE30/Y30</f>
        <v>#REF!</v>
      </c>
      <c r="AG30" s="528" t="e">
        <f>+AE30/AB30</f>
        <v>#REF!</v>
      </c>
    </row>
    <row r="31" spans="2:33">
      <c r="B31" s="523"/>
      <c r="C31" s="524"/>
      <c r="D31" s="525"/>
      <c r="E31" s="525"/>
      <c r="F31" s="526"/>
      <c r="G31" s="525"/>
      <c r="H31" s="525"/>
      <c r="I31" s="526"/>
      <c r="J31" s="527"/>
      <c r="K31" s="530"/>
      <c r="L31" s="522"/>
      <c r="M31" s="523"/>
      <c r="N31" s="524"/>
      <c r="O31" s="525"/>
      <c r="P31" s="525"/>
      <c r="Q31" s="526"/>
      <c r="R31" s="525"/>
      <c r="S31" s="525"/>
      <c r="T31" s="526"/>
      <c r="U31" s="527"/>
      <c r="V31" s="530"/>
      <c r="X31" s="523"/>
      <c r="Y31" s="524"/>
      <c r="Z31" s="525"/>
      <c r="AA31" s="525"/>
      <c r="AB31" s="526"/>
      <c r="AC31" s="525"/>
      <c r="AD31" s="525"/>
      <c r="AE31" s="526"/>
      <c r="AF31" s="527"/>
      <c r="AG31" s="530"/>
    </row>
    <row r="32" spans="2:33">
      <c r="B32" s="523"/>
      <c r="C32" s="524"/>
      <c r="D32" s="525"/>
      <c r="E32" s="525"/>
      <c r="F32" s="526"/>
      <c r="G32" s="525"/>
      <c r="H32" s="525"/>
      <c r="I32" s="526"/>
      <c r="J32" s="527"/>
      <c r="K32" s="530"/>
      <c r="L32" s="522"/>
      <c r="M32" s="523"/>
      <c r="N32" s="524"/>
      <c r="O32" s="525"/>
      <c r="P32" s="525"/>
      <c r="Q32" s="526"/>
      <c r="R32" s="525"/>
      <c r="S32" s="525"/>
      <c r="T32" s="526"/>
      <c r="U32" s="527"/>
      <c r="V32" s="530"/>
      <c r="X32" s="523"/>
      <c r="Y32" s="524"/>
      <c r="Z32" s="525"/>
      <c r="AA32" s="525"/>
      <c r="AB32" s="526"/>
      <c r="AC32" s="525"/>
      <c r="AD32" s="525"/>
      <c r="AE32" s="526"/>
      <c r="AF32" s="527"/>
      <c r="AG32" s="530"/>
    </row>
    <row r="33" spans="2:33">
      <c r="B33" s="523"/>
      <c r="C33" s="524"/>
      <c r="D33" s="525"/>
      <c r="E33" s="525"/>
      <c r="F33" s="526"/>
      <c r="G33" s="525"/>
      <c r="H33" s="525"/>
      <c r="I33" s="526"/>
      <c r="J33" s="527"/>
      <c r="K33" s="530"/>
      <c r="L33" s="522"/>
      <c r="M33" s="523"/>
      <c r="N33" s="524"/>
      <c r="O33" s="525"/>
      <c r="P33" s="525"/>
      <c r="Q33" s="526"/>
      <c r="R33" s="525"/>
      <c r="S33" s="525"/>
      <c r="T33" s="526"/>
      <c r="U33" s="527"/>
      <c r="V33" s="530"/>
      <c r="X33" s="523"/>
      <c r="Y33" s="524"/>
      <c r="Z33" s="525"/>
      <c r="AA33" s="525"/>
      <c r="AB33" s="526"/>
      <c r="AC33" s="525"/>
      <c r="AD33" s="525"/>
      <c r="AE33" s="526"/>
      <c r="AF33" s="527"/>
      <c r="AG33" s="530"/>
    </row>
    <row r="34" spans="2:33">
      <c r="B34" s="532" t="s">
        <v>216</v>
      </c>
      <c r="C34" s="493" t="e">
        <f>+#REF!</f>
        <v>#REF!</v>
      </c>
      <c r="D34" s="499" t="e">
        <f>+#REF!</f>
        <v>#REF!</v>
      </c>
      <c r="E34" s="499" t="e">
        <f>+#REF!</f>
        <v>#REF!</v>
      </c>
      <c r="F34" s="510" t="e">
        <f t="shared" ref="F34:F46" si="110">+D34+E34</f>
        <v>#REF!</v>
      </c>
      <c r="G34" s="499" t="e">
        <f>+#REF!</f>
        <v>#REF!</v>
      </c>
      <c r="H34" s="499" t="e">
        <f>+#REF!</f>
        <v>#REF!</v>
      </c>
      <c r="I34" s="510" t="e">
        <f t="shared" ref="I34:I46" si="111">+G34+H34</f>
        <v>#REF!</v>
      </c>
      <c r="J34" s="511" t="e">
        <f t="shared" ref="J34:J46" si="112">+I34/C34</f>
        <v>#REF!</v>
      </c>
      <c r="K34" s="528" t="e">
        <f t="shared" ref="K34:K46" si="113">+I34/F34</f>
        <v>#REF!</v>
      </c>
      <c r="L34" s="522"/>
      <c r="M34" s="532" t="s">
        <v>216</v>
      </c>
      <c r="N34" s="493" t="e">
        <f>+#REF!</f>
        <v>#REF!</v>
      </c>
      <c r="O34" s="499" t="e">
        <f>+#REF!</f>
        <v>#REF!</v>
      </c>
      <c r="P34" s="499" t="e">
        <f>+#REF!</f>
        <v>#REF!</v>
      </c>
      <c r="Q34" s="510" t="e">
        <f t="shared" ref="Q34:Q46" si="114">+O34+P34</f>
        <v>#REF!</v>
      </c>
      <c r="R34" s="499" t="e">
        <f>+#REF!</f>
        <v>#REF!</v>
      </c>
      <c r="S34" s="499" t="e">
        <f>+#REF!</f>
        <v>#REF!</v>
      </c>
      <c r="T34" s="510" t="e">
        <f t="shared" ref="T34:T46" si="115">+R34+S34</f>
        <v>#REF!</v>
      </c>
      <c r="U34" s="511" t="e">
        <f t="shared" ref="U34:U46" si="116">+T34/N34</f>
        <v>#REF!</v>
      </c>
      <c r="V34" s="528" t="e">
        <f t="shared" ref="V34:V46" si="117">+T34/Q34</f>
        <v>#REF!</v>
      </c>
      <c r="X34" s="532" t="s">
        <v>216</v>
      </c>
      <c r="Y34" s="493" t="e">
        <f>+#REF!</f>
        <v>#REF!</v>
      </c>
      <c r="Z34" s="499" t="e">
        <f>+#REF!</f>
        <v>#REF!</v>
      </c>
      <c r="AA34" s="499" t="e">
        <f>+#REF!</f>
        <v>#REF!</v>
      </c>
      <c r="AB34" s="510" t="e">
        <f t="shared" ref="AB34:AB46" si="118">+Z34+AA34</f>
        <v>#REF!</v>
      </c>
      <c r="AC34" s="499" t="e">
        <f>+#REF!</f>
        <v>#REF!</v>
      </c>
      <c r="AD34" s="499" t="e">
        <f>+#REF!</f>
        <v>#REF!</v>
      </c>
      <c r="AE34" s="510" t="e">
        <f t="shared" ref="AE34:AE46" si="119">+AC34+AD34</f>
        <v>#REF!</v>
      </c>
      <c r="AF34" s="511" t="e">
        <f t="shared" ref="AF34:AF46" si="120">+AE34/Y34</f>
        <v>#REF!</v>
      </c>
      <c r="AG34" s="528" t="e">
        <f t="shared" ref="AG34:AG46" si="121">+AE34/AB34</f>
        <v>#REF!</v>
      </c>
    </row>
    <row r="35" spans="2:33">
      <c r="B35" s="532" t="s">
        <v>217</v>
      </c>
      <c r="C35" s="493" t="e">
        <f>+#REF!</f>
        <v>#REF!</v>
      </c>
      <c r="D35" s="499" t="e">
        <f>+#REF!</f>
        <v>#REF!</v>
      </c>
      <c r="E35" s="499" t="e">
        <f>+#REF!</f>
        <v>#REF!</v>
      </c>
      <c r="F35" s="510" t="e">
        <f t="shared" si="110"/>
        <v>#REF!</v>
      </c>
      <c r="G35" s="499" t="e">
        <f>+#REF!</f>
        <v>#REF!</v>
      </c>
      <c r="H35" s="499" t="e">
        <f>+#REF!</f>
        <v>#REF!</v>
      </c>
      <c r="I35" s="510" t="e">
        <f t="shared" si="111"/>
        <v>#REF!</v>
      </c>
      <c r="J35" s="511" t="e">
        <f t="shared" si="112"/>
        <v>#REF!</v>
      </c>
      <c r="K35" s="528" t="e">
        <f t="shared" si="113"/>
        <v>#REF!</v>
      </c>
      <c r="L35" s="522"/>
      <c r="M35" s="532" t="s">
        <v>217</v>
      </c>
      <c r="N35" s="493" t="e">
        <f>+#REF!</f>
        <v>#REF!</v>
      </c>
      <c r="O35" s="499" t="e">
        <f>+#REF!</f>
        <v>#REF!</v>
      </c>
      <c r="P35" s="499" t="e">
        <f>+#REF!</f>
        <v>#REF!</v>
      </c>
      <c r="Q35" s="510" t="e">
        <f t="shared" si="114"/>
        <v>#REF!</v>
      </c>
      <c r="R35" s="499" t="e">
        <f>+#REF!</f>
        <v>#REF!</v>
      </c>
      <c r="S35" s="499" t="e">
        <f>+#REF!</f>
        <v>#REF!</v>
      </c>
      <c r="T35" s="510" t="e">
        <f t="shared" si="115"/>
        <v>#REF!</v>
      </c>
      <c r="U35" s="511" t="e">
        <f t="shared" si="116"/>
        <v>#REF!</v>
      </c>
      <c r="V35" s="528" t="e">
        <f t="shared" si="117"/>
        <v>#REF!</v>
      </c>
      <c r="X35" s="532" t="s">
        <v>217</v>
      </c>
      <c r="Y35" s="493" t="e">
        <f>+#REF!</f>
        <v>#REF!</v>
      </c>
      <c r="Z35" s="499" t="e">
        <f>+#REF!</f>
        <v>#REF!</v>
      </c>
      <c r="AA35" s="499" t="e">
        <f>+#REF!</f>
        <v>#REF!</v>
      </c>
      <c r="AB35" s="510" t="e">
        <f t="shared" si="118"/>
        <v>#REF!</v>
      </c>
      <c r="AC35" s="499" t="e">
        <f>+#REF!</f>
        <v>#REF!</v>
      </c>
      <c r="AD35" s="499" t="e">
        <f>+#REF!</f>
        <v>#REF!</v>
      </c>
      <c r="AE35" s="510" t="e">
        <f t="shared" si="119"/>
        <v>#REF!</v>
      </c>
      <c r="AF35" s="511" t="e">
        <f t="shared" si="120"/>
        <v>#REF!</v>
      </c>
      <c r="AG35" s="528" t="e">
        <f t="shared" si="121"/>
        <v>#REF!</v>
      </c>
    </row>
    <row r="36" spans="2:33">
      <c r="B36" s="532" t="s">
        <v>218</v>
      </c>
      <c r="C36" s="493" t="e">
        <f>+#REF!</f>
        <v>#REF!</v>
      </c>
      <c r="D36" s="499" t="e">
        <f>+#REF!</f>
        <v>#REF!</v>
      </c>
      <c r="E36" s="499" t="e">
        <f>+#REF!</f>
        <v>#REF!</v>
      </c>
      <c r="F36" s="510" t="e">
        <f t="shared" si="110"/>
        <v>#REF!</v>
      </c>
      <c r="G36" s="499" t="e">
        <f>+#REF!</f>
        <v>#REF!</v>
      </c>
      <c r="H36" s="499" t="e">
        <f>+#REF!</f>
        <v>#REF!</v>
      </c>
      <c r="I36" s="510" t="e">
        <f t="shared" si="111"/>
        <v>#REF!</v>
      </c>
      <c r="J36" s="511" t="e">
        <f t="shared" si="112"/>
        <v>#REF!</v>
      </c>
      <c r="K36" s="528" t="e">
        <f t="shared" si="113"/>
        <v>#REF!</v>
      </c>
      <c r="L36" s="522"/>
      <c r="M36" s="532" t="s">
        <v>218</v>
      </c>
      <c r="N36" s="493" t="e">
        <f>+#REF!</f>
        <v>#REF!</v>
      </c>
      <c r="O36" s="499" t="e">
        <f>+#REF!</f>
        <v>#REF!</v>
      </c>
      <c r="P36" s="499" t="e">
        <f>+#REF!</f>
        <v>#REF!</v>
      </c>
      <c r="Q36" s="510" t="e">
        <f t="shared" si="114"/>
        <v>#REF!</v>
      </c>
      <c r="R36" s="499" t="e">
        <f>+#REF!</f>
        <v>#REF!</v>
      </c>
      <c r="S36" s="499" t="e">
        <f>+#REF!</f>
        <v>#REF!</v>
      </c>
      <c r="T36" s="510" t="e">
        <f t="shared" si="115"/>
        <v>#REF!</v>
      </c>
      <c r="U36" s="511" t="e">
        <f t="shared" si="116"/>
        <v>#REF!</v>
      </c>
      <c r="V36" s="528" t="e">
        <f t="shared" si="117"/>
        <v>#REF!</v>
      </c>
      <c r="X36" s="532" t="s">
        <v>218</v>
      </c>
      <c r="Y36" s="493" t="e">
        <f>+#REF!</f>
        <v>#REF!</v>
      </c>
      <c r="Z36" s="499" t="e">
        <f>+#REF!</f>
        <v>#REF!</v>
      </c>
      <c r="AA36" s="499" t="e">
        <f>+#REF!</f>
        <v>#REF!</v>
      </c>
      <c r="AB36" s="510" t="e">
        <f t="shared" si="118"/>
        <v>#REF!</v>
      </c>
      <c r="AC36" s="499" t="e">
        <f>+#REF!</f>
        <v>#REF!</v>
      </c>
      <c r="AD36" s="499" t="e">
        <f>+#REF!</f>
        <v>#REF!</v>
      </c>
      <c r="AE36" s="510" t="e">
        <f t="shared" si="119"/>
        <v>#REF!</v>
      </c>
      <c r="AF36" s="511" t="e">
        <f t="shared" si="120"/>
        <v>#REF!</v>
      </c>
      <c r="AG36" s="528" t="e">
        <f t="shared" si="121"/>
        <v>#REF!</v>
      </c>
    </row>
    <row r="37" spans="2:33">
      <c r="B37" s="532" t="s">
        <v>219</v>
      </c>
      <c r="C37" s="493" t="e">
        <f>+#REF!</f>
        <v>#REF!</v>
      </c>
      <c r="D37" s="499" t="e">
        <f>+#REF!</f>
        <v>#REF!</v>
      </c>
      <c r="E37" s="499" t="e">
        <f>+#REF!</f>
        <v>#REF!</v>
      </c>
      <c r="F37" s="510" t="e">
        <f t="shared" si="110"/>
        <v>#REF!</v>
      </c>
      <c r="G37" s="499" t="e">
        <f>+#REF!</f>
        <v>#REF!</v>
      </c>
      <c r="H37" s="499" t="e">
        <f>+#REF!</f>
        <v>#REF!</v>
      </c>
      <c r="I37" s="510" t="e">
        <f t="shared" si="111"/>
        <v>#REF!</v>
      </c>
      <c r="J37" s="511" t="e">
        <f t="shared" si="112"/>
        <v>#REF!</v>
      </c>
      <c r="K37" s="528" t="e">
        <f t="shared" si="113"/>
        <v>#REF!</v>
      </c>
      <c r="L37" s="522"/>
      <c r="M37" s="532" t="s">
        <v>219</v>
      </c>
      <c r="N37" s="493" t="e">
        <f>+#REF!</f>
        <v>#REF!</v>
      </c>
      <c r="O37" s="499" t="e">
        <f>+#REF!</f>
        <v>#REF!</v>
      </c>
      <c r="P37" s="499" t="e">
        <f>+#REF!</f>
        <v>#REF!</v>
      </c>
      <c r="Q37" s="510" t="e">
        <f t="shared" si="114"/>
        <v>#REF!</v>
      </c>
      <c r="R37" s="499" t="e">
        <f>+#REF!</f>
        <v>#REF!</v>
      </c>
      <c r="S37" s="499" t="e">
        <f>+#REF!</f>
        <v>#REF!</v>
      </c>
      <c r="T37" s="510" t="e">
        <f t="shared" si="115"/>
        <v>#REF!</v>
      </c>
      <c r="U37" s="511" t="e">
        <f t="shared" si="116"/>
        <v>#REF!</v>
      </c>
      <c r="V37" s="528" t="e">
        <f t="shared" si="117"/>
        <v>#REF!</v>
      </c>
      <c r="X37" s="532" t="s">
        <v>219</v>
      </c>
      <c r="Y37" s="493" t="e">
        <f>+#REF!</f>
        <v>#REF!</v>
      </c>
      <c r="Z37" s="499" t="e">
        <f>+#REF!</f>
        <v>#REF!</v>
      </c>
      <c r="AA37" s="499" t="e">
        <f>+#REF!</f>
        <v>#REF!</v>
      </c>
      <c r="AB37" s="510" t="e">
        <f t="shared" si="118"/>
        <v>#REF!</v>
      </c>
      <c r="AC37" s="499" t="e">
        <f>+#REF!</f>
        <v>#REF!</v>
      </c>
      <c r="AD37" s="499" t="e">
        <f>+#REF!</f>
        <v>#REF!</v>
      </c>
      <c r="AE37" s="510" t="e">
        <f t="shared" si="119"/>
        <v>#REF!</v>
      </c>
      <c r="AF37" s="511" t="e">
        <f t="shared" si="120"/>
        <v>#REF!</v>
      </c>
      <c r="AG37" s="528" t="e">
        <f t="shared" si="121"/>
        <v>#REF!</v>
      </c>
    </row>
    <row r="38" spans="2:33">
      <c r="B38" s="532" t="s">
        <v>220</v>
      </c>
      <c r="C38" s="493" t="e">
        <f>+#REF!</f>
        <v>#REF!</v>
      </c>
      <c r="D38" s="499" t="e">
        <f>+#REF!</f>
        <v>#REF!</v>
      </c>
      <c r="E38" s="499" t="e">
        <f>+#REF!</f>
        <v>#REF!</v>
      </c>
      <c r="F38" s="510" t="e">
        <f t="shared" si="110"/>
        <v>#REF!</v>
      </c>
      <c r="G38" s="499" t="e">
        <f>+#REF!</f>
        <v>#REF!</v>
      </c>
      <c r="H38" s="499" t="e">
        <f>+#REF!</f>
        <v>#REF!</v>
      </c>
      <c r="I38" s="510" t="e">
        <f t="shared" si="111"/>
        <v>#REF!</v>
      </c>
      <c r="J38" s="511" t="e">
        <f t="shared" si="112"/>
        <v>#REF!</v>
      </c>
      <c r="K38" s="528" t="e">
        <f t="shared" si="113"/>
        <v>#REF!</v>
      </c>
      <c r="L38" s="522"/>
      <c r="M38" s="532" t="s">
        <v>220</v>
      </c>
      <c r="N38" s="493" t="e">
        <f>+#REF!</f>
        <v>#REF!</v>
      </c>
      <c r="O38" s="499" t="e">
        <f>+#REF!</f>
        <v>#REF!</v>
      </c>
      <c r="P38" s="499" t="e">
        <f>+#REF!</f>
        <v>#REF!</v>
      </c>
      <c r="Q38" s="510" t="e">
        <f t="shared" si="114"/>
        <v>#REF!</v>
      </c>
      <c r="R38" s="499" t="e">
        <f>+#REF!</f>
        <v>#REF!</v>
      </c>
      <c r="S38" s="499" t="e">
        <f>+#REF!</f>
        <v>#REF!</v>
      </c>
      <c r="T38" s="510" t="e">
        <f t="shared" si="115"/>
        <v>#REF!</v>
      </c>
      <c r="U38" s="511" t="e">
        <f t="shared" si="116"/>
        <v>#REF!</v>
      </c>
      <c r="V38" s="528" t="e">
        <f t="shared" si="117"/>
        <v>#REF!</v>
      </c>
      <c r="X38" s="532" t="s">
        <v>220</v>
      </c>
      <c r="Y38" s="493" t="e">
        <f>+#REF!</f>
        <v>#REF!</v>
      </c>
      <c r="Z38" s="499" t="e">
        <f>+#REF!</f>
        <v>#REF!</v>
      </c>
      <c r="AA38" s="499" t="e">
        <f>+#REF!</f>
        <v>#REF!</v>
      </c>
      <c r="AB38" s="510" t="e">
        <f t="shared" si="118"/>
        <v>#REF!</v>
      </c>
      <c r="AC38" s="499" t="e">
        <f>+#REF!</f>
        <v>#REF!</v>
      </c>
      <c r="AD38" s="499" t="e">
        <f>+#REF!</f>
        <v>#REF!</v>
      </c>
      <c r="AE38" s="510" t="e">
        <f t="shared" si="119"/>
        <v>#REF!</v>
      </c>
      <c r="AF38" s="511" t="e">
        <f t="shared" si="120"/>
        <v>#REF!</v>
      </c>
      <c r="AG38" s="528" t="e">
        <f t="shared" si="121"/>
        <v>#REF!</v>
      </c>
    </row>
    <row r="39" spans="2:33">
      <c r="B39" s="532" t="s">
        <v>221</v>
      </c>
      <c r="C39" s="493" t="e">
        <f>+#REF!</f>
        <v>#REF!</v>
      </c>
      <c r="D39" s="499" t="e">
        <f>+#REF!</f>
        <v>#REF!</v>
      </c>
      <c r="E39" s="499" t="e">
        <f>+#REF!</f>
        <v>#REF!</v>
      </c>
      <c r="F39" s="510" t="e">
        <f t="shared" si="110"/>
        <v>#REF!</v>
      </c>
      <c r="G39" s="499" t="e">
        <f>+#REF!</f>
        <v>#REF!</v>
      </c>
      <c r="H39" s="499" t="e">
        <f>+#REF!</f>
        <v>#REF!</v>
      </c>
      <c r="I39" s="510" t="e">
        <f t="shared" si="111"/>
        <v>#REF!</v>
      </c>
      <c r="J39" s="511" t="e">
        <f t="shared" si="112"/>
        <v>#REF!</v>
      </c>
      <c r="K39" s="528" t="e">
        <f t="shared" si="113"/>
        <v>#REF!</v>
      </c>
      <c r="L39" s="522"/>
      <c r="M39" s="532" t="s">
        <v>221</v>
      </c>
      <c r="N39" s="493" t="e">
        <f>+#REF!</f>
        <v>#REF!</v>
      </c>
      <c r="O39" s="499" t="e">
        <f>+#REF!</f>
        <v>#REF!</v>
      </c>
      <c r="P39" s="499" t="e">
        <f>+#REF!</f>
        <v>#REF!</v>
      </c>
      <c r="Q39" s="510" t="e">
        <f t="shared" si="114"/>
        <v>#REF!</v>
      </c>
      <c r="R39" s="499" t="e">
        <f>+#REF!</f>
        <v>#REF!</v>
      </c>
      <c r="S39" s="499" t="e">
        <f>+#REF!</f>
        <v>#REF!</v>
      </c>
      <c r="T39" s="510" t="e">
        <f t="shared" si="115"/>
        <v>#REF!</v>
      </c>
      <c r="U39" s="511" t="e">
        <f t="shared" si="116"/>
        <v>#REF!</v>
      </c>
      <c r="V39" s="528" t="e">
        <f t="shared" si="117"/>
        <v>#REF!</v>
      </c>
      <c r="X39" s="532" t="s">
        <v>221</v>
      </c>
      <c r="Y39" s="493" t="e">
        <f>+#REF!</f>
        <v>#REF!</v>
      </c>
      <c r="Z39" s="499" t="e">
        <f>+#REF!</f>
        <v>#REF!</v>
      </c>
      <c r="AA39" s="499" t="e">
        <f>+#REF!</f>
        <v>#REF!</v>
      </c>
      <c r="AB39" s="510" t="e">
        <f t="shared" si="118"/>
        <v>#REF!</v>
      </c>
      <c r="AC39" s="499" t="e">
        <f>+#REF!</f>
        <v>#REF!</v>
      </c>
      <c r="AD39" s="499" t="e">
        <f>+#REF!</f>
        <v>#REF!</v>
      </c>
      <c r="AE39" s="510" t="e">
        <f t="shared" si="119"/>
        <v>#REF!</v>
      </c>
      <c r="AF39" s="511" t="e">
        <f t="shared" si="120"/>
        <v>#REF!</v>
      </c>
      <c r="AG39" s="528" t="e">
        <f t="shared" si="121"/>
        <v>#REF!</v>
      </c>
    </row>
    <row r="40" spans="2:33">
      <c r="B40" s="532" t="s">
        <v>222</v>
      </c>
      <c r="C40" s="493" t="e">
        <f>+#REF!</f>
        <v>#REF!</v>
      </c>
      <c r="D40" s="499" t="e">
        <f>+#REF!</f>
        <v>#REF!</v>
      </c>
      <c r="E40" s="499" t="e">
        <f>+#REF!</f>
        <v>#REF!</v>
      </c>
      <c r="F40" s="510" t="e">
        <f t="shared" si="110"/>
        <v>#REF!</v>
      </c>
      <c r="G40" s="499" t="e">
        <f>+#REF!</f>
        <v>#REF!</v>
      </c>
      <c r="H40" s="499" t="e">
        <f>+#REF!</f>
        <v>#REF!</v>
      </c>
      <c r="I40" s="510" t="e">
        <f t="shared" si="111"/>
        <v>#REF!</v>
      </c>
      <c r="J40" s="511" t="e">
        <f t="shared" si="112"/>
        <v>#REF!</v>
      </c>
      <c r="K40" s="528" t="e">
        <f t="shared" si="113"/>
        <v>#REF!</v>
      </c>
      <c r="L40" s="522"/>
      <c r="M40" s="532" t="s">
        <v>222</v>
      </c>
      <c r="N40" s="493" t="e">
        <f>+#REF!</f>
        <v>#REF!</v>
      </c>
      <c r="O40" s="499" t="e">
        <f>+#REF!</f>
        <v>#REF!</v>
      </c>
      <c r="P40" s="499" t="e">
        <f>+#REF!</f>
        <v>#REF!</v>
      </c>
      <c r="Q40" s="510" t="e">
        <f t="shared" si="114"/>
        <v>#REF!</v>
      </c>
      <c r="R40" s="499" t="e">
        <f>+#REF!</f>
        <v>#REF!</v>
      </c>
      <c r="S40" s="499" t="e">
        <f>+#REF!</f>
        <v>#REF!</v>
      </c>
      <c r="T40" s="510" t="e">
        <f t="shared" si="115"/>
        <v>#REF!</v>
      </c>
      <c r="U40" s="511" t="e">
        <f t="shared" si="116"/>
        <v>#REF!</v>
      </c>
      <c r="V40" s="528" t="e">
        <f t="shared" si="117"/>
        <v>#REF!</v>
      </c>
      <c r="X40" s="532" t="s">
        <v>222</v>
      </c>
      <c r="Y40" s="493" t="e">
        <f>+#REF!</f>
        <v>#REF!</v>
      </c>
      <c r="Z40" s="499" t="e">
        <f>+#REF!</f>
        <v>#REF!</v>
      </c>
      <c r="AA40" s="499" t="e">
        <f>+#REF!</f>
        <v>#REF!</v>
      </c>
      <c r="AB40" s="510" t="e">
        <f t="shared" si="118"/>
        <v>#REF!</v>
      </c>
      <c r="AC40" s="499" t="e">
        <f>+#REF!</f>
        <v>#REF!</v>
      </c>
      <c r="AD40" s="499" t="e">
        <f>+#REF!</f>
        <v>#REF!</v>
      </c>
      <c r="AE40" s="510" t="e">
        <f t="shared" si="119"/>
        <v>#REF!</v>
      </c>
      <c r="AF40" s="511" t="e">
        <f t="shared" si="120"/>
        <v>#REF!</v>
      </c>
      <c r="AG40" s="528" t="e">
        <f t="shared" si="121"/>
        <v>#REF!</v>
      </c>
    </row>
    <row r="41" spans="2:33">
      <c r="B41" s="532" t="s">
        <v>223</v>
      </c>
      <c r="C41" s="493" t="e">
        <f>+#REF!</f>
        <v>#REF!</v>
      </c>
      <c r="D41" s="499" t="e">
        <f>+#REF!</f>
        <v>#REF!</v>
      </c>
      <c r="E41" s="499" t="e">
        <f>+#REF!</f>
        <v>#REF!</v>
      </c>
      <c r="F41" s="510" t="e">
        <f t="shared" si="110"/>
        <v>#REF!</v>
      </c>
      <c r="G41" s="499" t="e">
        <f>+#REF!</f>
        <v>#REF!</v>
      </c>
      <c r="H41" s="499" t="e">
        <f>+#REF!</f>
        <v>#REF!</v>
      </c>
      <c r="I41" s="510" t="e">
        <f t="shared" si="111"/>
        <v>#REF!</v>
      </c>
      <c r="J41" s="511" t="e">
        <f t="shared" si="112"/>
        <v>#REF!</v>
      </c>
      <c r="K41" s="528" t="e">
        <f t="shared" si="113"/>
        <v>#REF!</v>
      </c>
      <c r="L41" s="522"/>
      <c r="M41" s="532" t="s">
        <v>223</v>
      </c>
      <c r="N41" s="493" t="e">
        <f>+#REF!</f>
        <v>#REF!</v>
      </c>
      <c r="O41" s="499" t="e">
        <f>+#REF!</f>
        <v>#REF!</v>
      </c>
      <c r="P41" s="499" t="e">
        <f>+#REF!</f>
        <v>#REF!</v>
      </c>
      <c r="Q41" s="510" t="e">
        <f t="shared" si="114"/>
        <v>#REF!</v>
      </c>
      <c r="R41" s="499" t="e">
        <f>+#REF!</f>
        <v>#REF!</v>
      </c>
      <c r="S41" s="499" t="e">
        <f>+#REF!</f>
        <v>#REF!</v>
      </c>
      <c r="T41" s="510" t="e">
        <f t="shared" si="115"/>
        <v>#REF!</v>
      </c>
      <c r="U41" s="511" t="e">
        <f t="shared" si="116"/>
        <v>#REF!</v>
      </c>
      <c r="V41" s="528" t="e">
        <f t="shared" si="117"/>
        <v>#REF!</v>
      </c>
      <c r="X41" s="532" t="s">
        <v>223</v>
      </c>
      <c r="Y41" s="493" t="e">
        <f>+#REF!</f>
        <v>#REF!</v>
      </c>
      <c r="Z41" s="499" t="e">
        <f>+#REF!</f>
        <v>#REF!</v>
      </c>
      <c r="AA41" s="499" t="e">
        <f>+#REF!</f>
        <v>#REF!</v>
      </c>
      <c r="AB41" s="510" t="e">
        <f t="shared" si="118"/>
        <v>#REF!</v>
      </c>
      <c r="AC41" s="499" t="e">
        <f>+#REF!</f>
        <v>#REF!</v>
      </c>
      <c r="AD41" s="499" t="e">
        <f>+#REF!</f>
        <v>#REF!</v>
      </c>
      <c r="AE41" s="510" t="e">
        <f t="shared" si="119"/>
        <v>#REF!</v>
      </c>
      <c r="AF41" s="511" t="e">
        <f t="shared" si="120"/>
        <v>#REF!</v>
      </c>
      <c r="AG41" s="528" t="e">
        <f t="shared" si="121"/>
        <v>#REF!</v>
      </c>
    </row>
    <row r="42" spans="2:33">
      <c r="B42" s="532" t="s">
        <v>224</v>
      </c>
      <c r="C42" s="493" t="e">
        <f>+#REF!</f>
        <v>#REF!</v>
      </c>
      <c r="D42" s="499" t="e">
        <f>+#REF!</f>
        <v>#REF!</v>
      </c>
      <c r="E42" s="499" t="e">
        <f>+#REF!</f>
        <v>#REF!</v>
      </c>
      <c r="F42" s="510" t="e">
        <f t="shared" si="110"/>
        <v>#REF!</v>
      </c>
      <c r="G42" s="499" t="e">
        <f>+#REF!</f>
        <v>#REF!</v>
      </c>
      <c r="H42" s="499" t="e">
        <f>+#REF!</f>
        <v>#REF!</v>
      </c>
      <c r="I42" s="510" t="e">
        <f t="shared" si="111"/>
        <v>#REF!</v>
      </c>
      <c r="J42" s="511" t="e">
        <f t="shared" si="112"/>
        <v>#REF!</v>
      </c>
      <c r="K42" s="528" t="e">
        <f t="shared" si="113"/>
        <v>#REF!</v>
      </c>
      <c r="L42" s="522"/>
      <c r="M42" s="532" t="s">
        <v>224</v>
      </c>
      <c r="N42" s="493" t="e">
        <f>+#REF!</f>
        <v>#REF!</v>
      </c>
      <c r="O42" s="499" t="e">
        <f>+#REF!</f>
        <v>#REF!</v>
      </c>
      <c r="P42" s="499" t="e">
        <f>+#REF!</f>
        <v>#REF!</v>
      </c>
      <c r="Q42" s="510" t="e">
        <f t="shared" si="114"/>
        <v>#REF!</v>
      </c>
      <c r="R42" s="499" t="e">
        <f>+#REF!</f>
        <v>#REF!</v>
      </c>
      <c r="S42" s="499" t="e">
        <f>+#REF!</f>
        <v>#REF!</v>
      </c>
      <c r="T42" s="510" t="e">
        <f t="shared" si="115"/>
        <v>#REF!</v>
      </c>
      <c r="U42" s="511" t="e">
        <f t="shared" si="116"/>
        <v>#REF!</v>
      </c>
      <c r="V42" s="528" t="e">
        <f t="shared" si="117"/>
        <v>#REF!</v>
      </c>
      <c r="X42" s="532" t="s">
        <v>224</v>
      </c>
      <c r="Y42" s="493" t="e">
        <f>+#REF!</f>
        <v>#REF!</v>
      </c>
      <c r="Z42" s="499" t="e">
        <f>+#REF!</f>
        <v>#REF!</v>
      </c>
      <c r="AA42" s="499" t="e">
        <f>+#REF!</f>
        <v>#REF!</v>
      </c>
      <c r="AB42" s="510" t="e">
        <f t="shared" si="118"/>
        <v>#REF!</v>
      </c>
      <c r="AC42" s="499" t="e">
        <f>+#REF!</f>
        <v>#REF!</v>
      </c>
      <c r="AD42" s="499" t="e">
        <f>+#REF!</f>
        <v>#REF!</v>
      </c>
      <c r="AE42" s="510" t="e">
        <f t="shared" si="119"/>
        <v>#REF!</v>
      </c>
      <c r="AF42" s="511" t="e">
        <f t="shared" si="120"/>
        <v>#REF!</v>
      </c>
      <c r="AG42" s="528" t="e">
        <f t="shared" si="121"/>
        <v>#REF!</v>
      </c>
    </row>
    <row r="43" spans="2:33">
      <c r="B43" s="532" t="s">
        <v>225</v>
      </c>
      <c r="C43" s="493" t="e">
        <f>+#REF!</f>
        <v>#REF!</v>
      </c>
      <c r="D43" s="499" t="e">
        <f>+#REF!</f>
        <v>#REF!</v>
      </c>
      <c r="E43" s="499" t="e">
        <f>+#REF!</f>
        <v>#REF!</v>
      </c>
      <c r="F43" s="510" t="e">
        <f t="shared" si="110"/>
        <v>#REF!</v>
      </c>
      <c r="G43" s="499" t="e">
        <f>+#REF!</f>
        <v>#REF!</v>
      </c>
      <c r="H43" s="499" t="e">
        <f>+#REF!</f>
        <v>#REF!</v>
      </c>
      <c r="I43" s="510" t="e">
        <f t="shared" si="111"/>
        <v>#REF!</v>
      </c>
      <c r="J43" s="511" t="e">
        <f t="shared" si="112"/>
        <v>#REF!</v>
      </c>
      <c r="K43" s="528" t="e">
        <f t="shared" si="113"/>
        <v>#REF!</v>
      </c>
      <c r="L43" s="522"/>
      <c r="M43" s="532" t="s">
        <v>225</v>
      </c>
      <c r="N43" s="493" t="e">
        <f>+#REF!</f>
        <v>#REF!</v>
      </c>
      <c r="O43" s="499" t="e">
        <f>+#REF!</f>
        <v>#REF!</v>
      </c>
      <c r="P43" s="499" t="e">
        <f>+#REF!</f>
        <v>#REF!</v>
      </c>
      <c r="Q43" s="510" t="e">
        <f t="shared" si="114"/>
        <v>#REF!</v>
      </c>
      <c r="R43" s="499" t="e">
        <f>+#REF!</f>
        <v>#REF!</v>
      </c>
      <c r="S43" s="499" t="e">
        <f>+#REF!</f>
        <v>#REF!</v>
      </c>
      <c r="T43" s="510" t="e">
        <f t="shared" si="115"/>
        <v>#REF!</v>
      </c>
      <c r="U43" s="511" t="e">
        <f t="shared" si="116"/>
        <v>#REF!</v>
      </c>
      <c r="V43" s="528" t="e">
        <f t="shared" si="117"/>
        <v>#REF!</v>
      </c>
      <c r="X43" s="532" t="s">
        <v>225</v>
      </c>
      <c r="Y43" s="493" t="e">
        <f>+#REF!</f>
        <v>#REF!</v>
      </c>
      <c r="Z43" s="499" t="e">
        <f>+#REF!</f>
        <v>#REF!</v>
      </c>
      <c r="AA43" s="499" t="e">
        <f>+#REF!</f>
        <v>#REF!</v>
      </c>
      <c r="AB43" s="510" t="e">
        <f t="shared" si="118"/>
        <v>#REF!</v>
      </c>
      <c r="AC43" s="499" t="e">
        <f>+#REF!</f>
        <v>#REF!</v>
      </c>
      <c r="AD43" s="499" t="e">
        <f>+#REF!</f>
        <v>#REF!</v>
      </c>
      <c r="AE43" s="510" t="e">
        <f t="shared" si="119"/>
        <v>#REF!</v>
      </c>
      <c r="AF43" s="511" t="e">
        <f t="shared" si="120"/>
        <v>#REF!</v>
      </c>
      <c r="AG43" s="528" t="e">
        <f t="shared" si="121"/>
        <v>#REF!</v>
      </c>
    </row>
    <row r="44" spans="2:33">
      <c r="B44" s="532" t="s">
        <v>226</v>
      </c>
      <c r="C44" s="493" t="e">
        <f>+#REF!</f>
        <v>#REF!</v>
      </c>
      <c r="D44" s="499" t="e">
        <f>+#REF!</f>
        <v>#REF!</v>
      </c>
      <c r="E44" s="499" t="e">
        <f>+#REF!</f>
        <v>#REF!</v>
      </c>
      <c r="F44" s="510" t="e">
        <f t="shared" si="110"/>
        <v>#REF!</v>
      </c>
      <c r="G44" s="499" t="e">
        <f>+#REF!</f>
        <v>#REF!</v>
      </c>
      <c r="H44" s="499" t="e">
        <f>+#REF!</f>
        <v>#REF!</v>
      </c>
      <c r="I44" s="510" t="e">
        <f t="shared" si="111"/>
        <v>#REF!</v>
      </c>
      <c r="J44" s="511" t="e">
        <f t="shared" si="112"/>
        <v>#REF!</v>
      </c>
      <c r="K44" s="528" t="e">
        <f t="shared" si="113"/>
        <v>#REF!</v>
      </c>
      <c r="L44" s="522"/>
      <c r="M44" s="532" t="s">
        <v>226</v>
      </c>
      <c r="N44" s="493" t="e">
        <f>+#REF!</f>
        <v>#REF!</v>
      </c>
      <c r="O44" s="499" t="e">
        <f>+#REF!</f>
        <v>#REF!</v>
      </c>
      <c r="P44" s="499" t="e">
        <f>+#REF!</f>
        <v>#REF!</v>
      </c>
      <c r="Q44" s="510" t="e">
        <f t="shared" si="114"/>
        <v>#REF!</v>
      </c>
      <c r="R44" s="499" t="e">
        <f>+#REF!</f>
        <v>#REF!</v>
      </c>
      <c r="S44" s="499" t="e">
        <f>+#REF!</f>
        <v>#REF!</v>
      </c>
      <c r="T44" s="510" t="e">
        <f t="shared" si="115"/>
        <v>#REF!</v>
      </c>
      <c r="U44" s="511" t="e">
        <f t="shared" si="116"/>
        <v>#REF!</v>
      </c>
      <c r="V44" s="528" t="e">
        <f t="shared" si="117"/>
        <v>#REF!</v>
      </c>
      <c r="X44" s="532" t="s">
        <v>226</v>
      </c>
      <c r="Y44" s="493" t="e">
        <f>+#REF!</f>
        <v>#REF!</v>
      </c>
      <c r="Z44" s="499" t="e">
        <f>+#REF!</f>
        <v>#REF!</v>
      </c>
      <c r="AA44" s="499" t="e">
        <f>+#REF!</f>
        <v>#REF!</v>
      </c>
      <c r="AB44" s="510" t="e">
        <f t="shared" si="118"/>
        <v>#REF!</v>
      </c>
      <c r="AC44" s="499" t="e">
        <f>+#REF!</f>
        <v>#REF!</v>
      </c>
      <c r="AD44" s="499" t="e">
        <f>+#REF!</f>
        <v>#REF!</v>
      </c>
      <c r="AE44" s="510" t="e">
        <f t="shared" si="119"/>
        <v>#REF!</v>
      </c>
      <c r="AF44" s="511" t="e">
        <f t="shared" si="120"/>
        <v>#REF!</v>
      </c>
      <c r="AG44" s="528" t="e">
        <f t="shared" si="121"/>
        <v>#REF!</v>
      </c>
    </row>
    <row r="45" spans="2:33">
      <c r="B45" s="532" t="s">
        <v>227</v>
      </c>
      <c r="C45" s="493" t="e">
        <f>+#REF!</f>
        <v>#REF!</v>
      </c>
      <c r="D45" s="499" t="e">
        <f>+#REF!</f>
        <v>#REF!</v>
      </c>
      <c r="E45" s="499" t="e">
        <f>+#REF!</f>
        <v>#REF!</v>
      </c>
      <c r="F45" s="510" t="e">
        <f t="shared" si="110"/>
        <v>#REF!</v>
      </c>
      <c r="G45" s="499" t="e">
        <f>+#REF!</f>
        <v>#REF!</v>
      </c>
      <c r="H45" s="499" t="e">
        <f>+#REF!</f>
        <v>#REF!</v>
      </c>
      <c r="I45" s="510" t="e">
        <f t="shared" si="111"/>
        <v>#REF!</v>
      </c>
      <c r="J45" s="511" t="e">
        <f t="shared" si="112"/>
        <v>#REF!</v>
      </c>
      <c r="K45" s="528" t="e">
        <f t="shared" si="113"/>
        <v>#REF!</v>
      </c>
      <c r="L45" s="522"/>
      <c r="M45" s="532" t="s">
        <v>227</v>
      </c>
      <c r="N45" s="493" t="e">
        <f>+#REF!</f>
        <v>#REF!</v>
      </c>
      <c r="O45" s="499" t="e">
        <f>+#REF!</f>
        <v>#REF!</v>
      </c>
      <c r="P45" s="499" t="e">
        <f>+#REF!</f>
        <v>#REF!</v>
      </c>
      <c r="Q45" s="510" t="e">
        <f t="shared" si="114"/>
        <v>#REF!</v>
      </c>
      <c r="R45" s="499" t="e">
        <f>+#REF!</f>
        <v>#REF!</v>
      </c>
      <c r="S45" s="499" t="e">
        <f>+#REF!</f>
        <v>#REF!</v>
      </c>
      <c r="T45" s="510" t="e">
        <f t="shared" si="115"/>
        <v>#REF!</v>
      </c>
      <c r="U45" s="511" t="e">
        <f t="shared" si="116"/>
        <v>#REF!</v>
      </c>
      <c r="V45" s="528" t="e">
        <f t="shared" si="117"/>
        <v>#REF!</v>
      </c>
      <c r="X45" s="532" t="s">
        <v>227</v>
      </c>
      <c r="Y45" s="493" t="e">
        <f>+#REF!</f>
        <v>#REF!</v>
      </c>
      <c r="Z45" s="499" t="e">
        <f>+#REF!</f>
        <v>#REF!</v>
      </c>
      <c r="AA45" s="499" t="e">
        <f>+#REF!</f>
        <v>#REF!</v>
      </c>
      <c r="AB45" s="510" t="e">
        <f t="shared" si="118"/>
        <v>#REF!</v>
      </c>
      <c r="AC45" s="499" t="e">
        <f>+#REF!</f>
        <v>#REF!</v>
      </c>
      <c r="AD45" s="499" t="e">
        <f>+#REF!</f>
        <v>#REF!</v>
      </c>
      <c r="AE45" s="510" t="e">
        <f t="shared" si="119"/>
        <v>#REF!</v>
      </c>
      <c r="AF45" s="511" t="e">
        <f t="shared" si="120"/>
        <v>#REF!</v>
      </c>
      <c r="AG45" s="528" t="e">
        <f t="shared" si="121"/>
        <v>#REF!</v>
      </c>
    </row>
    <row r="46" spans="2:33">
      <c r="B46" s="533" t="s">
        <v>213</v>
      </c>
      <c r="C46" s="494" t="e">
        <f>+#REF!</f>
        <v>#REF!</v>
      </c>
      <c r="D46" s="500" t="e">
        <f>+#REF!</f>
        <v>#REF!</v>
      </c>
      <c r="E46" s="500" t="e">
        <f>+#REF!</f>
        <v>#REF!</v>
      </c>
      <c r="F46" s="512" t="e">
        <f t="shared" si="110"/>
        <v>#REF!</v>
      </c>
      <c r="G46" s="500" t="e">
        <f>+#REF!</f>
        <v>#REF!</v>
      </c>
      <c r="H46" s="500" t="e">
        <f>+#REF!</f>
        <v>#REF!</v>
      </c>
      <c r="I46" s="512" t="e">
        <f t="shared" si="111"/>
        <v>#REF!</v>
      </c>
      <c r="J46" s="513" t="e">
        <f t="shared" si="112"/>
        <v>#REF!</v>
      </c>
      <c r="K46" s="529" t="e">
        <f t="shared" si="113"/>
        <v>#REF!</v>
      </c>
      <c r="L46" s="522"/>
      <c r="M46" s="533" t="s">
        <v>213</v>
      </c>
      <c r="N46" s="494" t="e">
        <f>+#REF!</f>
        <v>#REF!</v>
      </c>
      <c r="O46" s="500" t="e">
        <f>+#REF!</f>
        <v>#REF!</v>
      </c>
      <c r="P46" s="500" t="e">
        <f>+#REF!</f>
        <v>#REF!</v>
      </c>
      <c r="Q46" s="512" t="e">
        <f t="shared" si="114"/>
        <v>#REF!</v>
      </c>
      <c r="R46" s="500" t="e">
        <f>+#REF!</f>
        <v>#REF!</v>
      </c>
      <c r="S46" s="500" t="e">
        <f>+#REF!</f>
        <v>#REF!</v>
      </c>
      <c r="T46" s="512" t="e">
        <f t="shared" si="115"/>
        <v>#REF!</v>
      </c>
      <c r="U46" s="513" t="e">
        <f t="shared" si="116"/>
        <v>#REF!</v>
      </c>
      <c r="V46" s="529" t="e">
        <f t="shared" si="117"/>
        <v>#REF!</v>
      </c>
      <c r="X46" s="533" t="s">
        <v>213</v>
      </c>
      <c r="Y46" s="494" t="e">
        <f>+#REF!</f>
        <v>#REF!</v>
      </c>
      <c r="Z46" s="500" t="e">
        <f>+#REF!</f>
        <v>#REF!</v>
      </c>
      <c r="AA46" s="500" t="e">
        <f>+#REF!</f>
        <v>#REF!</v>
      </c>
      <c r="AB46" s="512" t="e">
        <f t="shared" si="118"/>
        <v>#REF!</v>
      </c>
      <c r="AC46" s="500" t="e">
        <f>+#REF!</f>
        <v>#REF!</v>
      </c>
      <c r="AD46" s="500" t="e">
        <f>+#REF!</f>
        <v>#REF!</v>
      </c>
      <c r="AE46" s="512" t="e">
        <f t="shared" si="119"/>
        <v>#REF!</v>
      </c>
      <c r="AF46" s="513" t="e">
        <f t="shared" si="120"/>
        <v>#REF!</v>
      </c>
      <c r="AG46" s="529" t="e">
        <f t="shared" si="121"/>
        <v>#REF!</v>
      </c>
    </row>
    <row r="48" spans="2:33" ht="15">
      <c r="B48" s="518" t="s">
        <v>252</v>
      </c>
      <c r="D48" s="518"/>
    </row>
    <row r="49" spans="2:33" ht="15">
      <c r="B49" s="752" t="e">
        <f>B26</f>
        <v>#REF!</v>
      </c>
      <c r="C49" s="753"/>
      <c r="D49" s="753"/>
      <c r="E49" s="753"/>
      <c r="F49" s="753"/>
      <c r="G49" s="753"/>
      <c r="H49" s="753"/>
      <c r="I49" s="753"/>
      <c r="J49" s="753"/>
      <c r="K49" s="754"/>
      <c r="L49" s="519"/>
      <c r="M49" s="752" t="s">
        <v>229</v>
      </c>
      <c r="N49" s="753"/>
      <c r="O49" s="753"/>
      <c r="P49" s="753"/>
      <c r="Q49" s="753"/>
      <c r="R49" s="753"/>
      <c r="S49" s="753"/>
      <c r="T49" s="753"/>
      <c r="U49" s="753"/>
      <c r="V49" s="754"/>
      <c r="X49" s="752">
        <v>2019</v>
      </c>
      <c r="Y49" s="753"/>
      <c r="Z49" s="753"/>
      <c r="AA49" s="753"/>
      <c r="AB49" s="753"/>
      <c r="AC49" s="753"/>
      <c r="AD49" s="753"/>
      <c r="AE49" s="753"/>
      <c r="AF49" s="753"/>
      <c r="AG49" s="754"/>
    </row>
    <row r="50" spans="2:33" s="497" customFormat="1" ht="42.75">
      <c r="B50" s="501" t="s">
        <v>240</v>
      </c>
      <c r="C50" s="501" t="s">
        <v>234</v>
      </c>
      <c r="D50" s="501" t="s">
        <v>242</v>
      </c>
      <c r="E50" s="501" t="s">
        <v>251</v>
      </c>
      <c r="F50" s="507" t="s">
        <v>243</v>
      </c>
      <c r="G50" s="501" t="s">
        <v>235</v>
      </c>
      <c r="H50" s="501" t="s">
        <v>236</v>
      </c>
      <c r="I50" s="507" t="s">
        <v>237</v>
      </c>
      <c r="J50" s="514" t="s">
        <v>241</v>
      </c>
      <c r="K50" s="514" t="s">
        <v>244</v>
      </c>
      <c r="L50" s="520"/>
      <c r="M50" s="501" t="s">
        <v>240</v>
      </c>
      <c r="N50" s="501" t="s">
        <v>234</v>
      </c>
      <c r="O50" s="501" t="s">
        <v>238</v>
      </c>
      <c r="P50" s="501" t="s">
        <v>239</v>
      </c>
      <c r="Q50" s="507" t="s">
        <v>243</v>
      </c>
      <c r="R50" s="501" t="s">
        <v>235</v>
      </c>
      <c r="S50" s="501" t="s">
        <v>236</v>
      </c>
      <c r="T50" s="507" t="s">
        <v>237</v>
      </c>
      <c r="U50" s="514" t="s">
        <v>241</v>
      </c>
      <c r="V50" s="514" t="s">
        <v>244</v>
      </c>
      <c r="X50" s="501" t="s">
        <v>240</v>
      </c>
      <c r="Y50" s="501" t="s">
        <v>234</v>
      </c>
      <c r="Z50" s="501" t="s">
        <v>246</v>
      </c>
      <c r="AA50" s="501"/>
      <c r="AB50" s="507" t="s">
        <v>243</v>
      </c>
      <c r="AC50" s="501" t="s">
        <v>235</v>
      </c>
      <c r="AD50" s="501" t="s">
        <v>236</v>
      </c>
      <c r="AE50" s="507" t="s">
        <v>237</v>
      </c>
      <c r="AF50" s="514" t="s">
        <v>241</v>
      </c>
      <c r="AG50" s="514" t="s">
        <v>244</v>
      </c>
    </row>
    <row r="51" spans="2:33">
      <c r="B51" s="503" t="s">
        <v>228</v>
      </c>
      <c r="C51" s="496" t="e">
        <f>+SUM(C52:C69)</f>
        <v>#REF!</v>
      </c>
      <c r="D51" s="502" t="e">
        <f>+SUM(D52:D69)</f>
        <v>#REF!</v>
      </c>
      <c r="E51" s="502"/>
      <c r="F51" s="508" t="e">
        <f>+SUM(F52:F69)</f>
        <v>#REF!</v>
      </c>
      <c r="G51" s="496" t="e">
        <f>+SUM(G52:G69)</f>
        <v>#REF!</v>
      </c>
      <c r="H51" s="496" t="e">
        <f>+SUM(H52:H69)</f>
        <v>#REF!</v>
      </c>
      <c r="I51" s="508" t="e">
        <f>+SUM(I52:I69)</f>
        <v>#REF!</v>
      </c>
      <c r="J51" s="515" t="e">
        <f t="shared" ref="J51:J69" si="122">+I51/C51</f>
        <v>#REF!</v>
      </c>
      <c r="K51" s="516" t="e">
        <f t="shared" ref="K51:K69" si="123">+I51/F51</f>
        <v>#REF!</v>
      </c>
      <c r="L51" s="521"/>
      <c r="M51" s="503" t="s">
        <v>228</v>
      </c>
      <c r="N51" s="496" t="e">
        <f>+SUM(N52:N69)</f>
        <v>#REF!</v>
      </c>
      <c r="O51" s="502" t="e">
        <f>+SUM(O52:O69)</f>
        <v>#REF!</v>
      </c>
      <c r="P51" s="502"/>
      <c r="Q51" s="508" t="e">
        <f>+SUM(Q52:Q69)</f>
        <v>#REF!</v>
      </c>
      <c r="R51" s="496" t="e">
        <f>+SUM(R52:R69)</f>
        <v>#REF!</v>
      </c>
      <c r="S51" s="496" t="e">
        <f>+SUM(S52:S69)</f>
        <v>#REF!</v>
      </c>
      <c r="T51" s="508" t="e">
        <f>+SUM(T52:T69)</f>
        <v>#REF!</v>
      </c>
      <c r="U51" s="515" t="e">
        <f t="shared" ref="U51:U69" si="124">+T51/N51</f>
        <v>#REF!</v>
      </c>
      <c r="V51" s="516" t="e">
        <f t="shared" ref="V51:V69" si="125">+T51/Q51</f>
        <v>#REF!</v>
      </c>
      <c r="X51" s="503" t="s">
        <v>228</v>
      </c>
      <c r="Y51" s="496" t="e">
        <f>+SUM(Y52:Y69)</f>
        <v>#REF!</v>
      </c>
      <c r="Z51" s="502" t="e">
        <f>+SUM(Z52:Z69)</f>
        <v>#REF!</v>
      </c>
      <c r="AA51" s="502"/>
      <c r="AB51" s="508" t="e">
        <f>+SUM(AB52:AB69)</f>
        <v>#REF!</v>
      </c>
      <c r="AC51" s="496" t="e">
        <f>+SUM(AC52:AC69)</f>
        <v>#REF!</v>
      </c>
      <c r="AD51" s="496" t="e">
        <f>+SUM(AD52:AD69)</f>
        <v>#REF!</v>
      </c>
      <c r="AE51" s="508" t="e">
        <f>+SUM(AE52:AE69)</f>
        <v>#REF!</v>
      </c>
      <c r="AF51" s="515" t="e">
        <f>+AE51/Y51</f>
        <v>#REF!</v>
      </c>
      <c r="AG51" s="516" t="e">
        <f>+AE51/AB51</f>
        <v>#REF!</v>
      </c>
    </row>
    <row r="52" spans="2:33">
      <c r="B52" s="531" t="s">
        <v>214</v>
      </c>
      <c r="C52" s="492" t="e">
        <f>+#REF!</f>
        <v>#REF!</v>
      </c>
      <c r="D52" s="498" t="e">
        <f>+#REF!</f>
        <v>#REF!</v>
      </c>
      <c r="E52" s="498"/>
      <c r="F52" s="509" t="e">
        <f t="shared" ref="F52:F69" si="126">+D52+E52</f>
        <v>#REF!</v>
      </c>
      <c r="G52" s="498" t="e">
        <f>+#REF!</f>
        <v>#REF!</v>
      </c>
      <c r="H52" s="498" t="e">
        <f>+#REF!</f>
        <v>#REF!</v>
      </c>
      <c r="I52" s="509" t="e">
        <f t="shared" ref="I52:I69" si="127">+G52+H52</f>
        <v>#REF!</v>
      </c>
      <c r="J52" s="511" t="e">
        <f t="shared" si="122"/>
        <v>#REF!</v>
      </c>
      <c r="K52" s="528" t="e">
        <f t="shared" si="123"/>
        <v>#REF!</v>
      </c>
      <c r="L52" s="522"/>
      <c r="M52" s="531" t="s">
        <v>214</v>
      </c>
      <c r="N52" s="492" t="e">
        <f>+#REF!</f>
        <v>#REF!</v>
      </c>
      <c r="O52" s="498" t="e">
        <f>+#REF!</f>
        <v>#REF!</v>
      </c>
      <c r="P52" s="498"/>
      <c r="Q52" s="509" t="e">
        <f t="shared" ref="Q52:Q69" si="128">+O52+P52</f>
        <v>#REF!</v>
      </c>
      <c r="R52" s="498" t="e">
        <f>+#REF!</f>
        <v>#REF!</v>
      </c>
      <c r="S52" s="498" t="e">
        <f>+#REF!</f>
        <v>#REF!</v>
      </c>
      <c r="T52" s="509" t="e">
        <f t="shared" ref="T52:T69" si="129">+R52+S52</f>
        <v>#REF!</v>
      </c>
      <c r="U52" s="511" t="e">
        <f t="shared" si="124"/>
        <v>#REF!</v>
      </c>
      <c r="V52" s="528" t="e">
        <f t="shared" si="125"/>
        <v>#REF!</v>
      </c>
      <c r="X52" s="504" t="s">
        <v>214</v>
      </c>
      <c r="Y52" s="492" t="e">
        <f>+#REF!</f>
        <v>#REF!</v>
      </c>
      <c r="Z52" s="498" t="e">
        <f>+#REF!</f>
        <v>#REF!</v>
      </c>
      <c r="AA52" s="498"/>
      <c r="AB52" s="509" t="e">
        <f>+Z52+AA52</f>
        <v>#REF!</v>
      </c>
      <c r="AC52" s="498" t="e">
        <f>+#REF!</f>
        <v>#REF!</v>
      </c>
      <c r="AD52" s="498" t="e">
        <f>+#REF!</f>
        <v>#REF!</v>
      </c>
      <c r="AE52" s="509" t="e">
        <f>+AC52+AD52</f>
        <v>#REF!</v>
      </c>
      <c r="AF52" s="511" t="e">
        <f>+AE52/Y52</f>
        <v>#REF!</v>
      </c>
      <c r="AG52" s="528" t="e">
        <f t="shared" ref="AG52:AG69" si="130">+AE52/AB52</f>
        <v>#REF!</v>
      </c>
    </row>
    <row r="53" spans="2:33">
      <c r="B53" s="532" t="s">
        <v>215</v>
      </c>
      <c r="C53" s="493" t="e">
        <f>+#REF!</f>
        <v>#REF!</v>
      </c>
      <c r="D53" s="499" t="e">
        <f>+#REF!</f>
        <v>#REF!</v>
      </c>
      <c r="E53" s="499"/>
      <c r="F53" s="510" t="e">
        <f t="shared" si="126"/>
        <v>#REF!</v>
      </c>
      <c r="G53" s="499" t="e">
        <f>+#REF!</f>
        <v>#REF!</v>
      </c>
      <c r="H53" s="499" t="e">
        <f>+#REF!</f>
        <v>#REF!</v>
      </c>
      <c r="I53" s="510" t="e">
        <f t="shared" si="127"/>
        <v>#REF!</v>
      </c>
      <c r="J53" s="511" t="e">
        <f t="shared" si="122"/>
        <v>#REF!</v>
      </c>
      <c r="K53" s="528" t="e">
        <f t="shared" si="123"/>
        <v>#REF!</v>
      </c>
      <c r="L53" s="522"/>
      <c r="M53" s="532" t="s">
        <v>215</v>
      </c>
      <c r="N53" s="493" t="e">
        <f>+#REF!</f>
        <v>#REF!</v>
      </c>
      <c r="O53" s="499" t="e">
        <f>+#REF!</f>
        <v>#REF!</v>
      </c>
      <c r="P53" s="499"/>
      <c r="Q53" s="510" t="e">
        <f t="shared" si="128"/>
        <v>#REF!</v>
      </c>
      <c r="R53" s="499" t="e">
        <f>+#REF!</f>
        <v>#REF!</v>
      </c>
      <c r="S53" s="499" t="e">
        <f>+#REF!</f>
        <v>#REF!</v>
      </c>
      <c r="T53" s="510" t="e">
        <f t="shared" si="129"/>
        <v>#REF!</v>
      </c>
      <c r="U53" s="511" t="e">
        <f t="shared" si="124"/>
        <v>#REF!</v>
      </c>
      <c r="V53" s="528" t="e">
        <f t="shared" si="125"/>
        <v>#REF!</v>
      </c>
      <c r="X53" s="505" t="s">
        <v>215</v>
      </c>
      <c r="Y53" s="493" t="e">
        <f>+#REF!</f>
        <v>#REF!</v>
      </c>
      <c r="Z53" s="499" t="e">
        <f>+#REF!</f>
        <v>#REF!</v>
      </c>
      <c r="AA53" s="499"/>
      <c r="AB53" s="510" t="e">
        <f t="shared" ref="AB53:AB69" si="131">+Z53+AA53</f>
        <v>#REF!</v>
      </c>
      <c r="AC53" s="499" t="e">
        <f>+#REF!</f>
        <v>#REF!</v>
      </c>
      <c r="AD53" s="499" t="e">
        <f>+#REF!</f>
        <v>#REF!</v>
      </c>
      <c r="AE53" s="510" t="e">
        <f t="shared" ref="AE53:AE69" si="132">+AC53+AD53</f>
        <v>#REF!</v>
      </c>
      <c r="AF53" s="511" t="e">
        <f t="shared" ref="AF53:AF69" si="133">+AE53/Y53</f>
        <v>#REF!</v>
      </c>
      <c r="AG53" s="528" t="e">
        <f t="shared" si="130"/>
        <v>#REF!</v>
      </c>
    </row>
    <row r="54" spans="2:33">
      <c r="B54" s="532" t="s">
        <v>247</v>
      </c>
      <c r="C54" s="493" t="e">
        <f>+#REF!</f>
        <v>#REF!</v>
      </c>
      <c r="D54" s="499" t="e">
        <f>+#REF!</f>
        <v>#REF!</v>
      </c>
      <c r="E54" s="499"/>
      <c r="F54" s="510" t="e">
        <f t="shared" si="126"/>
        <v>#REF!</v>
      </c>
      <c r="G54" s="499" t="e">
        <f>+#REF!</f>
        <v>#REF!</v>
      </c>
      <c r="H54" s="499" t="e">
        <f>+#REF!</f>
        <v>#REF!</v>
      </c>
      <c r="I54" s="510" t="e">
        <f t="shared" si="127"/>
        <v>#REF!</v>
      </c>
      <c r="J54" s="511" t="e">
        <f t="shared" si="122"/>
        <v>#REF!</v>
      </c>
      <c r="K54" s="528" t="e">
        <f t="shared" si="123"/>
        <v>#REF!</v>
      </c>
      <c r="L54" s="522"/>
      <c r="M54" s="532" t="s">
        <v>247</v>
      </c>
      <c r="N54" s="493" t="e">
        <f>+#REF!</f>
        <v>#REF!</v>
      </c>
      <c r="O54" s="499" t="e">
        <f>+#REF!</f>
        <v>#REF!</v>
      </c>
      <c r="P54" s="499"/>
      <c r="Q54" s="510" t="e">
        <f t="shared" si="128"/>
        <v>#REF!</v>
      </c>
      <c r="R54" s="499" t="e">
        <f>+#REF!</f>
        <v>#REF!</v>
      </c>
      <c r="S54" s="499" t="e">
        <f>+#REF!</f>
        <v>#REF!</v>
      </c>
      <c r="T54" s="510" t="e">
        <f t="shared" si="129"/>
        <v>#REF!</v>
      </c>
      <c r="U54" s="511" t="e">
        <f t="shared" si="124"/>
        <v>#REF!</v>
      </c>
      <c r="V54" s="528" t="e">
        <f t="shared" si="125"/>
        <v>#REF!</v>
      </c>
      <c r="X54" s="505" t="s">
        <v>247</v>
      </c>
      <c r="Y54" s="493" t="e">
        <f>+#REF!</f>
        <v>#REF!</v>
      </c>
      <c r="Z54" s="499" t="e">
        <f>+#REF!</f>
        <v>#REF!</v>
      </c>
      <c r="AA54" s="499"/>
      <c r="AB54" s="510" t="e">
        <f t="shared" si="131"/>
        <v>#REF!</v>
      </c>
      <c r="AC54" s="499" t="e">
        <f>+#REF!</f>
        <v>#REF!</v>
      </c>
      <c r="AD54" s="499" t="e">
        <f>+#REF!</f>
        <v>#REF!</v>
      </c>
      <c r="AE54" s="510" t="e">
        <f t="shared" si="132"/>
        <v>#REF!</v>
      </c>
      <c r="AF54" s="511" t="e">
        <f t="shared" si="133"/>
        <v>#REF!</v>
      </c>
      <c r="AG54" s="528" t="e">
        <f t="shared" si="130"/>
        <v>#REF!</v>
      </c>
    </row>
    <row r="55" spans="2:33">
      <c r="B55" s="532" t="s">
        <v>248</v>
      </c>
      <c r="C55" s="493" t="e">
        <f>+#REF!</f>
        <v>#REF!</v>
      </c>
      <c r="D55" s="499" t="e">
        <f>+#REF!</f>
        <v>#REF!</v>
      </c>
      <c r="E55" s="499"/>
      <c r="F55" s="510" t="e">
        <f t="shared" si="126"/>
        <v>#REF!</v>
      </c>
      <c r="G55" s="499" t="e">
        <f>+#REF!</f>
        <v>#REF!</v>
      </c>
      <c r="H55" s="499" t="e">
        <f>+#REF!</f>
        <v>#REF!</v>
      </c>
      <c r="I55" s="510" t="e">
        <f t="shared" si="127"/>
        <v>#REF!</v>
      </c>
      <c r="J55" s="511" t="e">
        <f t="shared" si="122"/>
        <v>#REF!</v>
      </c>
      <c r="K55" s="528" t="e">
        <f t="shared" si="123"/>
        <v>#REF!</v>
      </c>
      <c r="L55" s="522"/>
      <c r="M55" s="532" t="s">
        <v>248</v>
      </c>
      <c r="N55" s="493" t="e">
        <f>+#REF!</f>
        <v>#REF!</v>
      </c>
      <c r="O55" s="499" t="e">
        <f>+#REF!</f>
        <v>#REF!</v>
      </c>
      <c r="P55" s="499"/>
      <c r="Q55" s="510" t="e">
        <f t="shared" si="128"/>
        <v>#REF!</v>
      </c>
      <c r="R55" s="499" t="e">
        <f>+#REF!</f>
        <v>#REF!</v>
      </c>
      <c r="S55" s="499" t="e">
        <f>+#REF!</f>
        <v>#REF!</v>
      </c>
      <c r="T55" s="510" t="e">
        <f t="shared" si="129"/>
        <v>#REF!</v>
      </c>
      <c r="U55" s="511" t="e">
        <f t="shared" si="124"/>
        <v>#REF!</v>
      </c>
      <c r="V55" s="528" t="e">
        <f t="shared" si="125"/>
        <v>#REF!</v>
      </c>
      <c r="X55" s="505" t="s">
        <v>248</v>
      </c>
      <c r="Y55" s="493" t="e">
        <f>+#REF!</f>
        <v>#REF!</v>
      </c>
      <c r="Z55" s="499" t="e">
        <f>+#REF!</f>
        <v>#REF!</v>
      </c>
      <c r="AA55" s="499"/>
      <c r="AB55" s="510" t="e">
        <f t="shared" si="131"/>
        <v>#REF!</v>
      </c>
      <c r="AC55" s="499" t="e">
        <f>+#REF!</f>
        <v>#REF!</v>
      </c>
      <c r="AD55" s="499" t="e">
        <f>+#REF!</f>
        <v>#REF!</v>
      </c>
      <c r="AE55" s="510" t="e">
        <f t="shared" si="132"/>
        <v>#REF!</v>
      </c>
      <c r="AF55" s="511" t="e">
        <f t="shared" si="133"/>
        <v>#REF!</v>
      </c>
      <c r="AG55" s="528" t="e">
        <f t="shared" si="130"/>
        <v>#REF!</v>
      </c>
    </row>
    <row r="56" spans="2:33">
      <c r="B56" s="532" t="s">
        <v>249</v>
      </c>
      <c r="C56" s="493" t="e">
        <f>+#REF!</f>
        <v>#REF!</v>
      </c>
      <c r="D56" s="499" t="e">
        <f>+#REF!</f>
        <v>#REF!</v>
      </c>
      <c r="E56" s="499"/>
      <c r="F56" s="510" t="e">
        <f t="shared" si="126"/>
        <v>#REF!</v>
      </c>
      <c r="G56" s="499" t="e">
        <f>+#REF!</f>
        <v>#REF!</v>
      </c>
      <c r="H56" s="499" t="e">
        <f>+#REF!</f>
        <v>#REF!</v>
      </c>
      <c r="I56" s="510" t="e">
        <f t="shared" si="127"/>
        <v>#REF!</v>
      </c>
      <c r="J56" s="511" t="e">
        <f t="shared" si="122"/>
        <v>#REF!</v>
      </c>
      <c r="K56" s="528" t="e">
        <f t="shared" si="123"/>
        <v>#REF!</v>
      </c>
      <c r="L56" s="522"/>
      <c r="M56" s="532" t="s">
        <v>249</v>
      </c>
      <c r="N56" s="493" t="e">
        <f>+#REF!</f>
        <v>#REF!</v>
      </c>
      <c r="O56" s="499" t="e">
        <f>+#REF!</f>
        <v>#REF!</v>
      </c>
      <c r="P56" s="499"/>
      <c r="Q56" s="510" t="e">
        <f t="shared" si="128"/>
        <v>#REF!</v>
      </c>
      <c r="R56" s="499" t="e">
        <f>+#REF!</f>
        <v>#REF!</v>
      </c>
      <c r="S56" s="499" t="e">
        <f>+#REF!</f>
        <v>#REF!</v>
      </c>
      <c r="T56" s="510" t="e">
        <f t="shared" si="129"/>
        <v>#REF!</v>
      </c>
      <c r="U56" s="511" t="e">
        <f t="shared" si="124"/>
        <v>#REF!</v>
      </c>
      <c r="V56" s="528" t="e">
        <f t="shared" si="125"/>
        <v>#REF!</v>
      </c>
      <c r="X56" s="505" t="s">
        <v>249</v>
      </c>
      <c r="Y56" s="493" t="e">
        <f>+#REF!</f>
        <v>#REF!</v>
      </c>
      <c r="Z56" s="499" t="e">
        <f>+#REF!</f>
        <v>#REF!</v>
      </c>
      <c r="AA56" s="499"/>
      <c r="AB56" s="510" t="e">
        <f t="shared" si="131"/>
        <v>#REF!</v>
      </c>
      <c r="AC56" s="499" t="e">
        <f>+#REF!</f>
        <v>#REF!</v>
      </c>
      <c r="AD56" s="499" t="e">
        <f>+#REF!</f>
        <v>#REF!</v>
      </c>
      <c r="AE56" s="510" t="e">
        <f t="shared" si="132"/>
        <v>#REF!</v>
      </c>
      <c r="AF56" s="511" t="e">
        <f t="shared" si="133"/>
        <v>#REF!</v>
      </c>
      <c r="AG56" s="528" t="e">
        <f t="shared" si="130"/>
        <v>#REF!</v>
      </c>
    </row>
    <row r="57" spans="2:33">
      <c r="B57" s="532" t="s">
        <v>216</v>
      </c>
      <c r="C57" s="493" t="e">
        <f>+#REF!</f>
        <v>#REF!</v>
      </c>
      <c r="D57" s="499" t="e">
        <f>+#REF!</f>
        <v>#REF!</v>
      </c>
      <c r="E57" s="499"/>
      <c r="F57" s="510" t="e">
        <f t="shared" si="126"/>
        <v>#REF!</v>
      </c>
      <c r="G57" s="499" t="e">
        <f>+#REF!</f>
        <v>#REF!</v>
      </c>
      <c r="H57" s="499" t="e">
        <f>+#REF!</f>
        <v>#REF!</v>
      </c>
      <c r="I57" s="510" t="e">
        <f t="shared" si="127"/>
        <v>#REF!</v>
      </c>
      <c r="J57" s="511" t="e">
        <f t="shared" si="122"/>
        <v>#REF!</v>
      </c>
      <c r="K57" s="528" t="e">
        <f t="shared" si="123"/>
        <v>#REF!</v>
      </c>
      <c r="L57" s="522"/>
      <c r="M57" s="532" t="s">
        <v>216</v>
      </c>
      <c r="N57" s="493" t="e">
        <f>+#REF!</f>
        <v>#REF!</v>
      </c>
      <c r="O57" s="499" t="e">
        <f>+#REF!</f>
        <v>#REF!</v>
      </c>
      <c r="P57" s="499"/>
      <c r="Q57" s="510" t="e">
        <f t="shared" si="128"/>
        <v>#REF!</v>
      </c>
      <c r="R57" s="499" t="e">
        <f>+#REF!</f>
        <v>#REF!</v>
      </c>
      <c r="S57" s="499" t="e">
        <f>+#REF!</f>
        <v>#REF!</v>
      </c>
      <c r="T57" s="510" t="e">
        <f t="shared" si="129"/>
        <v>#REF!</v>
      </c>
      <c r="U57" s="511" t="e">
        <f t="shared" si="124"/>
        <v>#REF!</v>
      </c>
      <c r="V57" s="528" t="e">
        <f t="shared" si="125"/>
        <v>#REF!</v>
      </c>
      <c r="X57" s="505" t="s">
        <v>216</v>
      </c>
      <c r="Y57" s="493" t="e">
        <f>+#REF!</f>
        <v>#REF!</v>
      </c>
      <c r="Z57" s="499" t="e">
        <f>+#REF!</f>
        <v>#REF!</v>
      </c>
      <c r="AA57" s="499"/>
      <c r="AB57" s="510" t="e">
        <f t="shared" si="131"/>
        <v>#REF!</v>
      </c>
      <c r="AC57" s="499" t="e">
        <f>+#REF!</f>
        <v>#REF!</v>
      </c>
      <c r="AD57" s="499" t="e">
        <f>+#REF!</f>
        <v>#REF!</v>
      </c>
      <c r="AE57" s="510" t="e">
        <f t="shared" si="132"/>
        <v>#REF!</v>
      </c>
      <c r="AF57" s="511" t="e">
        <f t="shared" si="133"/>
        <v>#REF!</v>
      </c>
      <c r="AG57" s="528" t="e">
        <f t="shared" si="130"/>
        <v>#REF!</v>
      </c>
    </row>
    <row r="58" spans="2:33">
      <c r="B58" s="532" t="s">
        <v>217</v>
      </c>
      <c r="C58" s="493" t="e">
        <f>+#REF!</f>
        <v>#REF!</v>
      </c>
      <c r="D58" s="499" t="e">
        <f>+#REF!</f>
        <v>#REF!</v>
      </c>
      <c r="E58" s="499"/>
      <c r="F58" s="510" t="e">
        <f t="shared" si="126"/>
        <v>#REF!</v>
      </c>
      <c r="G58" s="499" t="e">
        <f>+#REF!</f>
        <v>#REF!</v>
      </c>
      <c r="H58" s="499" t="e">
        <f>+#REF!</f>
        <v>#REF!</v>
      </c>
      <c r="I58" s="510" t="e">
        <f t="shared" si="127"/>
        <v>#REF!</v>
      </c>
      <c r="J58" s="511" t="e">
        <f t="shared" si="122"/>
        <v>#REF!</v>
      </c>
      <c r="K58" s="528" t="e">
        <f t="shared" si="123"/>
        <v>#REF!</v>
      </c>
      <c r="L58" s="522"/>
      <c r="M58" s="532" t="s">
        <v>217</v>
      </c>
      <c r="N58" s="493" t="e">
        <f>+#REF!</f>
        <v>#REF!</v>
      </c>
      <c r="O58" s="499" t="e">
        <f>+#REF!</f>
        <v>#REF!</v>
      </c>
      <c r="P58" s="499"/>
      <c r="Q58" s="510" t="e">
        <f t="shared" si="128"/>
        <v>#REF!</v>
      </c>
      <c r="R58" s="499" t="e">
        <f>+#REF!</f>
        <v>#REF!</v>
      </c>
      <c r="S58" s="499" t="e">
        <f>+#REF!</f>
        <v>#REF!</v>
      </c>
      <c r="T58" s="510" t="e">
        <f t="shared" si="129"/>
        <v>#REF!</v>
      </c>
      <c r="U58" s="511" t="e">
        <f t="shared" si="124"/>
        <v>#REF!</v>
      </c>
      <c r="V58" s="528" t="e">
        <f t="shared" si="125"/>
        <v>#REF!</v>
      </c>
      <c r="X58" s="505" t="s">
        <v>217</v>
      </c>
      <c r="Y58" s="493" t="e">
        <f>+#REF!</f>
        <v>#REF!</v>
      </c>
      <c r="Z58" s="499" t="e">
        <f>+#REF!</f>
        <v>#REF!</v>
      </c>
      <c r="AA58" s="499"/>
      <c r="AB58" s="510" t="e">
        <f t="shared" si="131"/>
        <v>#REF!</v>
      </c>
      <c r="AC58" s="499" t="e">
        <f>+#REF!</f>
        <v>#REF!</v>
      </c>
      <c r="AD58" s="499" t="e">
        <f>+#REF!</f>
        <v>#REF!</v>
      </c>
      <c r="AE58" s="510" t="e">
        <f t="shared" si="132"/>
        <v>#REF!</v>
      </c>
      <c r="AF58" s="511" t="e">
        <f t="shared" si="133"/>
        <v>#REF!</v>
      </c>
      <c r="AG58" s="528" t="e">
        <f t="shared" si="130"/>
        <v>#REF!</v>
      </c>
    </row>
    <row r="59" spans="2:33">
      <c r="B59" s="532" t="s">
        <v>218</v>
      </c>
      <c r="C59" s="493" t="e">
        <f>+#REF!</f>
        <v>#REF!</v>
      </c>
      <c r="D59" s="499" t="e">
        <f>+#REF!</f>
        <v>#REF!</v>
      </c>
      <c r="E59" s="499"/>
      <c r="F59" s="510" t="e">
        <f t="shared" si="126"/>
        <v>#REF!</v>
      </c>
      <c r="G59" s="499" t="e">
        <f>+#REF!</f>
        <v>#REF!</v>
      </c>
      <c r="H59" s="499" t="e">
        <f>+#REF!</f>
        <v>#REF!</v>
      </c>
      <c r="I59" s="510" t="e">
        <f t="shared" si="127"/>
        <v>#REF!</v>
      </c>
      <c r="J59" s="511" t="e">
        <f t="shared" si="122"/>
        <v>#REF!</v>
      </c>
      <c r="K59" s="528" t="e">
        <f t="shared" si="123"/>
        <v>#REF!</v>
      </c>
      <c r="L59" s="522"/>
      <c r="M59" s="532" t="s">
        <v>218</v>
      </c>
      <c r="N59" s="493" t="e">
        <f>+#REF!</f>
        <v>#REF!</v>
      </c>
      <c r="O59" s="499" t="e">
        <f>+#REF!</f>
        <v>#REF!</v>
      </c>
      <c r="P59" s="499"/>
      <c r="Q59" s="510" t="e">
        <f t="shared" si="128"/>
        <v>#REF!</v>
      </c>
      <c r="R59" s="499" t="e">
        <f>+#REF!</f>
        <v>#REF!</v>
      </c>
      <c r="S59" s="499" t="e">
        <f>+#REF!</f>
        <v>#REF!</v>
      </c>
      <c r="T59" s="510" t="e">
        <f t="shared" si="129"/>
        <v>#REF!</v>
      </c>
      <c r="U59" s="511" t="e">
        <f t="shared" si="124"/>
        <v>#REF!</v>
      </c>
      <c r="V59" s="528" t="e">
        <f t="shared" si="125"/>
        <v>#REF!</v>
      </c>
      <c r="X59" s="505" t="s">
        <v>218</v>
      </c>
      <c r="Y59" s="493" t="e">
        <f>+#REF!</f>
        <v>#REF!</v>
      </c>
      <c r="Z59" s="499" t="e">
        <f>+#REF!</f>
        <v>#REF!</v>
      </c>
      <c r="AA59" s="499"/>
      <c r="AB59" s="510" t="e">
        <f t="shared" si="131"/>
        <v>#REF!</v>
      </c>
      <c r="AC59" s="499" t="e">
        <f>+#REF!</f>
        <v>#REF!</v>
      </c>
      <c r="AD59" s="499" t="e">
        <f>+#REF!</f>
        <v>#REF!</v>
      </c>
      <c r="AE59" s="510" t="e">
        <f t="shared" si="132"/>
        <v>#REF!</v>
      </c>
      <c r="AF59" s="511" t="e">
        <f t="shared" si="133"/>
        <v>#REF!</v>
      </c>
      <c r="AG59" s="528" t="e">
        <f t="shared" si="130"/>
        <v>#REF!</v>
      </c>
    </row>
    <row r="60" spans="2:33">
      <c r="B60" s="532" t="s">
        <v>219</v>
      </c>
      <c r="C60" s="493" t="e">
        <f>+#REF!</f>
        <v>#REF!</v>
      </c>
      <c r="D60" s="499" t="e">
        <f>+#REF!</f>
        <v>#REF!</v>
      </c>
      <c r="E60" s="499"/>
      <c r="F60" s="510" t="e">
        <f t="shared" si="126"/>
        <v>#REF!</v>
      </c>
      <c r="G60" s="499" t="e">
        <f>+#REF!</f>
        <v>#REF!</v>
      </c>
      <c r="H60" s="499" t="e">
        <f>+#REF!</f>
        <v>#REF!</v>
      </c>
      <c r="I60" s="510" t="e">
        <f t="shared" si="127"/>
        <v>#REF!</v>
      </c>
      <c r="J60" s="511" t="e">
        <f t="shared" si="122"/>
        <v>#REF!</v>
      </c>
      <c r="K60" s="528" t="e">
        <f t="shared" si="123"/>
        <v>#REF!</v>
      </c>
      <c r="L60" s="522"/>
      <c r="M60" s="532" t="s">
        <v>219</v>
      </c>
      <c r="N60" s="493" t="e">
        <f>+#REF!</f>
        <v>#REF!</v>
      </c>
      <c r="O60" s="499" t="e">
        <f>+#REF!</f>
        <v>#REF!</v>
      </c>
      <c r="P60" s="499"/>
      <c r="Q60" s="510" t="e">
        <f t="shared" si="128"/>
        <v>#REF!</v>
      </c>
      <c r="R60" s="499" t="e">
        <f>+#REF!</f>
        <v>#REF!</v>
      </c>
      <c r="S60" s="499" t="e">
        <f>+#REF!</f>
        <v>#REF!</v>
      </c>
      <c r="T60" s="510" t="e">
        <f t="shared" si="129"/>
        <v>#REF!</v>
      </c>
      <c r="U60" s="511" t="e">
        <f t="shared" si="124"/>
        <v>#REF!</v>
      </c>
      <c r="V60" s="528" t="e">
        <f t="shared" si="125"/>
        <v>#REF!</v>
      </c>
      <c r="X60" s="505" t="s">
        <v>219</v>
      </c>
      <c r="Y60" s="493" t="e">
        <f>+#REF!</f>
        <v>#REF!</v>
      </c>
      <c r="Z60" s="499" t="e">
        <f>+#REF!</f>
        <v>#REF!</v>
      </c>
      <c r="AA60" s="499"/>
      <c r="AB60" s="510" t="e">
        <f t="shared" si="131"/>
        <v>#REF!</v>
      </c>
      <c r="AC60" s="499" t="e">
        <f>+#REF!</f>
        <v>#REF!</v>
      </c>
      <c r="AD60" s="499" t="e">
        <f>+#REF!</f>
        <v>#REF!</v>
      </c>
      <c r="AE60" s="510" t="e">
        <f t="shared" si="132"/>
        <v>#REF!</v>
      </c>
      <c r="AF60" s="511" t="e">
        <f t="shared" si="133"/>
        <v>#REF!</v>
      </c>
      <c r="AG60" s="528" t="e">
        <f t="shared" si="130"/>
        <v>#REF!</v>
      </c>
    </row>
    <row r="61" spans="2:33">
      <c r="B61" s="532" t="s">
        <v>220</v>
      </c>
      <c r="C61" s="493" t="e">
        <f>+#REF!</f>
        <v>#REF!</v>
      </c>
      <c r="D61" s="499" t="e">
        <f>+#REF!</f>
        <v>#REF!</v>
      </c>
      <c r="E61" s="499"/>
      <c r="F61" s="510" t="e">
        <f t="shared" si="126"/>
        <v>#REF!</v>
      </c>
      <c r="G61" s="499" t="e">
        <f>+#REF!</f>
        <v>#REF!</v>
      </c>
      <c r="H61" s="499" t="e">
        <f>+#REF!</f>
        <v>#REF!</v>
      </c>
      <c r="I61" s="510" t="e">
        <f t="shared" si="127"/>
        <v>#REF!</v>
      </c>
      <c r="J61" s="511" t="e">
        <f t="shared" si="122"/>
        <v>#REF!</v>
      </c>
      <c r="K61" s="528" t="e">
        <f t="shared" si="123"/>
        <v>#REF!</v>
      </c>
      <c r="L61" s="522"/>
      <c r="M61" s="532" t="s">
        <v>220</v>
      </c>
      <c r="N61" s="493" t="e">
        <f>+#REF!</f>
        <v>#REF!</v>
      </c>
      <c r="O61" s="499" t="e">
        <f>+#REF!</f>
        <v>#REF!</v>
      </c>
      <c r="P61" s="499"/>
      <c r="Q61" s="510" t="e">
        <f t="shared" si="128"/>
        <v>#REF!</v>
      </c>
      <c r="R61" s="499" t="e">
        <f>+#REF!</f>
        <v>#REF!</v>
      </c>
      <c r="S61" s="499" t="e">
        <f>+#REF!</f>
        <v>#REF!</v>
      </c>
      <c r="T61" s="510" t="e">
        <f t="shared" si="129"/>
        <v>#REF!</v>
      </c>
      <c r="U61" s="511" t="e">
        <f t="shared" si="124"/>
        <v>#REF!</v>
      </c>
      <c r="V61" s="528" t="e">
        <f t="shared" si="125"/>
        <v>#REF!</v>
      </c>
      <c r="X61" s="505" t="s">
        <v>220</v>
      </c>
      <c r="Y61" s="493" t="e">
        <f>+#REF!</f>
        <v>#REF!</v>
      </c>
      <c r="Z61" s="499" t="e">
        <f>+#REF!</f>
        <v>#REF!</v>
      </c>
      <c r="AA61" s="499"/>
      <c r="AB61" s="510" t="e">
        <f t="shared" si="131"/>
        <v>#REF!</v>
      </c>
      <c r="AC61" s="499" t="e">
        <f>+#REF!</f>
        <v>#REF!</v>
      </c>
      <c r="AD61" s="499" t="e">
        <f>+#REF!</f>
        <v>#REF!</v>
      </c>
      <c r="AE61" s="510" t="e">
        <f t="shared" si="132"/>
        <v>#REF!</v>
      </c>
      <c r="AF61" s="511" t="e">
        <f t="shared" si="133"/>
        <v>#REF!</v>
      </c>
      <c r="AG61" s="528" t="e">
        <f t="shared" si="130"/>
        <v>#REF!</v>
      </c>
    </row>
    <row r="62" spans="2:33">
      <c r="B62" s="532" t="s">
        <v>221</v>
      </c>
      <c r="C62" s="493" t="e">
        <f>+#REF!</f>
        <v>#REF!</v>
      </c>
      <c r="D62" s="499" t="e">
        <f>+#REF!</f>
        <v>#REF!</v>
      </c>
      <c r="E62" s="499"/>
      <c r="F62" s="510" t="e">
        <f t="shared" si="126"/>
        <v>#REF!</v>
      </c>
      <c r="G62" s="499" t="e">
        <f>+#REF!</f>
        <v>#REF!</v>
      </c>
      <c r="H62" s="499" t="e">
        <f>+#REF!</f>
        <v>#REF!</v>
      </c>
      <c r="I62" s="510" t="e">
        <f t="shared" si="127"/>
        <v>#REF!</v>
      </c>
      <c r="J62" s="511" t="e">
        <f t="shared" si="122"/>
        <v>#REF!</v>
      </c>
      <c r="K62" s="528" t="e">
        <f t="shared" si="123"/>
        <v>#REF!</v>
      </c>
      <c r="L62" s="522"/>
      <c r="M62" s="532" t="s">
        <v>221</v>
      </c>
      <c r="N62" s="493" t="e">
        <f>+#REF!</f>
        <v>#REF!</v>
      </c>
      <c r="O62" s="499" t="e">
        <f>+#REF!</f>
        <v>#REF!</v>
      </c>
      <c r="P62" s="499"/>
      <c r="Q62" s="510" t="e">
        <f t="shared" si="128"/>
        <v>#REF!</v>
      </c>
      <c r="R62" s="499" t="e">
        <f>+#REF!</f>
        <v>#REF!</v>
      </c>
      <c r="S62" s="499" t="e">
        <f>+#REF!</f>
        <v>#REF!</v>
      </c>
      <c r="T62" s="510" t="e">
        <f t="shared" si="129"/>
        <v>#REF!</v>
      </c>
      <c r="U62" s="511" t="e">
        <f t="shared" si="124"/>
        <v>#REF!</v>
      </c>
      <c r="V62" s="528" t="e">
        <f t="shared" si="125"/>
        <v>#REF!</v>
      </c>
      <c r="X62" s="505" t="s">
        <v>221</v>
      </c>
      <c r="Y62" s="493" t="e">
        <f>+#REF!</f>
        <v>#REF!</v>
      </c>
      <c r="Z62" s="499" t="e">
        <f>+#REF!</f>
        <v>#REF!</v>
      </c>
      <c r="AA62" s="499"/>
      <c r="AB62" s="510" t="e">
        <f t="shared" si="131"/>
        <v>#REF!</v>
      </c>
      <c r="AC62" s="499" t="e">
        <f>+#REF!</f>
        <v>#REF!</v>
      </c>
      <c r="AD62" s="499" t="e">
        <f>+#REF!</f>
        <v>#REF!</v>
      </c>
      <c r="AE62" s="510" t="e">
        <f t="shared" si="132"/>
        <v>#REF!</v>
      </c>
      <c r="AF62" s="511" t="e">
        <f t="shared" si="133"/>
        <v>#REF!</v>
      </c>
      <c r="AG62" s="528" t="e">
        <f t="shared" si="130"/>
        <v>#REF!</v>
      </c>
    </row>
    <row r="63" spans="2:33">
      <c r="B63" s="532" t="s">
        <v>222</v>
      </c>
      <c r="C63" s="493" t="e">
        <f>+#REF!</f>
        <v>#REF!</v>
      </c>
      <c r="D63" s="499" t="e">
        <f>+#REF!</f>
        <v>#REF!</v>
      </c>
      <c r="E63" s="499"/>
      <c r="F63" s="510" t="e">
        <f t="shared" si="126"/>
        <v>#REF!</v>
      </c>
      <c r="G63" s="499" t="e">
        <f>+#REF!</f>
        <v>#REF!</v>
      </c>
      <c r="H63" s="499" t="e">
        <f>+#REF!</f>
        <v>#REF!</v>
      </c>
      <c r="I63" s="510" t="e">
        <f t="shared" si="127"/>
        <v>#REF!</v>
      </c>
      <c r="J63" s="511" t="e">
        <f t="shared" si="122"/>
        <v>#REF!</v>
      </c>
      <c r="K63" s="528" t="e">
        <f t="shared" si="123"/>
        <v>#REF!</v>
      </c>
      <c r="L63" s="522"/>
      <c r="M63" s="532" t="s">
        <v>222</v>
      </c>
      <c r="N63" s="493" t="e">
        <f>+#REF!</f>
        <v>#REF!</v>
      </c>
      <c r="O63" s="499" t="e">
        <f>+#REF!</f>
        <v>#REF!</v>
      </c>
      <c r="P63" s="499"/>
      <c r="Q63" s="510" t="e">
        <f t="shared" si="128"/>
        <v>#REF!</v>
      </c>
      <c r="R63" s="499" t="e">
        <f>+#REF!</f>
        <v>#REF!</v>
      </c>
      <c r="S63" s="499" t="e">
        <f>+#REF!</f>
        <v>#REF!</v>
      </c>
      <c r="T63" s="510" t="e">
        <f t="shared" si="129"/>
        <v>#REF!</v>
      </c>
      <c r="U63" s="511" t="e">
        <f t="shared" si="124"/>
        <v>#REF!</v>
      </c>
      <c r="V63" s="528" t="e">
        <f t="shared" si="125"/>
        <v>#REF!</v>
      </c>
      <c r="X63" s="505" t="s">
        <v>222</v>
      </c>
      <c r="Y63" s="493" t="e">
        <f>+#REF!</f>
        <v>#REF!</v>
      </c>
      <c r="Z63" s="499" t="e">
        <f>+#REF!</f>
        <v>#REF!</v>
      </c>
      <c r="AA63" s="499"/>
      <c r="AB63" s="510" t="e">
        <f t="shared" si="131"/>
        <v>#REF!</v>
      </c>
      <c r="AC63" s="499" t="e">
        <f>+#REF!</f>
        <v>#REF!</v>
      </c>
      <c r="AD63" s="499" t="e">
        <f>+#REF!</f>
        <v>#REF!</v>
      </c>
      <c r="AE63" s="510" t="e">
        <f t="shared" si="132"/>
        <v>#REF!</v>
      </c>
      <c r="AF63" s="511" t="e">
        <f t="shared" si="133"/>
        <v>#REF!</v>
      </c>
      <c r="AG63" s="528" t="e">
        <f t="shared" si="130"/>
        <v>#REF!</v>
      </c>
    </row>
    <row r="64" spans="2:33">
      <c r="B64" s="532" t="s">
        <v>223</v>
      </c>
      <c r="C64" s="493" t="e">
        <f>+#REF!</f>
        <v>#REF!</v>
      </c>
      <c r="D64" s="499" t="e">
        <f>+#REF!</f>
        <v>#REF!</v>
      </c>
      <c r="E64" s="499"/>
      <c r="F64" s="510" t="e">
        <f t="shared" si="126"/>
        <v>#REF!</v>
      </c>
      <c r="G64" s="499" t="e">
        <f>+#REF!</f>
        <v>#REF!</v>
      </c>
      <c r="H64" s="499" t="e">
        <f>+#REF!</f>
        <v>#REF!</v>
      </c>
      <c r="I64" s="510" t="e">
        <f t="shared" si="127"/>
        <v>#REF!</v>
      </c>
      <c r="J64" s="511" t="e">
        <f t="shared" si="122"/>
        <v>#REF!</v>
      </c>
      <c r="K64" s="528" t="e">
        <f t="shared" si="123"/>
        <v>#REF!</v>
      </c>
      <c r="L64" s="522"/>
      <c r="M64" s="532" t="s">
        <v>223</v>
      </c>
      <c r="N64" s="493" t="e">
        <f>+#REF!</f>
        <v>#REF!</v>
      </c>
      <c r="O64" s="499" t="e">
        <f>+#REF!</f>
        <v>#REF!</v>
      </c>
      <c r="P64" s="499"/>
      <c r="Q64" s="510" t="e">
        <f t="shared" si="128"/>
        <v>#REF!</v>
      </c>
      <c r="R64" s="499" t="e">
        <f>+#REF!</f>
        <v>#REF!</v>
      </c>
      <c r="S64" s="499" t="e">
        <f>+#REF!</f>
        <v>#REF!</v>
      </c>
      <c r="T64" s="510" t="e">
        <f t="shared" si="129"/>
        <v>#REF!</v>
      </c>
      <c r="U64" s="511" t="e">
        <f t="shared" si="124"/>
        <v>#REF!</v>
      </c>
      <c r="V64" s="528" t="e">
        <f t="shared" si="125"/>
        <v>#REF!</v>
      </c>
      <c r="X64" s="505" t="s">
        <v>223</v>
      </c>
      <c r="Y64" s="493" t="e">
        <f>+#REF!</f>
        <v>#REF!</v>
      </c>
      <c r="Z64" s="499" t="e">
        <f>+#REF!</f>
        <v>#REF!</v>
      </c>
      <c r="AA64" s="499"/>
      <c r="AB64" s="510" t="e">
        <f t="shared" si="131"/>
        <v>#REF!</v>
      </c>
      <c r="AC64" s="499" t="e">
        <f>+#REF!</f>
        <v>#REF!</v>
      </c>
      <c r="AD64" s="499" t="e">
        <f>+#REF!</f>
        <v>#REF!</v>
      </c>
      <c r="AE64" s="510" t="e">
        <f t="shared" si="132"/>
        <v>#REF!</v>
      </c>
      <c r="AF64" s="511" t="e">
        <f t="shared" si="133"/>
        <v>#REF!</v>
      </c>
      <c r="AG64" s="528" t="e">
        <f t="shared" si="130"/>
        <v>#REF!</v>
      </c>
    </row>
    <row r="65" spans="2:33">
      <c r="B65" s="532" t="s">
        <v>224</v>
      </c>
      <c r="C65" s="493" t="e">
        <f>+#REF!</f>
        <v>#REF!</v>
      </c>
      <c r="D65" s="499" t="e">
        <f>+#REF!</f>
        <v>#REF!</v>
      </c>
      <c r="E65" s="499"/>
      <c r="F65" s="510" t="e">
        <f t="shared" si="126"/>
        <v>#REF!</v>
      </c>
      <c r="G65" s="499" t="e">
        <f>+#REF!</f>
        <v>#REF!</v>
      </c>
      <c r="H65" s="499" t="e">
        <f>+#REF!</f>
        <v>#REF!</v>
      </c>
      <c r="I65" s="510" t="e">
        <f t="shared" si="127"/>
        <v>#REF!</v>
      </c>
      <c r="J65" s="511" t="e">
        <f t="shared" si="122"/>
        <v>#REF!</v>
      </c>
      <c r="K65" s="528" t="e">
        <f t="shared" si="123"/>
        <v>#REF!</v>
      </c>
      <c r="L65" s="522"/>
      <c r="M65" s="532" t="s">
        <v>224</v>
      </c>
      <c r="N65" s="493" t="e">
        <f>+#REF!</f>
        <v>#REF!</v>
      </c>
      <c r="O65" s="499" t="e">
        <f>+#REF!</f>
        <v>#REF!</v>
      </c>
      <c r="P65" s="499"/>
      <c r="Q65" s="510" t="e">
        <f t="shared" si="128"/>
        <v>#REF!</v>
      </c>
      <c r="R65" s="499" t="e">
        <f>+#REF!</f>
        <v>#REF!</v>
      </c>
      <c r="S65" s="499" t="e">
        <f>+#REF!</f>
        <v>#REF!</v>
      </c>
      <c r="T65" s="510" t="e">
        <f t="shared" si="129"/>
        <v>#REF!</v>
      </c>
      <c r="U65" s="511" t="e">
        <f t="shared" si="124"/>
        <v>#REF!</v>
      </c>
      <c r="V65" s="528" t="e">
        <f t="shared" si="125"/>
        <v>#REF!</v>
      </c>
      <c r="X65" s="505" t="s">
        <v>224</v>
      </c>
      <c r="Y65" s="493" t="e">
        <f>+#REF!</f>
        <v>#REF!</v>
      </c>
      <c r="Z65" s="499" t="e">
        <f>+#REF!</f>
        <v>#REF!</v>
      </c>
      <c r="AA65" s="499"/>
      <c r="AB65" s="510" t="e">
        <f t="shared" si="131"/>
        <v>#REF!</v>
      </c>
      <c r="AC65" s="499" t="e">
        <f>+#REF!</f>
        <v>#REF!</v>
      </c>
      <c r="AD65" s="499" t="e">
        <f>+#REF!</f>
        <v>#REF!</v>
      </c>
      <c r="AE65" s="510" t="e">
        <f t="shared" si="132"/>
        <v>#REF!</v>
      </c>
      <c r="AF65" s="511" t="e">
        <f t="shared" si="133"/>
        <v>#REF!</v>
      </c>
      <c r="AG65" s="528" t="e">
        <f t="shared" si="130"/>
        <v>#REF!</v>
      </c>
    </row>
    <row r="66" spans="2:33">
      <c r="B66" s="532" t="s">
        <v>225</v>
      </c>
      <c r="C66" s="493" t="e">
        <f>+#REF!</f>
        <v>#REF!</v>
      </c>
      <c r="D66" s="499" t="e">
        <f>+#REF!</f>
        <v>#REF!</v>
      </c>
      <c r="E66" s="499"/>
      <c r="F66" s="510" t="e">
        <f t="shared" si="126"/>
        <v>#REF!</v>
      </c>
      <c r="G66" s="499" t="e">
        <f>+#REF!</f>
        <v>#REF!</v>
      </c>
      <c r="H66" s="499" t="e">
        <f>+#REF!</f>
        <v>#REF!</v>
      </c>
      <c r="I66" s="510" t="e">
        <f t="shared" si="127"/>
        <v>#REF!</v>
      </c>
      <c r="J66" s="511" t="e">
        <f t="shared" si="122"/>
        <v>#REF!</v>
      </c>
      <c r="K66" s="528" t="e">
        <f t="shared" si="123"/>
        <v>#REF!</v>
      </c>
      <c r="L66" s="522"/>
      <c r="M66" s="532" t="s">
        <v>225</v>
      </c>
      <c r="N66" s="493" t="e">
        <f>+#REF!</f>
        <v>#REF!</v>
      </c>
      <c r="O66" s="499" t="e">
        <f>+#REF!</f>
        <v>#REF!</v>
      </c>
      <c r="P66" s="499"/>
      <c r="Q66" s="510" t="e">
        <f t="shared" si="128"/>
        <v>#REF!</v>
      </c>
      <c r="R66" s="499" t="e">
        <f>+#REF!</f>
        <v>#REF!</v>
      </c>
      <c r="S66" s="499" t="e">
        <f>+#REF!</f>
        <v>#REF!</v>
      </c>
      <c r="T66" s="510" t="e">
        <f t="shared" si="129"/>
        <v>#REF!</v>
      </c>
      <c r="U66" s="511" t="e">
        <f t="shared" si="124"/>
        <v>#REF!</v>
      </c>
      <c r="V66" s="528" t="e">
        <f t="shared" si="125"/>
        <v>#REF!</v>
      </c>
      <c r="X66" s="505" t="s">
        <v>225</v>
      </c>
      <c r="Y66" s="493" t="e">
        <f>+#REF!</f>
        <v>#REF!</v>
      </c>
      <c r="Z66" s="499" t="e">
        <f>+#REF!</f>
        <v>#REF!</v>
      </c>
      <c r="AA66" s="499"/>
      <c r="AB66" s="510" t="e">
        <f t="shared" si="131"/>
        <v>#REF!</v>
      </c>
      <c r="AC66" s="499" t="e">
        <f>+#REF!</f>
        <v>#REF!</v>
      </c>
      <c r="AD66" s="499" t="e">
        <f>+#REF!</f>
        <v>#REF!</v>
      </c>
      <c r="AE66" s="510" t="e">
        <f t="shared" si="132"/>
        <v>#REF!</v>
      </c>
      <c r="AF66" s="511" t="e">
        <f t="shared" si="133"/>
        <v>#REF!</v>
      </c>
      <c r="AG66" s="528" t="e">
        <f t="shared" si="130"/>
        <v>#REF!</v>
      </c>
    </row>
    <row r="67" spans="2:33">
      <c r="B67" s="532" t="s">
        <v>226</v>
      </c>
      <c r="C67" s="493" t="e">
        <f>+#REF!</f>
        <v>#REF!</v>
      </c>
      <c r="D67" s="499" t="e">
        <f>+#REF!</f>
        <v>#REF!</v>
      </c>
      <c r="E67" s="499"/>
      <c r="F67" s="510" t="e">
        <f t="shared" si="126"/>
        <v>#REF!</v>
      </c>
      <c r="G67" s="499" t="e">
        <f>+#REF!</f>
        <v>#REF!</v>
      </c>
      <c r="H67" s="499" t="e">
        <f>+#REF!</f>
        <v>#REF!</v>
      </c>
      <c r="I67" s="510" t="e">
        <f t="shared" si="127"/>
        <v>#REF!</v>
      </c>
      <c r="J67" s="511" t="e">
        <f t="shared" si="122"/>
        <v>#REF!</v>
      </c>
      <c r="K67" s="528" t="e">
        <f t="shared" si="123"/>
        <v>#REF!</v>
      </c>
      <c r="L67" s="522"/>
      <c r="M67" s="532" t="s">
        <v>226</v>
      </c>
      <c r="N67" s="493" t="e">
        <f>+#REF!</f>
        <v>#REF!</v>
      </c>
      <c r="O67" s="499" t="e">
        <f>+#REF!</f>
        <v>#REF!</v>
      </c>
      <c r="P67" s="499"/>
      <c r="Q67" s="510" t="e">
        <f t="shared" si="128"/>
        <v>#REF!</v>
      </c>
      <c r="R67" s="499" t="e">
        <f>+#REF!</f>
        <v>#REF!</v>
      </c>
      <c r="S67" s="499" t="e">
        <f>+#REF!</f>
        <v>#REF!</v>
      </c>
      <c r="T67" s="510" t="e">
        <f t="shared" si="129"/>
        <v>#REF!</v>
      </c>
      <c r="U67" s="511" t="e">
        <f t="shared" si="124"/>
        <v>#REF!</v>
      </c>
      <c r="V67" s="528" t="e">
        <f t="shared" si="125"/>
        <v>#REF!</v>
      </c>
      <c r="X67" s="505" t="s">
        <v>226</v>
      </c>
      <c r="Y67" s="493" t="e">
        <f>+#REF!</f>
        <v>#REF!</v>
      </c>
      <c r="Z67" s="499" t="e">
        <f>+#REF!</f>
        <v>#REF!</v>
      </c>
      <c r="AA67" s="499"/>
      <c r="AB67" s="510" t="e">
        <f t="shared" si="131"/>
        <v>#REF!</v>
      </c>
      <c r="AC67" s="499" t="e">
        <f>+#REF!</f>
        <v>#REF!</v>
      </c>
      <c r="AD67" s="499" t="e">
        <f>+#REF!</f>
        <v>#REF!</v>
      </c>
      <c r="AE67" s="510" t="e">
        <f t="shared" si="132"/>
        <v>#REF!</v>
      </c>
      <c r="AF67" s="511" t="e">
        <f t="shared" si="133"/>
        <v>#REF!</v>
      </c>
      <c r="AG67" s="528" t="e">
        <f t="shared" si="130"/>
        <v>#REF!</v>
      </c>
    </row>
    <row r="68" spans="2:33">
      <c r="B68" s="532" t="s">
        <v>227</v>
      </c>
      <c r="C68" s="493" t="e">
        <f>+#REF!</f>
        <v>#REF!</v>
      </c>
      <c r="D68" s="499" t="e">
        <f>+#REF!</f>
        <v>#REF!</v>
      </c>
      <c r="E68" s="499"/>
      <c r="F68" s="510" t="e">
        <f t="shared" si="126"/>
        <v>#REF!</v>
      </c>
      <c r="G68" s="499" t="e">
        <f>+#REF!</f>
        <v>#REF!</v>
      </c>
      <c r="H68" s="499" t="e">
        <f>+#REF!</f>
        <v>#REF!</v>
      </c>
      <c r="I68" s="510" t="e">
        <f t="shared" si="127"/>
        <v>#REF!</v>
      </c>
      <c r="J68" s="511" t="e">
        <f t="shared" si="122"/>
        <v>#REF!</v>
      </c>
      <c r="K68" s="528" t="e">
        <f t="shared" si="123"/>
        <v>#REF!</v>
      </c>
      <c r="L68" s="522"/>
      <c r="M68" s="532" t="s">
        <v>227</v>
      </c>
      <c r="N68" s="493" t="e">
        <f>+#REF!</f>
        <v>#REF!</v>
      </c>
      <c r="O68" s="499" t="e">
        <f>+#REF!</f>
        <v>#REF!</v>
      </c>
      <c r="P68" s="499"/>
      <c r="Q68" s="510" t="e">
        <f t="shared" si="128"/>
        <v>#REF!</v>
      </c>
      <c r="R68" s="499" t="e">
        <f>+#REF!</f>
        <v>#REF!</v>
      </c>
      <c r="S68" s="499" t="e">
        <f>+#REF!</f>
        <v>#REF!</v>
      </c>
      <c r="T68" s="510" t="e">
        <f t="shared" si="129"/>
        <v>#REF!</v>
      </c>
      <c r="U68" s="511" t="e">
        <f t="shared" si="124"/>
        <v>#REF!</v>
      </c>
      <c r="V68" s="528" t="e">
        <f t="shared" si="125"/>
        <v>#REF!</v>
      </c>
      <c r="X68" s="505" t="s">
        <v>227</v>
      </c>
      <c r="Y68" s="493" t="e">
        <f>+#REF!</f>
        <v>#REF!</v>
      </c>
      <c r="Z68" s="499" t="e">
        <f>+#REF!</f>
        <v>#REF!</v>
      </c>
      <c r="AA68" s="499"/>
      <c r="AB68" s="510" t="e">
        <f t="shared" si="131"/>
        <v>#REF!</v>
      </c>
      <c r="AC68" s="499" t="e">
        <f>+#REF!</f>
        <v>#REF!</v>
      </c>
      <c r="AD68" s="499" t="e">
        <f>+#REF!</f>
        <v>#REF!</v>
      </c>
      <c r="AE68" s="510" t="e">
        <f t="shared" si="132"/>
        <v>#REF!</v>
      </c>
      <c r="AF68" s="511" t="e">
        <f t="shared" si="133"/>
        <v>#REF!</v>
      </c>
      <c r="AG68" s="528" t="e">
        <f t="shared" si="130"/>
        <v>#REF!</v>
      </c>
    </row>
    <row r="69" spans="2:33">
      <c r="B69" s="533" t="s">
        <v>213</v>
      </c>
      <c r="C69" s="494" t="e">
        <f>+#REF!</f>
        <v>#REF!</v>
      </c>
      <c r="D69" s="500" t="e">
        <f>+#REF!</f>
        <v>#REF!</v>
      </c>
      <c r="E69" s="500"/>
      <c r="F69" s="512" t="e">
        <f t="shared" si="126"/>
        <v>#REF!</v>
      </c>
      <c r="G69" s="500" t="e">
        <f>+#REF!</f>
        <v>#REF!</v>
      </c>
      <c r="H69" s="500" t="e">
        <f>+#REF!</f>
        <v>#REF!</v>
      </c>
      <c r="I69" s="512" t="e">
        <f t="shared" si="127"/>
        <v>#REF!</v>
      </c>
      <c r="J69" s="513" t="e">
        <f t="shared" si="122"/>
        <v>#REF!</v>
      </c>
      <c r="K69" s="529" t="e">
        <f t="shared" si="123"/>
        <v>#REF!</v>
      </c>
      <c r="L69" s="522"/>
      <c r="M69" s="533" t="s">
        <v>213</v>
      </c>
      <c r="N69" s="494" t="e">
        <f>+#REF!</f>
        <v>#REF!</v>
      </c>
      <c r="O69" s="500" t="e">
        <f>+#REF!</f>
        <v>#REF!</v>
      </c>
      <c r="P69" s="500"/>
      <c r="Q69" s="512" t="e">
        <f t="shared" si="128"/>
        <v>#REF!</v>
      </c>
      <c r="R69" s="500" t="e">
        <f>+#REF!</f>
        <v>#REF!</v>
      </c>
      <c r="S69" s="500" t="e">
        <f>+#REF!</f>
        <v>#REF!</v>
      </c>
      <c r="T69" s="512" t="e">
        <f t="shared" si="129"/>
        <v>#REF!</v>
      </c>
      <c r="U69" s="513" t="e">
        <f t="shared" si="124"/>
        <v>#REF!</v>
      </c>
      <c r="V69" s="529" t="e">
        <f t="shared" si="125"/>
        <v>#REF!</v>
      </c>
      <c r="X69" s="506" t="s">
        <v>213</v>
      </c>
      <c r="Y69" s="494" t="e">
        <f>+#REF!</f>
        <v>#REF!</v>
      </c>
      <c r="Z69" s="500" t="e">
        <f>+#REF!</f>
        <v>#REF!</v>
      </c>
      <c r="AA69" s="500"/>
      <c r="AB69" s="512" t="e">
        <f t="shared" si="131"/>
        <v>#REF!</v>
      </c>
      <c r="AC69" s="500" t="e">
        <f>+#REF!</f>
        <v>#REF!</v>
      </c>
      <c r="AD69" s="500" t="e">
        <f>+#REF!</f>
        <v>#REF!</v>
      </c>
      <c r="AE69" s="512" t="e">
        <f t="shared" si="132"/>
        <v>#REF!</v>
      </c>
      <c r="AF69" s="513" t="e">
        <f t="shared" si="133"/>
        <v>#REF!</v>
      </c>
      <c r="AG69" s="529" t="e">
        <f t="shared" si="130"/>
        <v>#REF!</v>
      </c>
    </row>
    <row r="71" spans="2:33">
      <c r="Y71" s="517"/>
      <c r="Z71" s="517"/>
      <c r="AA71" s="517"/>
      <c r="AB71" s="517"/>
      <c r="AC71" s="517"/>
      <c r="AD71" s="517"/>
      <c r="AE71" s="517"/>
    </row>
    <row r="73" spans="2:33">
      <c r="X73" s="495"/>
      <c r="Y73" s="517"/>
      <c r="Z73" s="495"/>
      <c r="AA73" s="495"/>
      <c r="AB73" s="495"/>
      <c r="AC73" s="495"/>
      <c r="AD73" s="495"/>
      <c r="AE73" s="495"/>
    </row>
  </sheetData>
  <mergeCells count="9">
    <mergeCell ref="B49:K49"/>
    <mergeCell ref="M49:V49"/>
    <mergeCell ref="X49:AG49"/>
    <mergeCell ref="B3:K3"/>
    <mergeCell ref="M3:V3"/>
    <mergeCell ref="X3:AG3"/>
    <mergeCell ref="B26:K26"/>
    <mergeCell ref="M26:V26"/>
    <mergeCell ref="X26:AG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/>
  <dimension ref="B1:AG71"/>
  <sheetViews>
    <sheetView workbookViewId="0"/>
  </sheetViews>
  <sheetFormatPr baseColWidth="10" defaultRowHeight="14.25" outlineLevelCol="1"/>
  <cols>
    <col min="1" max="1" width="3" customWidth="1"/>
    <col min="2" max="2" width="14.75" customWidth="1"/>
    <col min="4" max="5" width="11" hidden="1" customWidth="1" outlineLevel="1"/>
    <col min="6" max="6" width="11" collapsed="1"/>
    <col min="7" max="7" width="15.625" hidden="1" customWidth="1" outlineLevel="1"/>
    <col min="8" max="8" width="11.875" hidden="1" customWidth="1" outlineLevel="1"/>
    <col min="9" max="9" width="11" collapsed="1"/>
    <col min="12" max="12" width="2.375" customWidth="1"/>
    <col min="13" max="13" width="14.75" customWidth="1"/>
    <col min="15" max="16" width="11" hidden="1" customWidth="1" outlineLevel="1"/>
    <col min="17" max="17" width="11" collapsed="1"/>
    <col min="18" max="18" width="15.625" hidden="1" customWidth="1" outlineLevel="1"/>
    <col min="19" max="19" width="11.875" hidden="1" customWidth="1" outlineLevel="1"/>
    <col min="20" max="20" width="11" collapsed="1"/>
    <col min="23" max="23" width="2" customWidth="1"/>
    <col min="24" max="24" width="14.75" customWidth="1"/>
    <col min="26" max="27" width="11" hidden="1" customWidth="1" outlineLevel="1"/>
    <col min="28" max="28" width="11" collapsed="1"/>
    <col min="29" max="29" width="15.625" hidden="1" customWidth="1" outlineLevel="1"/>
    <col min="30" max="30" width="11.875" hidden="1" customWidth="1" outlineLevel="1"/>
    <col min="31" max="31" width="11" collapsed="1"/>
  </cols>
  <sheetData>
    <row r="1" spans="2:33" ht="15">
      <c r="B1" s="518" t="s">
        <v>250</v>
      </c>
      <c r="M1" s="518" t="s">
        <v>233</v>
      </c>
      <c r="X1" s="518" t="s">
        <v>245</v>
      </c>
    </row>
    <row r="3" spans="2:33" ht="15">
      <c r="B3" s="752" t="e">
        <f>'RECAP v2'!B3:K3</f>
        <v>#REF!</v>
      </c>
      <c r="C3" s="753"/>
      <c r="D3" s="753"/>
      <c r="E3" s="753"/>
      <c r="F3" s="753"/>
      <c r="G3" s="753"/>
      <c r="H3" s="753"/>
      <c r="I3" s="753"/>
      <c r="J3" s="753"/>
      <c r="K3" s="754"/>
      <c r="L3" s="491"/>
      <c r="M3" s="752" t="e">
        <f>B3</f>
        <v>#REF!</v>
      </c>
      <c r="N3" s="753"/>
      <c r="O3" s="753"/>
      <c r="P3" s="753"/>
      <c r="Q3" s="753"/>
      <c r="R3" s="753"/>
      <c r="S3" s="753"/>
      <c r="T3" s="753"/>
      <c r="U3" s="753"/>
      <c r="V3" s="754"/>
      <c r="X3" s="752" t="e">
        <f>M3</f>
        <v>#REF!</v>
      </c>
      <c r="Y3" s="753"/>
      <c r="Z3" s="753"/>
      <c r="AA3" s="753"/>
      <c r="AB3" s="753"/>
      <c r="AC3" s="753"/>
      <c r="AD3" s="753"/>
      <c r="AE3" s="753"/>
      <c r="AF3" s="753"/>
      <c r="AG3" s="754"/>
    </row>
    <row r="4" spans="2:33" s="497" customFormat="1" ht="42.75">
      <c r="B4" s="501" t="s">
        <v>240</v>
      </c>
      <c r="C4" s="501" t="s">
        <v>234</v>
      </c>
      <c r="D4" s="501" t="s">
        <v>242</v>
      </c>
      <c r="E4" s="501" t="s">
        <v>251</v>
      </c>
      <c r="F4" s="507" t="s">
        <v>243</v>
      </c>
      <c r="G4" s="501" t="s">
        <v>235</v>
      </c>
      <c r="H4" s="501" t="s">
        <v>236</v>
      </c>
      <c r="I4" s="507" t="s">
        <v>237</v>
      </c>
      <c r="J4" s="514" t="s">
        <v>241</v>
      </c>
      <c r="K4" s="514" t="s">
        <v>244</v>
      </c>
      <c r="L4" s="520"/>
      <c r="M4" s="501" t="s">
        <v>240</v>
      </c>
      <c r="N4" s="501" t="s">
        <v>234</v>
      </c>
      <c r="O4" s="501" t="s">
        <v>238</v>
      </c>
      <c r="P4" s="501" t="s">
        <v>239</v>
      </c>
      <c r="Q4" s="507" t="s">
        <v>243</v>
      </c>
      <c r="R4" s="501" t="s">
        <v>235</v>
      </c>
      <c r="S4" s="501" t="s">
        <v>236</v>
      </c>
      <c r="T4" s="507" t="s">
        <v>237</v>
      </c>
      <c r="U4" s="514" t="s">
        <v>241</v>
      </c>
      <c r="V4" s="514" t="s">
        <v>244</v>
      </c>
      <c r="X4" s="501" t="s">
        <v>240</v>
      </c>
      <c r="Y4" s="501" t="s">
        <v>234</v>
      </c>
      <c r="Z4" s="501" t="s">
        <v>246</v>
      </c>
      <c r="AA4" s="501"/>
      <c r="AB4" s="507" t="s">
        <v>243</v>
      </c>
      <c r="AC4" s="501" t="s">
        <v>235</v>
      </c>
      <c r="AD4" s="501" t="s">
        <v>236</v>
      </c>
      <c r="AE4" s="507" t="s">
        <v>237</v>
      </c>
      <c r="AF4" s="514" t="s">
        <v>241</v>
      </c>
      <c r="AG4" s="514" t="s">
        <v>244</v>
      </c>
    </row>
    <row r="5" spans="2:33">
      <c r="B5" s="503" t="s">
        <v>228</v>
      </c>
      <c r="C5" s="496" t="e">
        <f t="shared" ref="C5:I5" si="0">+SUM(C6:C23)</f>
        <v>#REF!</v>
      </c>
      <c r="D5" s="502" t="e">
        <f t="shared" si="0"/>
        <v>#REF!</v>
      </c>
      <c r="E5" s="502" t="e">
        <f t="shared" si="0"/>
        <v>#REF!</v>
      </c>
      <c r="F5" s="508" t="e">
        <f t="shared" si="0"/>
        <v>#REF!</v>
      </c>
      <c r="G5" s="496" t="e">
        <f t="shared" si="0"/>
        <v>#REF!</v>
      </c>
      <c r="H5" s="496" t="e">
        <f t="shared" si="0"/>
        <v>#REF!</v>
      </c>
      <c r="I5" s="508" t="e">
        <f t="shared" si="0"/>
        <v>#REF!</v>
      </c>
      <c r="J5" s="515" t="e">
        <f>+I5/C5</f>
        <v>#REF!</v>
      </c>
      <c r="K5" s="516" t="e">
        <f>+I5/F5</f>
        <v>#REF!</v>
      </c>
      <c r="L5" s="521"/>
      <c r="M5" s="503" t="s">
        <v>228</v>
      </c>
      <c r="N5" s="496" t="e">
        <f t="shared" ref="N5:T5" si="1">+SUM(N6:N23)</f>
        <v>#REF!</v>
      </c>
      <c r="O5" s="502" t="e">
        <f t="shared" si="1"/>
        <v>#REF!</v>
      </c>
      <c r="P5" s="502" t="e">
        <f t="shared" si="1"/>
        <v>#REF!</v>
      </c>
      <c r="Q5" s="508" t="e">
        <f t="shared" si="1"/>
        <v>#REF!</v>
      </c>
      <c r="R5" s="496" t="e">
        <f t="shared" si="1"/>
        <v>#REF!</v>
      </c>
      <c r="S5" s="496" t="e">
        <f t="shared" si="1"/>
        <v>#REF!</v>
      </c>
      <c r="T5" s="508" t="e">
        <f t="shared" si="1"/>
        <v>#REF!</v>
      </c>
      <c r="U5" s="515" t="e">
        <f>+T5/N5</f>
        <v>#REF!</v>
      </c>
      <c r="V5" s="516" t="e">
        <f>+T5/Q5</f>
        <v>#REF!</v>
      </c>
      <c r="X5" s="503" t="s">
        <v>228</v>
      </c>
      <c r="Y5" s="496" t="e">
        <f>+SUM(Y6:Y23)</f>
        <v>#REF!</v>
      </c>
      <c r="Z5" s="502" t="e">
        <f>+SUM(Z6:Z23)</f>
        <v>#REF!</v>
      </c>
      <c r="AA5" s="502"/>
      <c r="AB5" s="508" t="e">
        <f>+SUM(AB6:AB23)</f>
        <v>#REF!</v>
      </c>
      <c r="AC5" s="496" t="e">
        <f>+SUM(AC6:AC23)</f>
        <v>#REF!</v>
      </c>
      <c r="AD5" s="496" t="e">
        <f>+SUM(AD6:AD23)</f>
        <v>#REF!</v>
      </c>
      <c r="AE5" s="508" t="e">
        <f>+SUM(AE6:AE23)</f>
        <v>#REF!</v>
      </c>
      <c r="AF5" s="515" t="e">
        <f>+AE5/Y5</f>
        <v>#REF!</v>
      </c>
      <c r="AG5" s="516" t="e">
        <f>+AE5/AB5</f>
        <v>#REF!</v>
      </c>
    </row>
    <row r="6" spans="2:33">
      <c r="B6" s="504" t="s">
        <v>214</v>
      </c>
      <c r="C6" s="492" t="e">
        <f>+N6+Y6</f>
        <v>#REF!</v>
      </c>
      <c r="D6" s="498" t="e">
        <f t="shared" ref="D6:E21" si="2">+O6+Z6</f>
        <v>#REF!</v>
      </c>
      <c r="E6" s="498" t="e">
        <f t="shared" si="2"/>
        <v>#REF!</v>
      </c>
      <c r="F6" s="509" t="e">
        <f>+D6+E6</f>
        <v>#REF!</v>
      </c>
      <c r="G6" s="498" t="e">
        <f t="shared" ref="G6:H21" si="3">+R6+AC6</f>
        <v>#REF!</v>
      </c>
      <c r="H6" s="498" t="e">
        <f t="shared" si="3"/>
        <v>#REF!</v>
      </c>
      <c r="I6" s="509" t="e">
        <f>+G6+H6</f>
        <v>#REF!</v>
      </c>
      <c r="J6" s="511" t="e">
        <f>+I6/C6</f>
        <v>#REF!</v>
      </c>
      <c r="K6" s="528" t="e">
        <f t="shared" ref="K6:K23" si="4">+I6/F6</f>
        <v>#REF!</v>
      </c>
      <c r="L6" s="522"/>
      <c r="M6" s="504" t="s">
        <v>214</v>
      </c>
      <c r="N6" s="492" t="e">
        <f>+#REF!</f>
        <v>#REF!</v>
      </c>
      <c r="O6" s="498" t="e">
        <f>+#REF!</f>
        <v>#REF!</v>
      </c>
      <c r="P6" s="498" t="e">
        <f>+#REF!</f>
        <v>#REF!</v>
      </c>
      <c r="Q6" s="509" t="e">
        <f>+O6+P6</f>
        <v>#REF!</v>
      </c>
      <c r="R6" s="498" t="e">
        <f>+#REF!</f>
        <v>#REF!</v>
      </c>
      <c r="S6" s="498" t="e">
        <f>+#REF!</f>
        <v>#REF!</v>
      </c>
      <c r="T6" s="509" t="e">
        <f>+R6+S6</f>
        <v>#REF!</v>
      </c>
      <c r="U6" s="511" t="e">
        <f>+T6/N6</f>
        <v>#REF!</v>
      </c>
      <c r="V6" s="528" t="e">
        <f t="shared" ref="V6:V23" si="5">+T6/Q6</f>
        <v>#REF!</v>
      </c>
      <c r="X6" s="504" t="s">
        <v>214</v>
      </c>
      <c r="Y6" s="492" t="e">
        <f>+#REF!</f>
        <v>#REF!</v>
      </c>
      <c r="Z6" s="498" t="e">
        <f>+#REF!</f>
        <v>#REF!</v>
      </c>
      <c r="AA6" s="498"/>
      <c r="AB6" s="509" t="e">
        <f>+Z6+AA6</f>
        <v>#REF!</v>
      </c>
      <c r="AC6" s="498" t="e">
        <f>+#REF!</f>
        <v>#REF!</v>
      </c>
      <c r="AD6" s="498" t="e">
        <f>+#REF!</f>
        <v>#REF!</v>
      </c>
      <c r="AE6" s="509" t="e">
        <f>+AC6+AD6</f>
        <v>#REF!</v>
      </c>
      <c r="AF6" s="511" t="e">
        <f>+AE6/Y6</f>
        <v>#REF!</v>
      </c>
      <c r="AG6" s="528" t="e">
        <f t="shared" ref="AG6:AG23" si="6">+AE6/AB6</f>
        <v>#REF!</v>
      </c>
    </row>
    <row r="7" spans="2:33">
      <c r="B7" s="505" t="s">
        <v>215</v>
      </c>
      <c r="C7" s="493" t="e">
        <f t="shared" ref="C7:C23" si="7">+N7+Y7</f>
        <v>#REF!</v>
      </c>
      <c r="D7" s="499" t="e">
        <f t="shared" si="2"/>
        <v>#REF!</v>
      </c>
      <c r="E7" s="499" t="e">
        <f t="shared" si="2"/>
        <v>#REF!</v>
      </c>
      <c r="F7" s="510" t="e">
        <f t="shared" ref="F7:F23" si="8">+D7+E7</f>
        <v>#REF!</v>
      </c>
      <c r="G7" s="499" t="e">
        <f t="shared" si="3"/>
        <v>#REF!</v>
      </c>
      <c r="H7" s="499" t="e">
        <f t="shared" si="3"/>
        <v>#REF!</v>
      </c>
      <c r="I7" s="510" t="e">
        <f t="shared" ref="I7:I23" si="9">+G7+H7</f>
        <v>#REF!</v>
      </c>
      <c r="J7" s="511" t="e">
        <f t="shared" ref="J7:J23" si="10">+I7/C7</f>
        <v>#REF!</v>
      </c>
      <c r="K7" s="528" t="e">
        <f t="shared" si="4"/>
        <v>#REF!</v>
      </c>
      <c r="L7" s="522"/>
      <c r="M7" s="505" t="s">
        <v>215</v>
      </c>
      <c r="N7" s="493" t="e">
        <f>+#REF!</f>
        <v>#REF!</v>
      </c>
      <c r="O7" s="499" t="e">
        <f>+#REF!</f>
        <v>#REF!</v>
      </c>
      <c r="P7" s="499" t="e">
        <f>+#REF!</f>
        <v>#REF!</v>
      </c>
      <c r="Q7" s="510" t="e">
        <f t="shared" ref="Q7:Q23" si="11">+O7+P7</f>
        <v>#REF!</v>
      </c>
      <c r="R7" s="499" t="e">
        <f>+#REF!</f>
        <v>#REF!</v>
      </c>
      <c r="S7" s="499" t="e">
        <f>+#REF!</f>
        <v>#REF!</v>
      </c>
      <c r="T7" s="510" t="e">
        <f t="shared" ref="T7:T23" si="12">+R7+S7</f>
        <v>#REF!</v>
      </c>
      <c r="U7" s="511" t="e">
        <f t="shared" ref="U7:U23" si="13">+T7/N7</f>
        <v>#REF!</v>
      </c>
      <c r="V7" s="528" t="e">
        <f t="shared" si="5"/>
        <v>#REF!</v>
      </c>
      <c r="X7" s="505" t="s">
        <v>215</v>
      </c>
      <c r="Y7" s="493" t="e">
        <f>+#REF!</f>
        <v>#REF!</v>
      </c>
      <c r="Z7" s="499" t="e">
        <f>+#REF!</f>
        <v>#REF!</v>
      </c>
      <c r="AA7" s="499"/>
      <c r="AB7" s="510" t="e">
        <f t="shared" ref="AB7:AB23" si="14">+Z7+AA7</f>
        <v>#REF!</v>
      </c>
      <c r="AC7" s="499" t="e">
        <f>+#REF!</f>
        <v>#REF!</v>
      </c>
      <c r="AD7" s="499" t="e">
        <f>+#REF!</f>
        <v>#REF!</v>
      </c>
      <c r="AE7" s="510" t="e">
        <f t="shared" ref="AE7:AE23" si="15">+AC7+AD7</f>
        <v>#REF!</v>
      </c>
      <c r="AF7" s="511" t="e">
        <f t="shared" ref="AF7:AF23" si="16">+AE7/Y7</f>
        <v>#REF!</v>
      </c>
      <c r="AG7" s="528" t="e">
        <f t="shared" si="6"/>
        <v>#REF!</v>
      </c>
    </row>
    <row r="8" spans="2:33">
      <c r="B8" s="505" t="s">
        <v>247</v>
      </c>
      <c r="C8" s="493" t="e">
        <f t="shared" si="7"/>
        <v>#REF!</v>
      </c>
      <c r="D8" s="499" t="e">
        <f t="shared" si="2"/>
        <v>#REF!</v>
      </c>
      <c r="E8" s="499">
        <f t="shared" si="2"/>
        <v>0</v>
      </c>
      <c r="F8" s="510" t="e">
        <f t="shared" si="8"/>
        <v>#REF!</v>
      </c>
      <c r="G8" s="499" t="e">
        <f t="shared" si="3"/>
        <v>#REF!</v>
      </c>
      <c r="H8" s="499" t="e">
        <f t="shared" si="3"/>
        <v>#REF!</v>
      </c>
      <c r="I8" s="510" t="e">
        <f t="shared" si="9"/>
        <v>#REF!</v>
      </c>
      <c r="J8" s="511" t="e">
        <f t="shared" si="10"/>
        <v>#REF!</v>
      </c>
      <c r="K8" s="528" t="e">
        <f t="shared" si="4"/>
        <v>#REF!</v>
      </c>
      <c r="L8" s="522"/>
      <c r="M8" s="523"/>
      <c r="N8" s="524"/>
      <c r="O8" s="525"/>
      <c r="P8" s="525"/>
      <c r="Q8" s="526"/>
      <c r="R8" s="525"/>
      <c r="S8" s="525"/>
      <c r="T8" s="526"/>
      <c r="U8" s="527"/>
      <c r="V8" s="530"/>
      <c r="X8" s="505" t="s">
        <v>247</v>
      </c>
      <c r="Y8" s="493" t="e">
        <f>+#REF!</f>
        <v>#REF!</v>
      </c>
      <c r="Z8" s="499" t="e">
        <f>+#REF!</f>
        <v>#REF!</v>
      </c>
      <c r="AA8" s="499"/>
      <c r="AB8" s="510" t="e">
        <f t="shared" si="14"/>
        <v>#REF!</v>
      </c>
      <c r="AC8" s="499" t="e">
        <f>+#REF!</f>
        <v>#REF!</v>
      </c>
      <c r="AD8" s="499" t="e">
        <f>+#REF!</f>
        <v>#REF!</v>
      </c>
      <c r="AE8" s="510" t="e">
        <f t="shared" si="15"/>
        <v>#REF!</v>
      </c>
      <c r="AF8" s="511" t="e">
        <f t="shared" si="16"/>
        <v>#REF!</v>
      </c>
      <c r="AG8" s="528" t="e">
        <f t="shared" si="6"/>
        <v>#REF!</v>
      </c>
    </row>
    <row r="9" spans="2:33">
      <c r="B9" s="505" t="s">
        <v>248</v>
      </c>
      <c r="C9" s="493" t="e">
        <f t="shared" si="7"/>
        <v>#REF!</v>
      </c>
      <c r="D9" s="499" t="e">
        <f t="shared" si="2"/>
        <v>#REF!</v>
      </c>
      <c r="E9" s="499">
        <f t="shared" si="2"/>
        <v>0</v>
      </c>
      <c r="F9" s="510" t="e">
        <f t="shared" si="8"/>
        <v>#REF!</v>
      </c>
      <c r="G9" s="499" t="e">
        <f t="shared" si="3"/>
        <v>#REF!</v>
      </c>
      <c r="H9" s="499" t="e">
        <f t="shared" si="3"/>
        <v>#REF!</v>
      </c>
      <c r="I9" s="510" t="e">
        <f t="shared" si="9"/>
        <v>#REF!</v>
      </c>
      <c r="J9" s="511" t="e">
        <f t="shared" si="10"/>
        <v>#REF!</v>
      </c>
      <c r="K9" s="528" t="e">
        <f t="shared" si="4"/>
        <v>#REF!</v>
      </c>
      <c r="L9" s="522"/>
      <c r="M9" s="523"/>
      <c r="N9" s="524"/>
      <c r="O9" s="525"/>
      <c r="P9" s="525"/>
      <c r="Q9" s="526"/>
      <c r="R9" s="525"/>
      <c r="S9" s="525"/>
      <c r="T9" s="526"/>
      <c r="U9" s="527"/>
      <c r="V9" s="530"/>
      <c r="X9" s="505" t="s">
        <v>248</v>
      </c>
      <c r="Y9" s="493" t="e">
        <f>+#REF!</f>
        <v>#REF!</v>
      </c>
      <c r="Z9" s="499" t="e">
        <f>+#REF!</f>
        <v>#REF!</v>
      </c>
      <c r="AA9" s="499"/>
      <c r="AB9" s="510" t="e">
        <f t="shared" si="14"/>
        <v>#REF!</v>
      </c>
      <c r="AC9" s="499" t="e">
        <f>+#REF!</f>
        <v>#REF!</v>
      </c>
      <c r="AD9" s="499" t="e">
        <f>+#REF!</f>
        <v>#REF!</v>
      </c>
      <c r="AE9" s="510" t="e">
        <f t="shared" si="15"/>
        <v>#REF!</v>
      </c>
      <c r="AF9" s="511" t="e">
        <f t="shared" si="16"/>
        <v>#REF!</v>
      </c>
      <c r="AG9" s="528" t="e">
        <f t="shared" si="6"/>
        <v>#REF!</v>
      </c>
    </row>
    <row r="10" spans="2:33">
      <c r="B10" s="505" t="s">
        <v>249</v>
      </c>
      <c r="C10" s="493" t="e">
        <f t="shared" si="7"/>
        <v>#REF!</v>
      </c>
      <c r="D10" s="499" t="e">
        <f t="shared" si="2"/>
        <v>#REF!</v>
      </c>
      <c r="E10" s="499">
        <f t="shared" si="2"/>
        <v>0</v>
      </c>
      <c r="F10" s="510" t="e">
        <f t="shared" si="8"/>
        <v>#REF!</v>
      </c>
      <c r="G10" s="499" t="e">
        <f t="shared" si="3"/>
        <v>#REF!</v>
      </c>
      <c r="H10" s="499" t="e">
        <f t="shared" si="3"/>
        <v>#REF!</v>
      </c>
      <c r="I10" s="510" t="e">
        <f t="shared" si="9"/>
        <v>#REF!</v>
      </c>
      <c r="J10" s="511" t="e">
        <f t="shared" si="10"/>
        <v>#REF!</v>
      </c>
      <c r="K10" s="528" t="e">
        <f t="shared" si="4"/>
        <v>#REF!</v>
      </c>
      <c r="L10" s="522"/>
      <c r="M10" s="523"/>
      <c r="N10" s="524"/>
      <c r="O10" s="525"/>
      <c r="P10" s="525"/>
      <c r="Q10" s="526"/>
      <c r="R10" s="525"/>
      <c r="S10" s="525"/>
      <c r="T10" s="526"/>
      <c r="U10" s="527"/>
      <c r="V10" s="530"/>
      <c r="X10" s="505" t="s">
        <v>249</v>
      </c>
      <c r="Y10" s="493" t="e">
        <f>+#REF!</f>
        <v>#REF!</v>
      </c>
      <c r="Z10" s="499" t="e">
        <f>+#REF!</f>
        <v>#REF!</v>
      </c>
      <c r="AA10" s="499"/>
      <c r="AB10" s="510" t="e">
        <f t="shared" si="14"/>
        <v>#REF!</v>
      </c>
      <c r="AC10" s="499" t="e">
        <f>+#REF!</f>
        <v>#REF!</v>
      </c>
      <c r="AD10" s="499" t="e">
        <f>+#REF!</f>
        <v>#REF!</v>
      </c>
      <c r="AE10" s="510" t="e">
        <f t="shared" si="15"/>
        <v>#REF!</v>
      </c>
      <c r="AF10" s="511" t="e">
        <f t="shared" si="16"/>
        <v>#REF!</v>
      </c>
      <c r="AG10" s="528" t="e">
        <f t="shared" si="6"/>
        <v>#REF!</v>
      </c>
    </row>
    <row r="11" spans="2:33">
      <c r="B11" s="505" t="s">
        <v>216</v>
      </c>
      <c r="C11" s="493" t="e">
        <f t="shared" si="7"/>
        <v>#REF!</v>
      </c>
      <c r="D11" s="499" t="e">
        <f t="shared" si="2"/>
        <v>#REF!</v>
      </c>
      <c r="E11" s="499" t="e">
        <f t="shared" si="2"/>
        <v>#REF!</v>
      </c>
      <c r="F11" s="510" t="e">
        <f t="shared" si="8"/>
        <v>#REF!</v>
      </c>
      <c r="G11" s="499" t="e">
        <f t="shared" si="3"/>
        <v>#REF!</v>
      </c>
      <c r="H11" s="499" t="e">
        <f t="shared" si="3"/>
        <v>#REF!</v>
      </c>
      <c r="I11" s="510" t="e">
        <f t="shared" si="9"/>
        <v>#REF!</v>
      </c>
      <c r="J11" s="511" t="e">
        <f t="shared" si="10"/>
        <v>#REF!</v>
      </c>
      <c r="K11" s="528" t="e">
        <f t="shared" si="4"/>
        <v>#REF!</v>
      </c>
      <c r="L11" s="522"/>
      <c r="M11" s="505" t="s">
        <v>216</v>
      </c>
      <c r="N11" s="493" t="e">
        <f>+#REF!</f>
        <v>#REF!</v>
      </c>
      <c r="O11" s="499" t="e">
        <f>+#REF!</f>
        <v>#REF!</v>
      </c>
      <c r="P11" s="499" t="e">
        <f>+#REF!</f>
        <v>#REF!</v>
      </c>
      <c r="Q11" s="510" t="e">
        <f t="shared" si="11"/>
        <v>#REF!</v>
      </c>
      <c r="R11" s="499" t="e">
        <f>+#REF!</f>
        <v>#REF!</v>
      </c>
      <c r="S11" s="499" t="e">
        <f>+#REF!</f>
        <v>#REF!</v>
      </c>
      <c r="T11" s="510" t="e">
        <f t="shared" si="12"/>
        <v>#REF!</v>
      </c>
      <c r="U11" s="511" t="e">
        <f t="shared" si="13"/>
        <v>#REF!</v>
      </c>
      <c r="V11" s="528" t="e">
        <f t="shared" si="5"/>
        <v>#REF!</v>
      </c>
      <c r="X11" s="505" t="s">
        <v>216</v>
      </c>
      <c r="Y11" s="493" t="e">
        <f>+#REF!</f>
        <v>#REF!</v>
      </c>
      <c r="Z11" s="499" t="e">
        <f>+#REF!</f>
        <v>#REF!</v>
      </c>
      <c r="AA11" s="499"/>
      <c r="AB11" s="510" t="e">
        <f t="shared" si="14"/>
        <v>#REF!</v>
      </c>
      <c r="AC11" s="499" t="e">
        <f>+#REF!</f>
        <v>#REF!</v>
      </c>
      <c r="AD11" s="499" t="e">
        <f>+#REF!</f>
        <v>#REF!</v>
      </c>
      <c r="AE11" s="510" t="e">
        <f t="shared" si="15"/>
        <v>#REF!</v>
      </c>
      <c r="AF11" s="511" t="e">
        <f t="shared" si="16"/>
        <v>#REF!</v>
      </c>
      <c r="AG11" s="528" t="e">
        <f t="shared" si="6"/>
        <v>#REF!</v>
      </c>
    </row>
    <row r="12" spans="2:33">
      <c r="B12" s="505" t="s">
        <v>217</v>
      </c>
      <c r="C12" s="493" t="e">
        <f t="shared" si="7"/>
        <v>#REF!</v>
      </c>
      <c r="D12" s="499" t="e">
        <f t="shared" si="2"/>
        <v>#REF!</v>
      </c>
      <c r="E12" s="499" t="e">
        <f t="shared" si="2"/>
        <v>#REF!</v>
      </c>
      <c r="F12" s="510" t="e">
        <f t="shared" si="8"/>
        <v>#REF!</v>
      </c>
      <c r="G12" s="499" t="e">
        <f t="shared" si="3"/>
        <v>#REF!</v>
      </c>
      <c r="H12" s="499" t="e">
        <f t="shared" si="3"/>
        <v>#REF!</v>
      </c>
      <c r="I12" s="510" t="e">
        <f t="shared" si="9"/>
        <v>#REF!</v>
      </c>
      <c r="J12" s="511" t="e">
        <f t="shared" si="10"/>
        <v>#REF!</v>
      </c>
      <c r="K12" s="528" t="e">
        <f t="shared" si="4"/>
        <v>#REF!</v>
      </c>
      <c r="L12" s="522"/>
      <c r="M12" s="505" t="s">
        <v>217</v>
      </c>
      <c r="N12" s="493" t="e">
        <f>+#REF!</f>
        <v>#REF!</v>
      </c>
      <c r="O12" s="499" t="e">
        <f>+#REF!</f>
        <v>#REF!</v>
      </c>
      <c r="P12" s="499" t="e">
        <f>+#REF!</f>
        <v>#REF!</v>
      </c>
      <c r="Q12" s="510" t="e">
        <f t="shared" si="11"/>
        <v>#REF!</v>
      </c>
      <c r="R12" s="499" t="e">
        <f>+#REF!</f>
        <v>#REF!</v>
      </c>
      <c r="S12" s="499" t="e">
        <f>+#REF!</f>
        <v>#REF!</v>
      </c>
      <c r="T12" s="510" t="e">
        <f t="shared" si="12"/>
        <v>#REF!</v>
      </c>
      <c r="U12" s="511" t="e">
        <f t="shared" si="13"/>
        <v>#REF!</v>
      </c>
      <c r="V12" s="528" t="e">
        <f t="shared" si="5"/>
        <v>#REF!</v>
      </c>
      <c r="X12" s="505" t="s">
        <v>217</v>
      </c>
      <c r="Y12" s="493" t="e">
        <f>+#REF!</f>
        <v>#REF!</v>
      </c>
      <c r="Z12" s="499" t="e">
        <f>+#REF!</f>
        <v>#REF!</v>
      </c>
      <c r="AA12" s="499"/>
      <c r="AB12" s="510" t="e">
        <f t="shared" si="14"/>
        <v>#REF!</v>
      </c>
      <c r="AC12" s="499" t="e">
        <f>+#REF!</f>
        <v>#REF!</v>
      </c>
      <c r="AD12" s="499" t="e">
        <f>+#REF!</f>
        <v>#REF!</v>
      </c>
      <c r="AE12" s="510" t="e">
        <f t="shared" si="15"/>
        <v>#REF!</v>
      </c>
      <c r="AF12" s="511" t="e">
        <f t="shared" si="16"/>
        <v>#REF!</v>
      </c>
      <c r="AG12" s="528" t="e">
        <f t="shared" si="6"/>
        <v>#REF!</v>
      </c>
    </row>
    <row r="13" spans="2:33">
      <c r="B13" s="505" t="s">
        <v>218</v>
      </c>
      <c r="C13" s="493" t="e">
        <f t="shared" si="7"/>
        <v>#REF!</v>
      </c>
      <c r="D13" s="499" t="e">
        <f t="shared" si="2"/>
        <v>#REF!</v>
      </c>
      <c r="E13" s="499" t="e">
        <f t="shared" si="2"/>
        <v>#REF!</v>
      </c>
      <c r="F13" s="510" t="e">
        <f t="shared" si="8"/>
        <v>#REF!</v>
      </c>
      <c r="G13" s="499" t="e">
        <f t="shared" si="3"/>
        <v>#REF!</v>
      </c>
      <c r="H13" s="499" t="e">
        <f t="shared" si="3"/>
        <v>#REF!</v>
      </c>
      <c r="I13" s="510" t="e">
        <f t="shared" si="9"/>
        <v>#REF!</v>
      </c>
      <c r="J13" s="511" t="e">
        <f t="shared" si="10"/>
        <v>#REF!</v>
      </c>
      <c r="K13" s="528" t="e">
        <f t="shared" si="4"/>
        <v>#REF!</v>
      </c>
      <c r="L13" s="522"/>
      <c r="M13" s="505" t="s">
        <v>218</v>
      </c>
      <c r="N13" s="493" t="e">
        <f>+#REF!</f>
        <v>#REF!</v>
      </c>
      <c r="O13" s="499" t="e">
        <f>+#REF!</f>
        <v>#REF!</v>
      </c>
      <c r="P13" s="499" t="e">
        <f>+#REF!</f>
        <v>#REF!</v>
      </c>
      <c r="Q13" s="510" t="e">
        <f t="shared" si="11"/>
        <v>#REF!</v>
      </c>
      <c r="R13" s="499" t="e">
        <f>+#REF!</f>
        <v>#REF!</v>
      </c>
      <c r="S13" s="499" t="e">
        <f>+#REF!</f>
        <v>#REF!</v>
      </c>
      <c r="T13" s="510" t="e">
        <f t="shared" si="12"/>
        <v>#REF!</v>
      </c>
      <c r="U13" s="511" t="e">
        <f t="shared" si="13"/>
        <v>#REF!</v>
      </c>
      <c r="V13" s="528" t="e">
        <f t="shared" si="5"/>
        <v>#REF!</v>
      </c>
      <c r="X13" s="505" t="s">
        <v>218</v>
      </c>
      <c r="Y13" s="493" t="e">
        <f>+#REF!</f>
        <v>#REF!</v>
      </c>
      <c r="Z13" s="499" t="e">
        <f>+#REF!</f>
        <v>#REF!</v>
      </c>
      <c r="AA13" s="499"/>
      <c r="AB13" s="510" t="e">
        <f t="shared" si="14"/>
        <v>#REF!</v>
      </c>
      <c r="AC13" s="499" t="e">
        <f>+#REF!</f>
        <v>#REF!</v>
      </c>
      <c r="AD13" s="499" t="e">
        <f>+#REF!</f>
        <v>#REF!</v>
      </c>
      <c r="AE13" s="510" t="e">
        <f t="shared" si="15"/>
        <v>#REF!</v>
      </c>
      <c r="AF13" s="511" t="e">
        <f t="shared" si="16"/>
        <v>#REF!</v>
      </c>
      <c r="AG13" s="528" t="e">
        <f t="shared" si="6"/>
        <v>#REF!</v>
      </c>
    </row>
    <row r="14" spans="2:33">
      <c r="B14" s="505" t="s">
        <v>219</v>
      </c>
      <c r="C14" s="493" t="e">
        <f t="shared" si="7"/>
        <v>#REF!</v>
      </c>
      <c r="D14" s="499" t="e">
        <f t="shared" si="2"/>
        <v>#REF!</v>
      </c>
      <c r="E14" s="499" t="e">
        <f t="shared" si="2"/>
        <v>#REF!</v>
      </c>
      <c r="F14" s="510" t="e">
        <f t="shared" si="8"/>
        <v>#REF!</v>
      </c>
      <c r="G14" s="499" t="e">
        <f t="shared" si="3"/>
        <v>#REF!</v>
      </c>
      <c r="H14" s="499" t="e">
        <f t="shared" si="3"/>
        <v>#REF!</v>
      </c>
      <c r="I14" s="510" t="e">
        <f t="shared" si="9"/>
        <v>#REF!</v>
      </c>
      <c r="J14" s="511" t="e">
        <f t="shared" si="10"/>
        <v>#REF!</v>
      </c>
      <c r="K14" s="528" t="e">
        <f t="shared" si="4"/>
        <v>#REF!</v>
      </c>
      <c r="L14" s="522"/>
      <c r="M14" s="505" t="s">
        <v>219</v>
      </c>
      <c r="N14" s="493" t="e">
        <f>+#REF!</f>
        <v>#REF!</v>
      </c>
      <c r="O14" s="499" t="e">
        <f>+#REF!</f>
        <v>#REF!</v>
      </c>
      <c r="P14" s="499" t="e">
        <f>+#REF!</f>
        <v>#REF!</v>
      </c>
      <c r="Q14" s="510" t="e">
        <f t="shared" si="11"/>
        <v>#REF!</v>
      </c>
      <c r="R14" s="499" t="e">
        <f>+#REF!</f>
        <v>#REF!</v>
      </c>
      <c r="S14" s="499" t="e">
        <f>+#REF!</f>
        <v>#REF!</v>
      </c>
      <c r="T14" s="510" t="e">
        <f t="shared" si="12"/>
        <v>#REF!</v>
      </c>
      <c r="U14" s="511" t="e">
        <f t="shared" si="13"/>
        <v>#REF!</v>
      </c>
      <c r="V14" s="528" t="e">
        <f t="shared" si="5"/>
        <v>#REF!</v>
      </c>
      <c r="X14" s="505" t="s">
        <v>219</v>
      </c>
      <c r="Y14" s="493" t="e">
        <f>+#REF!</f>
        <v>#REF!</v>
      </c>
      <c r="Z14" s="499" t="e">
        <f>+#REF!</f>
        <v>#REF!</v>
      </c>
      <c r="AA14" s="499"/>
      <c r="AB14" s="510" t="e">
        <f t="shared" si="14"/>
        <v>#REF!</v>
      </c>
      <c r="AC14" s="499" t="e">
        <f>+#REF!</f>
        <v>#REF!</v>
      </c>
      <c r="AD14" s="499" t="e">
        <f>+#REF!</f>
        <v>#REF!</v>
      </c>
      <c r="AE14" s="510" t="e">
        <f t="shared" si="15"/>
        <v>#REF!</v>
      </c>
      <c r="AF14" s="511" t="e">
        <f t="shared" si="16"/>
        <v>#REF!</v>
      </c>
      <c r="AG14" s="528" t="e">
        <f t="shared" si="6"/>
        <v>#REF!</v>
      </c>
    </row>
    <row r="15" spans="2:33">
      <c r="B15" s="505" t="s">
        <v>220</v>
      </c>
      <c r="C15" s="493" t="e">
        <f t="shared" si="7"/>
        <v>#REF!</v>
      </c>
      <c r="D15" s="499" t="e">
        <f t="shared" si="2"/>
        <v>#REF!</v>
      </c>
      <c r="E15" s="499" t="e">
        <f t="shared" si="2"/>
        <v>#REF!</v>
      </c>
      <c r="F15" s="510" t="e">
        <f t="shared" si="8"/>
        <v>#REF!</v>
      </c>
      <c r="G15" s="499" t="e">
        <f t="shared" si="3"/>
        <v>#REF!</v>
      </c>
      <c r="H15" s="499" t="e">
        <f t="shared" si="3"/>
        <v>#REF!</v>
      </c>
      <c r="I15" s="510" t="e">
        <f t="shared" si="9"/>
        <v>#REF!</v>
      </c>
      <c r="J15" s="511" t="e">
        <f t="shared" si="10"/>
        <v>#REF!</v>
      </c>
      <c r="K15" s="528" t="e">
        <f t="shared" si="4"/>
        <v>#REF!</v>
      </c>
      <c r="L15" s="522"/>
      <c r="M15" s="505" t="s">
        <v>220</v>
      </c>
      <c r="N15" s="493" t="e">
        <f>+#REF!</f>
        <v>#REF!</v>
      </c>
      <c r="O15" s="499" t="e">
        <f>+#REF!</f>
        <v>#REF!</v>
      </c>
      <c r="P15" s="499" t="e">
        <f>+#REF!</f>
        <v>#REF!</v>
      </c>
      <c r="Q15" s="510" t="e">
        <f t="shared" si="11"/>
        <v>#REF!</v>
      </c>
      <c r="R15" s="499" t="e">
        <f>+#REF!</f>
        <v>#REF!</v>
      </c>
      <c r="S15" s="499" t="e">
        <f>+#REF!</f>
        <v>#REF!</v>
      </c>
      <c r="T15" s="510" t="e">
        <f t="shared" si="12"/>
        <v>#REF!</v>
      </c>
      <c r="U15" s="511" t="e">
        <f t="shared" si="13"/>
        <v>#REF!</v>
      </c>
      <c r="V15" s="528" t="e">
        <f t="shared" si="5"/>
        <v>#REF!</v>
      </c>
      <c r="X15" s="505" t="s">
        <v>220</v>
      </c>
      <c r="Y15" s="493" t="e">
        <f>+#REF!</f>
        <v>#REF!</v>
      </c>
      <c r="Z15" s="499" t="e">
        <f>+#REF!</f>
        <v>#REF!</v>
      </c>
      <c r="AA15" s="499"/>
      <c r="AB15" s="510" t="e">
        <f t="shared" si="14"/>
        <v>#REF!</v>
      </c>
      <c r="AC15" s="499" t="e">
        <f>+#REF!</f>
        <v>#REF!</v>
      </c>
      <c r="AD15" s="499" t="e">
        <f>+#REF!</f>
        <v>#REF!</v>
      </c>
      <c r="AE15" s="510" t="e">
        <f t="shared" si="15"/>
        <v>#REF!</v>
      </c>
      <c r="AF15" s="511" t="e">
        <f t="shared" si="16"/>
        <v>#REF!</v>
      </c>
      <c r="AG15" s="528" t="e">
        <f t="shared" si="6"/>
        <v>#REF!</v>
      </c>
    </row>
    <row r="16" spans="2:33">
      <c r="B16" s="505" t="s">
        <v>221</v>
      </c>
      <c r="C16" s="493" t="e">
        <f t="shared" si="7"/>
        <v>#REF!</v>
      </c>
      <c r="D16" s="499" t="e">
        <f t="shared" si="2"/>
        <v>#REF!</v>
      </c>
      <c r="E16" s="499" t="e">
        <f t="shared" si="2"/>
        <v>#REF!</v>
      </c>
      <c r="F16" s="510" t="e">
        <f t="shared" si="8"/>
        <v>#REF!</v>
      </c>
      <c r="G16" s="499" t="e">
        <f t="shared" si="3"/>
        <v>#REF!</v>
      </c>
      <c r="H16" s="499" t="e">
        <f t="shared" si="3"/>
        <v>#REF!</v>
      </c>
      <c r="I16" s="510" t="e">
        <f t="shared" si="9"/>
        <v>#REF!</v>
      </c>
      <c r="J16" s="511" t="e">
        <f t="shared" si="10"/>
        <v>#REF!</v>
      </c>
      <c r="K16" s="528" t="e">
        <f t="shared" si="4"/>
        <v>#REF!</v>
      </c>
      <c r="L16" s="522"/>
      <c r="M16" s="505" t="s">
        <v>221</v>
      </c>
      <c r="N16" s="493" t="e">
        <f>+#REF!</f>
        <v>#REF!</v>
      </c>
      <c r="O16" s="499" t="e">
        <f>+#REF!</f>
        <v>#REF!</v>
      </c>
      <c r="P16" s="499" t="e">
        <f>+#REF!</f>
        <v>#REF!</v>
      </c>
      <c r="Q16" s="510" t="e">
        <f t="shared" si="11"/>
        <v>#REF!</v>
      </c>
      <c r="R16" s="499" t="e">
        <f>+#REF!</f>
        <v>#REF!</v>
      </c>
      <c r="S16" s="499" t="e">
        <f>+#REF!</f>
        <v>#REF!</v>
      </c>
      <c r="T16" s="510" t="e">
        <f t="shared" si="12"/>
        <v>#REF!</v>
      </c>
      <c r="U16" s="511" t="e">
        <f t="shared" si="13"/>
        <v>#REF!</v>
      </c>
      <c r="V16" s="528" t="e">
        <f t="shared" si="5"/>
        <v>#REF!</v>
      </c>
      <c r="X16" s="505" t="s">
        <v>221</v>
      </c>
      <c r="Y16" s="493" t="e">
        <f>+#REF!</f>
        <v>#REF!</v>
      </c>
      <c r="Z16" s="499" t="e">
        <f>+#REF!</f>
        <v>#REF!</v>
      </c>
      <c r="AA16" s="499"/>
      <c r="AB16" s="510" t="e">
        <f t="shared" si="14"/>
        <v>#REF!</v>
      </c>
      <c r="AC16" s="499" t="e">
        <f>+#REF!</f>
        <v>#REF!</v>
      </c>
      <c r="AD16" s="499" t="e">
        <f>+#REF!</f>
        <v>#REF!</v>
      </c>
      <c r="AE16" s="510" t="e">
        <f t="shared" si="15"/>
        <v>#REF!</v>
      </c>
      <c r="AF16" s="511" t="e">
        <f t="shared" si="16"/>
        <v>#REF!</v>
      </c>
      <c r="AG16" s="528" t="e">
        <f t="shared" si="6"/>
        <v>#REF!</v>
      </c>
    </row>
    <row r="17" spans="2:33">
      <c r="B17" s="505" t="s">
        <v>222</v>
      </c>
      <c r="C17" s="493" t="e">
        <f t="shared" si="7"/>
        <v>#REF!</v>
      </c>
      <c r="D17" s="499" t="e">
        <f t="shared" si="2"/>
        <v>#REF!</v>
      </c>
      <c r="E17" s="499" t="e">
        <f t="shared" si="2"/>
        <v>#REF!</v>
      </c>
      <c r="F17" s="510" t="e">
        <f t="shared" si="8"/>
        <v>#REF!</v>
      </c>
      <c r="G17" s="499" t="e">
        <f t="shared" si="3"/>
        <v>#REF!</v>
      </c>
      <c r="H17" s="499" t="e">
        <f t="shared" si="3"/>
        <v>#REF!</v>
      </c>
      <c r="I17" s="510" t="e">
        <f t="shared" si="9"/>
        <v>#REF!</v>
      </c>
      <c r="J17" s="511" t="e">
        <f t="shared" si="10"/>
        <v>#REF!</v>
      </c>
      <c r="K17" s="528" t="e">
        <f t="shared" si="4"/>
        <v>#REF!</v>
      </c>
      <c r="L17" s="522"/>
      <c r="M17" s="505" t="s">
        <v>222</v>
      </c>
      <c r="N17" s="493" t="e">
        <f>+#REF!</f>
        <v>#REF!</v>
      </c>
      <c r="O17" s="499" t="e">
        <f>+#REF!</f>
        <v>#REF!</v>
      </c>
      <c r="P17" s="499" t="e">
        <f>+#REF!</f>
        <v>#REF!</v>
      </c>
      <c r="Q17" s="510" t="e">
        <f t="shared" si="11"/>
        <v>#REF!</v>
      </c>
      <c r="R17" s="499" t="e">
        <f>+#REF!</f>
        <v>#REF!</v>
      </c>
      <c r="S17" s="499" t="e">
        <f>+#REF!</f>
        <v>#REF!</v>
      </c>
      <c r="T17" s="510" t="e">
        <f t="shared" si="12"/>
        <v>#REF!</v>
      </c>
      <c r="U17" s="511" t="e">
        <f t="shared" si="13"/>
        <v>#REF!</v>
      </c>
      <c r="V17" s="528" t="e">
        <f t="shared" si="5"/>
        <v>#REF!</v>
      </c>
      <c r="X17" s="505" t="s">
        <v>222</v>
      </c>
      <c r="Y17" s="493" t="e">
        <f>+#REF!</f>
        <v>#REF!</v>
      </c>
      <c r="Z17" s="499" t="e">
        <f>+#REF!</f>
        <v>#REF!</v>
      </c>
      <c r="AA17" s="499"/>
      <c r="AB17" s="510" t="e">
        <f t="shared" si="14"/>
        <v>#REF!</v>
      </c>
      <c r="AC17" s="499" t="e">
        <f>+#REF!</f>
        <v>#REF!</v>
      </c>
      <c r="AD17" s="499" t="e">
        <f>+#REF!</f>
        <v>#REF!</v>
      </c>
      <c r="AE17" s="510" t="e">
        <f t="shared" si="15"/>
        <v>#REF!</v>
      </c>
      <c r="AF17" s="511" t="e">
        <f t="shared" si="16"/>
        <v>#REF!</v>
      </c>
      <c r="AG17" s="528" t="e">
        <f t="shared" si="6"/>
        <v>#REF!</v>
      </c>
    </row>
    <row r="18" spans="2:33">
      <c r="B18" s="505" t="s">
        <v>223</v>
      </c>
      <c r="C18" s="493" t="e">
        <f t="shared" si="7"/>
        <v>#REF!</v>
      </c>
      <c r="D18" s="499" t="e">
        <f t="shared" si="2"/>
        <v>#REF!</v>
      </c>
      <c r="E18" s="499" t="e">
        <f t="shared" si="2"/>
        <v>#REF!</v>
      </c>
      <c r="F18" s="510" t="e">
        <f t="shared" si="8"/>
        <v>#REF!</v>
      </c>
      <c r="G18" s="499" t="e">
        <f t="shared" si="3"/>
        <v>#REF!</v>
      </c>
      <c r="H18" s="499" t="e">
        <f t="shared" si="3"/>
        <v>#REF!</v>
      </c>
      <c r="I18" s="510" t="e">
        <f t="shared" si="9"/>
        <v>#REF!</v>
      </c>
      <c r="J18" s="511" t="e">
        <f t="shared" si="10"/>
        <v>#REF!</v>
      </c>
      <c r="K18" s="528" t="e">
        <f t="shared" si="4"/>
        <v>#REF!</v>
      </c>
      <c r="L18" s="522"/>
      <c r="M18" s="505" t="s">
        <v>223</v>
      </c>
      <c r="N18" s="493" t="e">
        <f>+#REF!</f>
        <v>#REF!</v>
      </c>
      <c r="O18" s="499" t="e">
        <f>+#REF!</f>
        <v>#REF!</v>
      </c>
      <c r="P18" s="499" t="e">
        <f>+#REF!</f>
        <v>#REF!</v>
      </c>
      <c r="Q18" s="510" t="e">
        <f t="shared" si="11"/>
        <v>#REF!</v>
      </c>
      <c r="R18" s="499" t="e">
        <f>+#REF!</f>
        <v>#REF!</v>
      </c>
      <c r="S18" s="499" t="e">
        <f>+#REF!</f>
        <v>#REF!</v>
      </c>
      <c r="T18" s="510" t="e">
        <f t="shared" si="12"/>
        <v>#REF!</v>
      </c>
      <c r="U18" s="511" t="e">
        <f t="shared" si="13"/>
        <v>#REF!</v>
      </c>
      <c r="V18" s="528" t="e">
        <f t="shared" si="5"/>
        <v>#REF!</v>
      </c>
      <c r="X18" s="505" t="s">
        <v>223</v>
      </c>
      <c r="Y18" s="493" t="e">
        <f>+#REF!</f>
        <v>#REF!</v>
      </c>
      <c r="Z18" s="499" t="e">
        <f>+#REF!</f>
        <v>#REF!</v>
      </c>
      <c r="AA18" s="499"/>
      <c r="AB18" s="510" t="e">
        <f t="shared" si="14"/>
        <v>#REF!</v>
      </c>
      <c r="AC18" s="499" t="e">
        <f>+#REF!</f>
        <v>#REF!</v>
      </c>
      <c r="AD18" s="499" t="e">
        <f>+#REF!</f>
        <v>#REF!</v>
      </c>
      <c r="AE18" s="510" t="e">
        <f t="shared" si="15"/>
        <v>#REF!</v>
      </c>
      <c r="AF18" s="511" t="e">
        <f t="shared" si="16"/>
        <v>#REF!</v>
      </c>
      <c r="AG18" s="528" t="e">
        <f t="shared" si="6"/>
        <v>#REF!</v>
      </c>
    </row>
    <row r="19" spans="2:33">
      <c r="B19" s="505" t="s">
        <v>224</v>
      </c>
      <c r="C19" s="493" t="e">
        <f t="shared" si="7"/>
        <v>#REF!</v>
      </c>
      <c r="D19" s="499" t="e">
        <f t="shared" si="2"/>
        <v>#REF!</v>
      </c>
      <c r="E19" s="499" t="e">
        <f t="shared" si="2"/>
        <v>#REF!</v>
      </c>
      <c r="F19" s="510" t="e">
        <f t="shared" si="8"/>
        <v>#REF!</v>
      </c>
      <c r="G19" s="499" t="e">
        <f t="shared" si="3"/>
        <v>#REF!</v>
      </c>
      <c r="H19" s="499" t="e">
        <f t="shared" si="3"/>
        <v>#REF!</v>
      </c>
      <c r="I19" s="510" t="e">
        <f t="shared" si="9"/>
        <v>#REF!</v>
      </c>
      <c r="J19" s="511" t="e">
        <f t="shared" si="10"/>
        <v>#REF!</v>
      </c>
      <c r="K19" s="528" t="e">
        <f t="shared" si="4"/>
        <v>#REF!</v>
      </c>
      <c r="L19" s="522"/>
      <c r="M19" s="505" t="s">
        <v>224</v>
      </c>
      <c r="N19" s="493" t="e">
        <f>+#REF!</f>
        <v>#REF!</v>
      </c>
      <c r="O19" s="499" t="e">
        <f>+#REF!</f>
        <v>#REF!</v>
      </c>
      <c r="P19" s="499" t="e">
        <f>+#REF!</f>
        <v>#REF!</v>
      </c>
      <c r="Q19" s="510" t="e">
        <f t="shared" si="11"/>
        <v>#REF!</v>
      </c>
      <c r="R19" s="499" t="e">
        <f>+#REF!</f>
        <v>#REF!</v>
      </c>
      <c r="S19" s="499" t="e">
        <f>+#REF!</f>
        <v>#REF!</v>
      </c>
      <c r="T19" s="510" t="e">
        <f t="shared" si="12"/>
        <v>#REF!</v>
      </c>
      <c r="U19" s="511" t="e">
        <f t="shared" si="13"/>
        <v>#REF!</v>
      </c>
      <c r="V19" s="528" t="e">
        <f t="shared" si="5"/>
        <v>#REF!</v>
      </c>
      <c r="X19" s="505" t="s">
        <v>224</v>
      </c>
      <c r="Y19" s="493" t="e">
        <f>+#REF!</f>
        <v>#REF!</v>
      </c>
      <c r="Z19" s="499" t="e">
        <f>+#REF!</f>
        <v>#REF!</v>
      </c>
      <c r="AA19" s="499"/>
      <c r="AB19" s="510" t="e">
        <f t="shared" si="14"/>
        <v>#REF!</v>
      </c>
      <c r="AC19" s="499" t="e">
        <f>+#REF!</f>
        <v>#REF!</v>
      </c>
      <c r="AD19" s="499" t="e">
        <f>+#REF!</f>
        <v>#REF!</v>
      </c>
      <c r="AE19" s="510" t="e">
        <f t="shared" si="15"/>
        <v>#REF!</v>
      </c>
      <c r="AF19" s="511" t="e">
        <f t="shared" si="16"/>
        <v>#REF!</v>
      </c>
      <c r="AG19" s="528" t="e">
        <f t="shared" si="6"/>
        <v>#REF!</v>
      </c>
    </row>
    <row r="20" spans="2:33">
      <c r="B20" s="505" t="s">
        <v>225</v>
      </c>
      <c r="C20" s="493" t="e">
        <f t="shared" si="7"/>
        <v>#REF!</v>
      </c>
      <c r="D20" s="499" t="e">
        <f t="shared" si="2"/>
        <v>#REF!</v>
      </c>
      <c r="E20" s="499" t="e">
        <f t="shared" si="2"/>
        <v>#REF!</v>
      </c>
      <c r="F20" s="510" t="e">
        <f t="shared" si="8"/>
        <v>#REF!</v>
      </c>
      <c r="G20" s="499" t="e">
        <f t="shared" si="3"/>
        <v>#REF!</v>
      </c>
      <c r="H20" s="499" t="e">
        <f t="shared" si="3"/>
        <v>#REF!</v>
      </c>
      <c r="I20" s="510" t="e">
        <f t="shared" si="9"/>
        <v>#REF!</v>
      </c>
      <c r="J20" s="511" t="e">
        <f t="shared" si="10"/>
        <v>#REF!</v>
      </c>
      <c r="K20" s="528" t="e">
        <f t="shared" si="4"/>
        <v>#REF!</v>
      </c>
      <c r="L20" s="522"/>
      <c r="M20" s="505" t="s">
        <v>225</v>
      </c>
      <c r="N20" s="493" t="e">
        <f>+#REF!</f>
        <v>#REF!</v>
      </c>
      <c r="O20" s="499" t="e">
        <f>+#REF!</f>
        <v>#REF!</v>
      </c>
      <c r="P20" s="499" t="e">
        <f>+#REF!</f>
        <v>#REF!</v>
      </c>
      <c r="Q20" s="510" t="e">
        <f t="shared" si="11"/>
        <v>#REF!</v>
      </c>
      <c r="R20" s="499" t="e">
        <f>+#REF!</f>
        <v>#REF!</v>
      </c>
      <c r="S20" s="499" t="e">
        <f>+#REF!</f>
        <v>#REF!</v>
      </c>
      <c r="T20" s="510" t="e">
        <f t="shared" si="12"/>
        <v>#REF!</v>
      </c>
      <c r="U20" s="511" t="e">
        <f t="shared" si="13"/>
        <v>#REF!</v>
      </c>
      <c r="V20" s="528" t="e">
        <f t="shared" si="5"/>
        <v>#REF!</v>
      </c>
      <c r="X20" s="505" t="s">
        <v>225</v>
      </c>
      <c r="Y20" s="493" t="e">
        <f>+#REF!</f>
        <v>#REF!</v>
      </c>
      <c r="Z20" s="499" t="e">
        <f>+#REF!</f>
        <v>#REF!</v>
      </c>
      <c r="AA20" s="499"/>
      <c r="AB20" s="510" t="e">
        <f t="shared" si="14"/>
        <v>#REF!</v>
      </c>
      <c r="AC20" s="499" t="e">
        <f>+#REF!</f>
        <v>#REF!</v>
      </c>
      <c r="AD20" s="499" t="e">
        <f>+#REF!</f>
        <v>#REF!</v>
      </c>
      <c r="AE20" s="510" t="e">
        <f t="shared" si="15"/>
        <v>#REF!</v>
      </c>
      <c r="AF20" s="511" t="e">
        <f t="shared" si="16"/>
        <v>#REF!</v>
      </c>
      <c r="AG20" s="528" t="e">
        <f t="shared" si="6"/>
        <v>#REF!</v>
      </c>
    </row>
    <row r="21" spans="2:33">
      <c r="B21" s="505" t="s">
        <v>226</v>
      </c>
      <c r="C21" s="493" t="e">
        <f t="shared" si="7"/>
        <v>#REF!</v>
      </c>
      <c r="D21" s="499" t="e">
        <f t="shared" si="2"/>
        <v>#REF!</v>
      </c>
      <c r="E21" s="499" t="e">
        <f t="shared" si="2"/>
        <v>#REF!</v>
      </c>
      <c r="F21" s="510" t="e">
        <f t="shared" si="8"/>
        <v>#REF!</v>
      </c>
      <c r="G21" s="499" t="e">
        <f t="shared" si="3"/>
        <v>#REF!</v>
      </c>
      <c r="H21" s="499" t="e">
        <f t="shared" si="3"/>
        <v>#REF!</v>
      </c>
      <c r="I21" s="510" t="e">
        <f t="shared" si="9"/>
        <v>#REF!</v>
      </c>
      <c r="J21" s="511" t="e">
        <f t="shared" si="10"/>
        <v>#REF!</v>
      </c>
      <c r="K21" s="528" t="e">
        <f t="shared" si="4"/>
        <v>#REF!</v>
      </c>
      <c r="L21" s="522"/>
      <c r="M21" s="505" t="s">
        <v>226</v>
      </c>
      <c r="N21" s="493" t="e">
        <f>+#REF!</f>
        <v>#REF!</v>
      </c>
      <c r="O21" s="499" t="e">
        <f>+#REF!</f>
        <v>#REF!</v>
      </c>
      <c r="P21" s="499" t="e">
        <f>+#REF!</f>
        <v>#REF!</v>
      </c>
      <c r="Q21" s="510" t="e">
        <f t="shared" si="11"/>
        <v>#REF!</v>
      </c>
      <c r="R21" s="499" t="e">
        <f>+#REF!</f>
        <v>#REF!</v>
      </c>
      <c r="S21" s="499" t="e">
        <f>+#REF!</f>
        <v>#REF!</v>
      </c>
      <c r="T21" s="510" t="e">
        <f t="shared" si="12"/>
        <v>#REF!</v>
      </c>
      <c r="U21" s="511" t="e">
        <f t="shared" si="13"/>
        <v>#REF!</v>
      </c>
      <c r="V21" s="528" t="e">
        <f t="shared" si="5"/>
        <v>#REF!</v>
      </c>
      <c r="X21" s="505" t="s">
        <v>226</v>
      </c>
      <c r="Y21" s="493" t="e">
        <f>+#REF!</f>
        <v>#REF!</v>
      </c>
      <c r="Z21" s="499" t="e">
        <f>+#REF!</f>
        <v>#REF!</v>
      </c>
      <c r="AA21" s="499"/>
      <c r="AB21" s="510" t="e">
        <f t="shared" si="14"/>
        <v>#REF!</v>
      </c>
      <c r="AC21" s="499" t="e">
        <f>+#REF!</f>
        <v>#REF!</v>
      </c>
      <c r="AD21" s="499" t="e">
        <f>+#REF!</f>
        <v>#REF!</v>
      </c>
      <c r="AE21" s="510" t="e">
        <f t="shared" si="15"/>
        <v>#REF!</v>
      </c>
      <c r="AF21" s="511" t="e">
        <f t="shared" si="16"/>
        <v>#REF!</v>
      </c>
      <c r="AG21" s="528" t="e">
        <f t="shared" si="6"/>
        <v>#REF!</v>
      </c>
    </row>
    <row r="22" spans="2:33">
      <c r="B22" s="505" t="s">
        <v>227</v>
      </c>
      <c r="C22" s="493" t="e">
        <f t="shared" si="7"/>
        <v>#REF!</v>
      </c>
      <c r="D22" s="499" t="e">
        <f t="shared" ref="D22:D23" si="17">+O22+Z22</f>
        <v>#REF!</v>
      </c>
      <c r="E22" s="499" t="e">
        <f t="shared" ref="E22:E23" si="18">+P22+AA22</f>
        <v>#REF!</v>
      </c>
      <c r="F22" s="510" t="e">
        <f t="shared" si="8"/>
        <v>#REF!</v>
      </c>
      <c r="G22" s="499" t="e">
        <f t="shared" ref="G22:G23" si="19">+R22+AC22</f>
        <v>#REF!</v>
      </c>
      <c r="H22" s="499" t="e">
        <f t="shared" ref="H22:H23" si="20">+S22+AD22</f>
        <v>#REF!</v>
      </c>
      <c r="I22" s="510" t="e">
        <f t="shared" si="9"/>
        <v>#REF!</v>
      </c>
      <c r="J22" s="511" t="e">
        <f t="shared" si="10"/>
        <v>#REF!</v>
      </c>
      <c r="K22" s="528" t="e">
        <f t="shared" si="4"/>
        <v>#REF!</v>
      </c>
      <c r="L22" s="522"/>
      <c r="M22" s="505" t="s">
        <v>227</v>
      </c>
      <c r="N22" s="493" t="e">
        <f>+#REF!</f>
        <v>#REF!</v>
      </c>
      <c r="O22" s="499" t="e">
        <f>+#REF!</f>
        <v>#REF!</v>
      </c>
      <c r="P22" s="499" t="e">
        <f>+#REF!</f>
        <v>#REF!</v>
      </c>
      <c r="Q22" s="510" t="e">
        <f t="shared" si="11"/>
        <v>#REF!</v>
      </c>
      <c r="R22" s="499" t="e">
        <f>+#REF!</f>
        <v>#REF!</v>
      </c>
      <c r="S22" s="499" t="e">
        <f>+#REF!</f>
        <v>#REF!</v>
      </c>
      <c r="T22" s="510" t="e">
        <f t="shared" si="12"/>
        <v>#REF!</v>
      </c>
      <c r="U22" s="511" t="e">
        <f t="shared" si="13"/>
        <v>#REF!</v>
      </c>
      <c r="V22" s="528" t="e">
        <f t="shared" si="5"/>
        <v>#REF!</v>
      </c>
      <c r="X22" s="505" t="s">
        <v>227</v>
      </c>
      <c r="Y22" s="493" t="e">
        <f>+#REF!</f>
        <v>#REF!</v>
      </c>
      <c r="Z22" s="499" t="e">
        <f>+#REF!</f>
        <v>#REF!</v>
      </c>
      <c r="AA22" s="499"/>
      <c r="AB22" s="510" t="e">
        <f t="shared" si="14"/>
        <v>#REF!</v>
      </c>
      <c r="AC22" s="499" t="e">
        <f>+#REF!</f>
        <v>#REF!</v>
      </c>
      <c r="AD22" s="499" t="e">
        <f>+#REF!</f>
        <v>#REF!</v>
      </c>
      <c r="AE22" s="510" t="e">
        <f t="shared" si="15"/>
        <v>#REF!</v>
      </c>
      <c r="AF22" s="511" t="e">
        <f t="shared" si="16"/>
        <v>#REF!</v>
      </c>
      <c r="AG22" s="528" t="e">
        <f t="shared" si="6"/>
        <v>#REF!</v>
      </c>
    </row>
    <row r="23" spans="2:33">
      <c r="B23" s="506" t="s">
        <v>213</v>
      </c>
      <c r="C23" s="494" t="e">
        <f t="shared" si="7"/>
        <v>#REF!</v>
      </c>
      <c r="D23" s="500" t="e">
        <f t="shared" si="17"/>
        <v>#REF!</v>
      </c>
      <c r="E23" s="500" t="e">
        <f t="shared" si="18"/>
        <v>#REF!</v>
      </c>
      <c r="F23" s="512" t="e">
        <f t="shared" si="8"/>
        <v>#REF!</v>
      </c>
      <c r="G23" s="500" t="e">
        <f t="shared" si="19"/>
        <v>#REF!</v>
      </c>
      <c r="H23" s="500" t="e">
        <f t="shared" si="20"/>
        <v>#REF!</v>
      </c>
      <c r="I23" s="512" t="e">
        <f t="shared" si="9"/>
        <v>#REF!</v>
      </c>
      <c r="J23" s="513" t="e">
        <f t="shared" si="10"/>
        <v>#REF!</v>
      </c>
      <c r="K23" s="529" t="e">
        <f t="shared" si="4"/>
        <v>#REF!</v>
      </c>
      <c r="L23" s="522"/>
      <c r="M23" s="506" t="s">
        <v>213</v>
      </c>
      <c r="N23" s="494" t="e">
        <f>+#REF!</f>
        <v>#REF!</v>
      </c>
      <c r="O23" s="500" t="e">
        <f>+#REF!</f>
        <v>#REF!</v>
      </c>
      <c r="P23" s="500" t="e">
        <f>+#REF!</f>
        <v>#REF!</v>
      </c>
      <c r="Q23" s="512" t="e">
        <f t="shared" si="11"/>
        <v>#REF!</v>
      </c>
      <c r="R23" s="500" t="e">
        <f>+#REF!</f>
        <v>#REF!</v>
      </c>
      <c r="S23" s="500" t="e">
        <f>+#REF!</f>
        <v>#REF!</v>
      </c>
      <c r="T23" s="512" t="e">
        <f t="shared" si="12"/>
        <v>#REF!</v>
      </c>
      <c r="U23" s="513" t="e">
        <f t="shared" si="13"/>
        <v>#REF!</v>
      </c>
      <c r="V23" s="529" t="e">
        <f t="shared" si="5"/>
        <v>#REF!</v>
      </c>
      <c r="X23" s="506" t="s">
        <v>213</v>
      </c>
      <c r="Y23" s="494" t="e">
        <f>+#REF!</f>
        <v>#REF!</v>
      </c>
      <c r="Z23" s="500" t="e">
        <f>+#REF!</f>
        <v>#REF!</v>
      </c>
      <c r="AA23" s="500"/>
      <c r="AB23" s="512" t="e">
        <f t="shared" si="14"/>
        <v>#REF!</v>
      </c>
      <c r="AC23" s="500" t="e">
        <f>+#REF!</f>
        <v>#REF!</v>
      </c>
      <c r="AD23" s="500" t="e">
        <f>+#REF!</f>
        <v>#REF!</v>
      </c>
      <c r="AE23" s="512" t="e">
        <f t="shared" si="15"/>
        <v>#REF!</v>
      </c>
      <c r="AF23" s="513" t="e">
        <f t="shared" si="16"/>
        <v>#REF!</v>
      </c>
      <c r="AG23" s="529" t="e">
        <f t="shared" si="6"/>
        <v>#REF!</v>
      </c>
    </row>
    <row r="25" spans="2:33" ht="15">
      <c r="B25" s="752" t="s">
        <v>229</v>
      </c>
      <c r="C25" s="753"/>
      <c r="D25" s="753"/>
      <c r="E25" s="753"/>
      <c r="F25" s="753"/>
      <c r="G25" s="753"/>
      <c r="H25" s="753"/>
      <c r="I25" s="753"/>
      <c r="J25" s="753"/>
      <c r="K25" s="754"/>
      <c r="L25" s="519"/>
      <c r="M25" s="752" t="s">
        <v>229</v>
      </c>
      <c r="N25" s="753"/>
      <c r="O25" s="753"/>
      <c r="P25" s="753"/>
      <c r="Q25" s="753"/>
      <c r="R25" s="753"/>
      <c r="S25" s="753"/>
      <c r="T25" s="753"/>
      <c r="U25" s="753"/>
      <c r="V25" s="754"/>
      <c r="X25" s="752" t="s">
        <v>229</v>
      </c>
      <c r="Y25" s="753"/>
      <c r="Z25" s="753"/>
      <c r="AA25" s="753"/>
      <c r="AB25" s="753"/>
      <c r="AC25" s="753"/>
      <c r="AD25" s="753"/>
      <c r="AE25" s="753"/>
      <c r="AF25" s="753"/>
      <c r="AG25" s="754"/>
    </row>
    <row r="26" spans="2:33" s="497" customFormat="1" ht="42.75">
      <c r="B26" s="501" t="s">
        <v>240</v>
      </c>
      <c r="C26" s="501" t="s">
        <v>234</v>
      </c>
      <c r="D26" s="501" t="s">
        <v>242</v>
      </c>
      <c r="E26" s="501" t="s">
        <v>251</v>
      </c>
      <c r="F26" s="507" t="s">
        <v>243</v>
      </c>
      <c r="G26" s="501" t="s">
        <v>235</v>
      </c>
      <c r="H26" s="501" t="s">
        <v>236</v>
      </c>
      <c r="I26" s="507" t="s">
        <v>237</v>
      </c>
      <c r="J26" s="514" t="s">
        <v>241</v>
      </c>
      <c r="K26" s="514" t="s">
        <v>244</v>
      </c>
      <c r="L26" s="520"/>
      <c r="M26" s="501" t="s">
        <v>240</v>
      </c>
      <c r="N26" s="501" t="s">
        <v>234</v>
      </c>
      <c r="O26" s="501" t="s">
        <v>238</v>
      </c>
      <c r="P26" s="501" t="s">
        <v>239</v>
      </c>
      <c r="Q26" s="507" t="s">
        <v>243</v>
      </c>
      <c r="R26" s="501" t="s">
        <v>235</v>
      </c>
      <c r="S26" s="501" t="s">
        <v>236</v>
      </c>
      <c r="T26" s="507" t="s">
        <v>237</v>
      </c>
      <c r="U26" s="514" t="s">
        <v>241</v>
      </c>
      <c r="V26" s="514" t="s">
        <v>244</v>
      </c>
      <c r="X26" s="501" t="s">
        <v>240</v>
      </c>
      <c r="Y26" s="501" t="s">
        <v>234</v>
      </c>
      <c r="Z26" s="501" t="s">
        <v>246</v>
      </c>
      <c r="AA26" s="501"/>
      <c r="AB26" s="507" t="s">
        <v>243</v>
      </c>
      <c r="AC26" s="501" t="s">
        <v>235</v>
      </c>
      <c r="AD26" s="501" t="s">
        <v>236</v>
      </c>
      <c r="AE26" s="507" t="s">
        <v>237</v>
      </c>
      <c r="AF26" s="514" t="s">
        <v>241</v>
      </c>
      <c r="AG26" s="514" t="s">
        <v>244</v>
      </c>
    </row>
    <row r="27" spans="2:33">
      <c r="B27" s="503" t="s">
        <v>228</v>
      </c>
      <c r="C27" s="496" t="e">
        <f t="shared" ref="C27:I27" si="21">+SUM(C28:C45)</f>
        <v>#REF!</v>
      </c>
      <c r="D27" s="502" t="e">
        <f t="shared" si="21"/>
        <v>#REF!</v>
      </c>
      <c r="E27" s="502" t="e">
        <f t="shared" si="21"/>
        <v>#REF!</v>
      </c>
      <c r="F27" s="508" t="e">
        <f t="shared" si="21"/>
        <v>#REF!</v>
      </c>
      <c r="G27" s="496" t="e">
        <f t="shared" si="21"/>
        <v>#REF!</v>
      </c>
      <c r="H27" s="496" t="e">
        <f t="shared" si="21"/>
        <v>#REF!</v>
      </c>
      <c r="I27" s="508" t="e">
        <f t="shared" si="21"/>
        <v>#REF!</v>
      </c>
      <c r="J27" s="515" t="e">
        <f>+I27/C27</f>
        <v>#REF!</v>
      </c>
      <c r="K27" s="516" t="e">
        <f>+I27/F27</f>
        <v>#REF!</v>
      </c>
      <c r="L27" s="521"/>
      <c r="M27" s="503" t="s">
        <v>228</v>
      </c>
      <c r="N27" s="496" t="e">
        <f t="shared" ref="N27:T27" si="22">+SUM(N28:N45)</f>
        <v>#REF!</v>
      </c>
      <c r="O27" s="502" t="e">
        <f t="shared" si="22"/>
        <v>#REF!</v>
      </c>
      <c r="P27" s="502" t="e">
        <f t="shared" si="22"/>
        <v>#REF!</v>
      </c>
      <c r="Q27" s="508" t="e">
        <f t="shared" si="22"/>
        <v>#REF!</v>
      </c>
      <c r="R27" s="496" t="e">
        <f t="shared" si="22"/>
        <v>#REF!</v>
      </c>
      <c r="S27" s="496" t="e">
        <f t="shared" si="22"/>
        <v>#REF!</v>
      </c>
      <c r="T27" s="508" t="e">
        <f t="shared" si="22"/>
        <v>#REF!</v>
      </c>
      <c r="U27" s="515" t="e">
        <f>+T27/N27</f>
        <v>#REF!</v>
      </c>
      <c r="V27" s="516" t="e">
        <f>+T27/Q27</f>
        <v>#REF!</v>
      </c>
      <c r="X27" s="503" t="s">
        <v>228</v>
      </c>
      <c r="Y27" s="496" t="e">
        <f>+SUM(Y28:Y45)</f>
        <v>#REF!</v>
      </c>
      <c r="Z27" s="502" t="e">
        <f>+SUM(Z28:Z45)</f>
        <v>#REF!</v>
      </c>
      <c r="AA27" s="502"/>
      <c r="AB27" s="508" t="e">
        <f>+SUM(AB28:AB45)</f>
        <v>#REF!</v>
      </c>
      <c r="AC27" s="496" t="e">
        <f>+SUM(AC28:AC45)</f>
        <v>#REF!</v>
      </c>
      <c r="AD27" s="496" t="e">
        <f>+SUM(AD28:AD45)</f>
        <v>#REF!</v>
      </c>
      <c r="AE27" s="508" t="e">
        <f>+SUM(AE28:AE45)</f>
        <v>#REF!</v>
      </c>
      <c r="AF27" s="515" t="e">
        <f>+AE27/Y27</f>
        <v>#REF!</v>
      </c>
      <c r="AG27" s="516" t="e">
        <f>+AE27/AB27</f>
        <v>#REF!</v>
      </c>
    </row>
    <row r="28" spans="2:33">
      <c r="B28" s="504" t="s">
        <v>214</v>
      </c>
      <c r="C28" s="492" t="e">
        <f>+N28+Y28</f>
        <v>#REF!</v>
      </c>
      <c r="D28" s="498" t="e">
        <f t="shared" ref="D28:D45" si="23">+O28+Z28</f>
        <v>#REF!</v>
      </c>
      <c r="E28" s="498" t="e">
        <f t="shared" ref="E28:E45" si="24">+P28+AA28</f>
        <v>#REF!</v>
      </c>
      <c r="F28" s="509" t="e">
        <f>+D28+E28</f>
        <v>#REF!</v>
      </c>
      <c r="G28" s="498" t="e">
        <f t="shared" ref="G28:G45" si="25">+R28+AC28</f>
        <v>#REF!</v>
      </c>
      <c r="H28" s="498" t="e">
        <f t="shared" ref="H28:H45" si="26">+S28+AD28</f>
        <v>#REF!</v>
      </c>
      <c r="I28" s="509" t="e">
        <f>+G28+H28</f>
        <v>#REF!</v>
      </c>
      <c r="J28" s="511" t="e">
        <f>+I28/C28</f>
        <v>#REF!</v>
      </c>
      <c r="K28" s="528" t="e">
        <f t="shared" ref="K28:K45" si="27">+I28/F28</f>
        <v>#REF!</v>
      </c>
      <c r="L28" s="522"/>
      <c r="M28" s="504" t="s">
        <v>214</v>
      </c>
      <c r="N28" s="492" t="e">
        <f>+#REF!</f>
        <v>#REF!</v>
      </c>
      <c r="O28" s="498" t="e">
        <f>+#REF!</f>
        <v>#REF!</v>
      </c>
      <c r="P28" s="498" t="e">
        <f>+#REF!</f>
        <v>#REF!</v>
      </c>
      <c r="Q28" s="509" t="e">
        <f>+O28+P28</f>
        <v>#REF!</v>
      </c>
      <c r="R28" s="498" t="e">
        <f>+#REF!</f>
        <v>#REF!</v>
      </c>
      <c r="S28" s="498" t="e">
        <f>+#REF!</f>
        <v>#REF!</v>
      </c>
      <c r="T28" s="509" t="e">
        <f>+R28+S28</f>
        <v>#REF!</v>
      </c>
      <c r="U28" s="511" t="e">
        <f>+T28/N28</f>
        <v>#REF!</v>
      </c>
      <c r="V28" s="528" t="e">
        <f t="shared" ref="V28:V29" si="28">+T28/Q28</f>
        <v>#REF!</v>
      </c>
      <c r="X28" s="504" t="s">
        <v>214</v>
      </c>
      <c r="Y28" s="492" t="e">
        <f>+#REF!</f>
        <v>#REF!</v>
      </c>
      <c r="Z28" s="498" t="e">
        <f>+#REF!</f>
        <v>#REF!</v>
      </c>
      <c r="AA28" s="498"/>
      <c r="AB28" s="509" t="e">
        <f>+Z28+AA28</f>
        <v>#REF!</v>
      </c>
      <c r="AC28" s="498" t="e">
        <f>+#REF!</f>
        <v>#REF!</v>
      </c>
      <c r="AD28" s="498" t="e">
        <f>+#REF!</f>
        <v>#REF!</v>
      </c>
      <c r="AE28" s="509" t="e">
        <f>+AC28+AD28</f>
        <v>#REF!</v>
      </c>
      <c r="AF28" s="511" t="e">
        <f>+AE28/Y28</f>
        <v>#REF!</v>
      </c>
      <c r="AG28" s="528" t="e">
        <f t="shared" ref="AG28:AG45" si="29">+AE28/AB28</f>
        <v>#REF!</v>
      </c>
    </row>
    <row r="29" spans="2:33">
      <c r="B29" s="505" t="s">
        <v>215</v>
      </c>
      <c r="C29" s="493" t="e">
        <f t="shared" ref="C29:C45" si="30">+N29+Y29</f>
        <v>#REF!</v>
      </c>
      <c r="D29" s="499" t="e">
        <f t="shared" si="23"/>
        <v>#REF!</v>
      </c>
      <c r="E29" s="499" t="e">
        <f t="shared" si="24"/>
        <v>#REF!</v>
      </c>
      <c r="F29" s="510" t="e">
        <f t="shared" ref="F29:F45" si="31">+D29+E29</f>
        <v>#REF!</v>
      </c>
      <c r="G29" s="499" t="e">
        <f t="shared" si="25"/>
        <v>#REF!</v>
      </c>
      <c r="H29" s="499" t="e">
        <f t="shared" si="26"/>
        <v>#REF!</v>
      </c>
      <c r="I29" s="510" t="e">
        <f t="shared" ref="I29:I45" si="32">+G29+H29</f>
        <v>#REF!</v>
      </c>
      <c r="J29" s="511" t="e">
        <f t="shared" ref="J29:J45" si="33">+I29/C29</f>
        <v>#REF!</v>
      </c>
      <c r="K29" s="528" t="e">
        <f t="shared" si="27"/>
        <v>#REF!</v>
      </c>
      <c r="L29" s="522"/>
      <c r="M29" s="505" t="s">
        <v>215</v>
      </c>
      <c r="N29" s="493" t="e">
        <f>+#REF!</f>
        <v>#REF!</v>
      </c>
      <c r="O29" s="499" t="e">
        <f>+#REF!</f>
        <v>#REF!</v>
      </c>
      <c r="P29" s="499" t="e">
        <f>+#REF!</f>
        <v>#REF!</v>
      </c>
      <c r="Q29" s="510" t="e">
        <f t="shared" ref="Q29" si="34">+O29+P29</f>
        <v>#REF!</v>
      </c>
      <c r="R29" s="499" t="e">
        <f>+#REF!</f>
        <v>#REF!</v>
      </c>
      <c r="S29" s="499" t="e">
        <f>+#REF!</f>
        <v>#REF!</v>
      </c>
      <c r="T29" s="510" t="e">
        <f t="shared" ref="T29" si="35">+R29+S29</f>
        <v>#REF!</v>
      </c>
      <c r="U29" s="511" t="e">
        <f t="shared" ref="U29" si="36">+T29/N29</f>
        <v>#REF!</v>
      </c>
      <c r="V29" s="528" t="e">
        <f t="shared" si="28"/>
        <v>#REF!</v>
      </c>
      <c r="X29" s="505" t="s">
        <v>215</v>
      </c>
      <c r="Y29" s="493" t="e">
        <f>+#REF!</f>
        <v>#REF!</v>
      </c>
      <c r="Z29" s="499" t="e">
        <f>+#REF!</f>
        <v>#REF!</v>
      </c>
      <c r="AA29" s="499"/>
      <c r="AB29" s="510" t="e">
        <f t="shared" ref="AB29:AB45" si="37">+Z29+AA29</f>
        <v>#REF!</v>
      </c>
      <c r="AC29" s="499" t="e">
        <f>+#REF!</f>
        <v>#REF!</v>
      </c>
      <c r="AD29" s="499" t="e">
        <f>+#REF!</f>
        <v>#REF!</v>
      </c>
      <c r="AE29" s="510" t="e">
        <f t="shared" ref="AE29:AE45" si="38">+AC29+AD29</f>
        <v>#REF!</v>
      </c>
      <c r="AF29" s="511" t="e">
        <f t="shared" ref="AF29:AF45" si="39">+AE29/Y29</f>
        <v>#REF!</v>
      </c>
      <c r="AG29" s="528" t="e">
        <f t="shared" si="29"/>
        <v>#REF!</v>
      </c>
    </row>
    <row r="30" spans="2:33">
      <c r="B30" s="505" t="s">
        <v>247</v>
      </c>
      <c r="C30" s="493" t="e">
        <f t="shared" si="30"/>
        <v>#REF!</v>
      </c>
      <c r="D30" s="499" t="e">
        <f t="shared" si="23"/>
        <v>#REF!</v>
      </c>
      <c r="E30" s="499">
        <f t="shared" si="24"/>
        <v>0</v>
      </c>
      <c r="F30" s="510" t="e">
        <f t="shared" si="31"/>
        <v>#REF!</v>
      </c>
      <c r="G30" s="499" t="e">
        <f t="shared" si="25"/>
        <v>#REF!</v>
      </c>
      <c r="H30" s="499" t="e">
        <f t="shared" si="26"/>
        <v>#REF!</v>
      </c>
      <c r="I30" s="510" t="e">
        <f t="shared" si="32"/>
        <v>#REF!</v>
      </c>
      <c r="J30" s="511" t="e">
        <f t="shared" si="33"/>
        <v>#REF!</v>
      </c>
      <c r="K30" s="528" t="e">
        <f t="shared" si="27"/>
        <v>#REF!</v>
      </c>
      <c r="L30" s="522"/>
      <c r="M30" s="523"/>
      <c r="N30" s="524"/>
      <c r="O30" s="525"/>
      <c r="P30" s="525"/>
      <c r="Q30" s="526"/>
      <c r="R30" s="525"/>
      <c r="S30" s="525"/>
      <c r="T30" s="526"/>
      <c r="U30" s="527"/>
      <c r="V30" s="530"/>
      <c r="X30" s="505" t="s">
        <v>247</v>
      </c>
      <c r="Y30" s="493" t="e">
        <f>+#REF!</f>
        <v>#REF!</v>
      </c>
      <c r="Z30" s="499" t="e">
        <f>+#REF!</f>
        <v>#REF!</v>
      </c>
      <c r="AA30" s="499"/>
      <c r="AB30" s="510" t="e">
        <f t="shared" si="37"/>
        <v>#REF!</v>
      </c>
      <c r="AC30" s="499" t="e">
        <f>+#REF!</f>
        <v>#REF!</v>
      </c>
      <c r="AD30" s="499" t="e">
        <f>+#REF!</f>
        <v>#REF!</v>
      </c>
      <c r="AE30" s="510" t="e">
        <f t="shared" si="38"/>
        <v>#REF!</v>
      </c>
      <c r="AF30" s="511" t="e">
        <f t="shared" si="39"/>
        <v>#REF!</v>
      </c>
      <c r="AG30" s="528" t="e">
        <f t="shared" si="29"/>
        <v>#REF!</v>
      </c>
    </row>
    <row r="31" spans="2:33">
      <c r="B31" s="505" t="s">
        <v>248</v>
      </c>
      <c r="C31" s="493" t="e">
        <f t="shared" si="30"/>
        <v>#REF!</v>
      </c>
      <c r="D31" s="499" t="e">
        <f t="shared" si="23"/>
        <v>#REF!</v>
      </c>
      <c r="E31" s="499">
        <f t="shared" si="24"/>
        <v>0</v>
      </c>
      <c r="F31" s="510" t="e">
        <f t="shared" si="31"/>
        <v>#REF!</v>
      </c>
      <c r="G31" s="499" t="e">
        <f t="shared" si="25"/>
        <v>#REF!</v>
      </c>
      <c r="H31" s="499" t="e">
        <f t="shared" si="26"/>
        <v>#REF!</v>
      </c>
      <c r="I31" s="510" t="e">
        <f t="shared" si="32"/>
        <v>#REF!</v>
      </c>
      <c r="J31" s="511" t="e">
        <f t="shared" si="33"/>
        <v>#REF!</v>
      </c>
      <c r="K31" s="528" t="e">
        <f t="shared" si="27"/>
        <v>#REF!</v>
      </c>
      <c r="L31" s="522"/>
      <c r="M31" s="523"/>
      <c r="N31" s="524"/>
      <c r="O31" s="525"/>
      <c r="P31" s="525"/>
      <c r="Q31" s="526"/>
      <c r="R31" s="525"/>
      <c r="S31" s="525"/>
      <c r="T31" s="526"/>
      <c r="U31" s="527"/>
      <c r="V31" s="530"/>
      <c r="X31" s="505" t="s">
        <v>248</v>
      </c>
      <c r="Y31" s="493" t="e">
        <f>+#REF!</f>
        <v>#REF!</v>
      </c>
      <c r="Z31" s="499" t="e">
        <f>+#REF!</f>
        <v>#REF!</v>
      </c>
      <c r="AA31" s="499"/>
      <c r="AB31" s="510" t="e">
        <f t="shared" si="37"/>
        <v>#REF!</v>
      </c>
      <c r="AC31" s="499" t="e">
        <f>+#REF!</f>
        <v>#REF!</v>
      </c>
      <c r="AD31" s="499" t="e">
        <f>+#REF!</f>
        <v>#REF!</v>
      </c>
      <c r="AE31" s="510" t="e">
        <f t="shared" si="38"/>
        <v>#REF!</v>
      </c>
      <c r="AF31" s="511" t="e">
        <f t="shared" si="39"/>
        <v>#REF!</v>
      </c>
      <c r="AG31" s="528" t="e">
        <f t="shared" si="29"/>
        <v>#REF!</v>
      </c>
    </row>
    <row r="32" spans="2:33">
      <c r="B32" s="505" t="s">
        <v>249</v>
      </c>
      <c r="C32" s="493" t="e">
        <f t="shared" si="30"/>
        <v>#REF!</v>
      </c>
      <c r="D32" s="499" t="e">
        <f t="shared" si="23"/>
        <v>#REF!</v>
      </c>
      <c r="E32" s="499">
        <f t="shared" si="24"/>
        <v>0</v>
      </c>
      <c r="F32" s="510" t="e">
        <f t="shared" si="31"/>
        <v>#REF!</v>
      </c>
      <c r="G32" s="499" t="e">
        <f t="shared" si="25"/>
        <v>#REF!</v>
      </c>
      <c r="H32" s="499" t="e">
        <f t="shared" si="26"/>
        <v>#REF!</v>
      </c>
      <c r="I32" s="510" t="e">
        <f t="shared" si="32"/>
        <v>#REF!</v>
      </c>
      <c r="J32" s="511" t="e">
        <f t="shared" si="33"/>
        <v>#REF!</v>
      </c>
      <c r="K32" s="528" t="e">
        <f t="shared" si="27"/>
        <v>#REF!</v>
      </c>
      <c r="L32" s="522"/>
      <c r="M32" s="523"/>
      <c r="N32" s="524"/>
      <c r="O32" s="525"/>
      <c r="P32" s="525"/>
      <c r="Q32" s="526"/>
      <c r="R32" s="525"/>
      <c r="S32" s="525"/>
      <c r="T32" s="526"/>
      <c r="U32" s="527"/>
      <c r="V32" s="530"/>
      <c r="X32" s="505" t="s">
        <v>249</v>
      </c>
      <c r="Y32" s="493" t="e">
        <f>+#REF!</f>
        <v>#REF!</v>
      </c>
      <c r="Z32" s="499" t="e">
        <f>+#REF!</f>
        <v>#REF!</v>
      </c>
      <c r="AA32" s="499"/>
      <c r="AB32" s="510" t="e">
        <f t="shared" si="37"/>
        <v>#REF!</v>
      </c>
      <c r="AC32" s="499" t="e">
        <f>+#REF!</f>
        <v>#REF!</v>
      </c>
      <c r="AD32" s="499" t="e">
        <f>+#REF!</f>
        <v>#REF!</v>
      </c>
      <c r="AE32" s="510" t="e">
        <f t="shared" si="38"/>
        <v>#REF!</v>
      </c>
      <c r="AF32" s="511" t="e">
        <f t="shared" si="39"/>
        <v>#REF!</v>
      </c>
      <c r="AG32" s="528" t="e">
        <f t="shared" si="29"/>
        <v>#REF!</v>
      </c>
    </row>
    <row r="33" spans="2:33">
      <c r="B33" s="505" t="s">
        <v>216</v>
      </c>
      <c r="C33" s="493" t="e">
        <f t="shared" si="30"/>
        <v>#REF!</v>
      </c>
      <c r="D33" s="499" t="e">
        <f t="shared" si="23"/>
        <v>#REF!</v>
      </c>
      <c r="E33" s="499" t="e">
        <f t="shared" si="24"/>
        <v>#REF!</v>
      </c>
      <c r="F33" s="510" t="e">
        <f t="shared" si="31"/>
        <v>#REF!</v>
      </c>
      <c r="G33" s="499" t="e">
        <f t="shared" si="25"/>
        <v>#REF!</v>
      </c>
      <c r="H33" s="499" t="e">
        <f t="shared" si="26"/>
        <v>#REF!</v>
      </c>
      <c r="I33" s="510" t="e">
        <f t="shared" si="32"/>
        <v>#REF!</v>
      </c>
      <c r="J33" s="511" t="e">
        <f t="shared" si="33"/>
        <v>#REF!</v>
      </c>
      <c r="K33" s="528" t="e">
        <f t="shared" si="27"/>
        <v>#REF!</v>
      </c>
      <c r="L33" s="522"/>
      <c r="M33" s="505" t="s">
        <v>216</v>
      </c>
      <c r="N33" s="493" t="e">
        <f>+#REF!</f>
        <v>#REF!</v>
      </c>
      <c r="O33" s="499" t="e">
        <f>+#REF!</f>
        <v>#REF!</v>
      </c>
      <c r="P33" s="499" t="e">
        <f>+#REF!</f>
        <v>#REF!</v>
      </c>
      <c r="Q33" s="510" t="e">
        <f t="shared" ref="Q33:Q45" si="40">+O33+P33</f>
        <v>#REF!</v>
      </c>
      <c r="R33" s="499" t="e">
        <f>+#REF!</f>
        <v>#REF!</v>
      </c>
      <c r="S33" s="499" t="e">
        <f>+#REF!</f>
        <v>#REF!</v>
      </c>
      <c r="T33" s="510" t="e">
        <f t="shared" ref="T33:T45" si="41">+R33+S33</f>
        <v>#REF!</v>
      </c>
      <c r="U33" s="511" t="e">
        <f t="shared" ref="U33:U45" si="42">+T33/N33</f>
        <v>#REF!</v>
      </c>
      <c r="V33" s="528" t="e">
        <f t="shared" ref="V33:V45" si="43">+T33/Q33</f>
        <v>#REF!</v>
      </c>
      <c r="X33" s="505" t="s">
        <v>216</v>
      </c>
      <c r="Y33" s="493" t="e">
        <f>+#REF!</f>
        <v>#REF!</v>
      </c>
      <c r="Z33" s="499" t="e">
        <f>+#REF!</f>
        <v>#REF!</v>
      </c>
      <c r="AA33" s="499"/>
      <c r="AB33" s="510" t="e">
        <f t="shared" si="37"/>
        <v>#REF!</v>
      </c>
      <c r="AC33" s="499" t="e">
        <f>+#REF!</f>
        <v>#REF!</v>
      </c>
      <c r="AD33" s="499" t="e">
        <f>+#REF!</f>
        <v>#REF!</v>
      </c>
      <c r="AE33" s="510" t="e">
        <f t="shared" si="38"/>
        <v>#REF!</v>
      </c>
      <c r="AF33" s="511" t="e">
        <f t="shared" si="39"/>
        <v>#REF!</v>
      </c>
      <c r="AG33" s="528" t="e">
        <f t="shared" si="29"/>
        <v>#REF!</v>
      </c>
    </row>
    <row r="34" spans="2:33">
      <c r="B34" s="505" t="s">
        <v>217</v>
      </c>
      <c r="C34" s="493" t="e">
        <f t="shared" si="30"/>
        <v>#REF!</v>
      </c>
      <c r="D34" s="499" t="e">
        <f t="shared" si="23"/>
        <v>#REF!</v>
      </c>
      <c r="E34" s="499" t="e">
        <f t="shared" si="24"/>
        <v>#REF!</v>
      </c>
      <c r="F34" s="510" t="e">
        <f t="shared" si="31"/>
        <v>#REF!</v>
      </c>
      <c r="G34" s="499" t="e">
        <f t="shared" si="25"/>
        <v>#REF!</v>
      </c>
      <c r="H34" s="499" t="e">
        <f t="shared" si="26"/>
        <v>#REF!</v>
      </c>
      <c r="I34" s="510" t="e">
        <f t="shared" si="32"/>
        <v>#REF!</v>
      </c>
      <c r="J34" s="511" t="e">
        <f t="shared" si="33"/>
        <v>#REF!</v>
      </c>
      <c r="K34" s="528" t="e">
        <f t="shared" si="27"/>
        <v>#REF!</v>
      </c>
      <c r="L34" s="522"/>
      <c r="M34" s="505" t="s">
        <v>217</v>
      </c>
      <c r="N34" s="493" t="e">
        <f>+#REF!</f>
        <v>#REF!</v>
      </c>
      <c r="O34" s="499" t="e">
        <f>+#REF!</f>
        <v>#REF!</v>
      </c>
      <c r="P34" s="499" t="e">
        <f>+#REF!</f>
        <v>#REF!</v>
      </c>
      <c r="Q34" s="510" t="e">
        <f t="shared" si="40"/>
        <v>#REF!</v>
      </c>
      <c r="R34" s="499" t="e">
        <f>+#REF!</f>
        <v>#REF!</v>
      </c>
      <c r="S34" s="499" t="e">
        <f>+#REF!</f>
        <v>#REF!</v>
      </c>
      <c r="T34" s="510" t="e">
        <f t="shared" si="41"/>
        <v>#REF!</v>
      </c>
      <c r="U34" s="511" t="e">
        <f t="shared" si="42"/>
        <v>#REF!</v>
      </c>
      <c r="V34" s="528" t="e">
        <f t="shared" si="43"/>
        <v>#REF!</v>
      </c>
      <c r="X34" s="505" t="s">
        <v>217</v>
      </c>
      <c r="Y34" s="493" t="e">
        <f>+#REF!</f>
        <v>#REF!</v>
      </c>
      <c r="Z34" s="499" t="e">
        <f>+#REF!</f>
        <v>#REF!</v>
      </c>
      <c r="AA34" s="499"/>
      <c r="AB34" s="510" t="e">
        <f t="shared" si="37"/>
        <v>#REF!</v>
      </c>
      <c r="AC34" s="499" t="e">
        <f>+#REF!</f>
        <v>#REF!</v>
      </c>
      <c r="AD34" s="499" t="e">
        <f>+#REF!</f>
        <v>#REF!</v>
      </c>
      <c r="AE34" s="510" t="e">
        <f t="shared" si="38"/>
        <v>#REF!</v>
      </c>
      <c r="AF34" s="511" t="e">
        <f t="shared" si="39"/>
        <v>#REF!</v>
      </c>
      <c r="AG34" s="528" t="e">
        <f t="shared" si="29"/>
        <v>#REF!</v>
      </c>
    </row>
    <row r="35" spans="2:33">
      <c r="B35" s="505" t="s">
        <v>218</v>
      </c>
      <c r="C35" s="493" t="e">
        <f t="shared" si="30"/>
        <v>#REF!</v>
      </c>
      <c r="D35" s="499" t="e">
        <f t="shared" si="23"/>
        <v>#REF!</v>
      </c>
      <c r="E35" s="499" t="e">
        <f t="shared" si="24"/>
        <v>#REF!</v>
      </c>
      <c r="F35" s="510" t="e">
        <f t="shared" si="31"/>
        <v>#REF!</v>
      </c>
      <c r="G35" s="499" t="e">
        <f t="shared" si="25"/>
        <v>#REF!</v>
      </c>
      <c r="H35" s="499" t="e">
        <f t="shared" si="26"/>
        <v>#REF!</v>
      </c>
      <c r="I35" s="510" t="e">
        <f t="shared" si="32"/>
        <v>#REF!</v>
      </c>
      <c r="J35" s="511" t="e">
        <f t="shared" si="33"/>
        <v>#REF!</v>
      </c>
      <c r="K35" s="528" t="e">
        <f t="shared" si="27"/>
        <v>#REF!</v>
      </c>
      <c r="L35" s="522"/>
      <c r="M35" s="505" t="s">
        <v>218</v>
      </c>
      <c r="N35" s="493" t="e">
        <f>+#REF!</f>
        <v>#REF!</v>
      </c>
      <c r="O35" s="499" t="e">
        <f>+#REF!</f>
        <v>#REF!</v>
      </c>
      <c r="P35" s="499" t="e">
        <f>+#REF!</f>
        <v>#REF!</v>
      </c>
      <c r="Q35" s="510" t="e">
        <f t="shared" si="40"/>
        <v>#REF!</v>
      </c>
      <c r="R35" s="499" t="e">
        <f>+#REF!</f>
        <v>#REF!</v>
      </c>
      <c r="S35" s="499" t="e">
        <f>+#REF!</f>
        <v>#REF!</v>
      </c>
      <c r="T35" s="510" t="e">
        <f t="shared" si="41"/>
        <v>#REF!</v>
      </c>
      <c r="U35" s="511" t="e">
        <f t="shared" si="42"/>
        <v>#REF!</v>
      </c>
      <c r="V35" s="528" t="e">
        <f t="shared" si="43"/>
        <v>#REF!</v>
      </c>
      <c r="X35" s="505" t="s">
        <v>218</v>
      </c>
      <c r="Y35" s="493" t="e">
        <f>+#REF!</f>
        <v>#REF!</v>
      </c>
      <c r="Z35" s="499" t="e">
        <f>+#REF!</f>
        <v>#REF!</v>
      </c>
      <c r="AA35" s="499"/>
      <c r="AB35" s="510" t="e">
        <f t="shared" si="37"/>
        <v>#REF!</v>
      </c>
      <c r="AC35" s="499" t="e">
        <f>+#REF!</f>
        <v>#REF!</v>
      </c>
      <c r="AD35" s="499" t="e">
        <f>+#REF!</f>
        <v>#REF!</v>
      </c>
      <c r="AE35" s="510" t="e">
        <f t="shared" si="38"/>
        <v>#REF!</v>
      </c>
      <c r="AF35" s="511" t="e">
        <f t="shared" si="39"/>
        <v>#REF!</v>
      </c>
      <c r="AG35" s="528" t="e">
        <f t="shared" si="29"/>
        <v>#REF!</v>
      </c>
    </row>
    <row r="36" spans="2:33">
      <c r="B36" s="505" t="s">
        <v>219</v>
      </c>
      <c r="C36" s="493" t="e">
        <f t="shared" si="30"/>
        <v>#REF!</v>
      </c>
      <c r="D36" s="499" t="e">
        <f t="shared" si="23"/>
        <v>#REF!</v>
      </c>
      <c r="E36" s="499" t="e">
        <f t="shared" si="24"/>
        <v>#REF!</v>
      </c>
      <c r="F36" s="510" t="e">
        <f t="shared" si="31"/>
        <v>#REF!</v>
      </c>
      <c r="G36" s="499" t="e">
        <f t="shared" si="25"/>
        <v>#REF!</v>
      </c>
      <c r="H36" s="499" t="e">
        <f t="shared" si="26"/>
        <v>#REF!</v>
      </c>
      <c r="I36" s="510" t="e">
        <f t="shared" si="32"/>
        <v>#REF!</v>
      </c>
      <c r="J36" s="511" t="e">
        <f t="shared" si="33"/>
        <v>#REF!</v>
      </c>
      <c r="K36" s="528" t="e">
        <f t="shared" si="27"/>
        <v>#REF!</v>
      </c>
      <c r="L36" s="522"/>
      <c r="M36" s="505" t="s">
        <v>219</v>
      </c>
      <c r="N36" s="493" t="e">
        <f>+#REF!</f>
        <v>#REF!</v>
      </c>
      <c r="O36" s="499" t="e">
        <f>+#REF!</f>
        <v>#REF!</v>
      </c>
      <c r="P36" s="499" t="e">
        <f>+#REF!</f>
        <v>#REF!</v>
      </c>
      <c r="Q36" s="510" t="e">
        <f t="shared" si="40"/>
        <v>#REF!</v>
      </c>
      <c r="R36" s="499" t="e">
        <f>+#REF!</f>
        <v>#REF!</v>
      </c>
      <c r="S36" s="499" t="e">
        <f>+#REF!</f>
        <v>#REF!</v>
      </c>
      <c r="T36" s="510" t="e">
        <f t="shared" si="41"/>
        <v>#REF!</v>
      </c>
      <c r="U36" s="511" t="e">
        <f t="shared" si="42"/>
        <v>#REF!</v>
      </c>
      <c r="V36" s="528" t="e">
        <f t="shared" si="43"/>
        <v>#REF!</v>
      </c>
      <c r="X36" s="505" t="s">
        <v>219</v>
      </c>
      <c r="Y36" s="493" t="e">
        <f>+#REF!</f>
        <v>#REF!</v>
      </c>
      <c r="Z36" s="499" t="e">
        <f>+#REF!</f>
        <v>#REF!</v>
      </c>
      <c r="AA36" s="499"/>
      <c r="AB36" s="510" t="e">
        <f t="shared" si="37"/>
        <v>#REF!</v>
      </c>
      <c r="AC36" s="499" t="e">
        <f>+#REF!</f>
        <v>#REF!</v>
      </c>
      <c r="AD36" s="499" t="e">
        <f>+#REF!</f>
        <v>#REF!</v>
      </c>
      <c r="AE36" s="510" t="e">
        <f t="shared" si="38"/>
        <v>#REF!</v>
      </c>
      <c r="AF36" s="511" t="e">
        <f t="shared" si="39"/>
        <v>#REF!</v>
      </c>
      <c r="AG36" s="528" t="e">
        <f t="shared" si="29"/>
        <v>#REF!</v>
      </c>
    </row>
    <row r="37" spans="2:33">
      <c r="B37" s="505" t="s">
        <v>220</v>
      </c>
      <c r="C37" s="493" t="e">
        <f t="shared" si="30"/>
        <v>#REF!</v>
      </c>
      <c r="D37" s="499" t="e">
        <f t="shared" si="23"/>
        <v>#REF!</v>
      </c>
      <c r="E37" s="499" t="e">
        <f t="shared" si="24"/>
        <v>#REF!</v>
      </c>
      <c r="F37" s="510" t="e">
        <f t="shared" si="31"/>
        <v>#REF!</v>
      </c>
      <c r="G37" s="499" t="e">
        <f t="shared" si="25"/>
        <v>#REF!</v>
      </c>
      <c r="H37" s="499" t="e">
        <f t="shared" si="26"/>
        <v>#REF!</v>
      </c>
      <c r="I37" s="510" t="e">
        <f t="shared" si="32"/>
        <v>#REF!</v>
      </c>
      <c r="J37" s="511" t="e">
        <f t="shared" si="33"/>
        <v>#REF!</v>
      </c>
      <c r="K37" s="528" t="e">
        <f t="shared" si="27"/>
        <v>#REF!</v>
      </c>
      <c r="L37" s="522"/>
      <c r="M37" s="505" t="s">
        <v>220</v>
      </c>
      <c r="N37" s="493" t="e">
        <f>+#REF!</f>
        <v>#REF!</v>
      </c>
      <c r="O37" s="499" t="e">
        <f>+#REF!</f>
        <v>#REF!</v>
      </c>
      <c r="P37" s="499" t="e">
        <f>+#REF!</f>
        <v>#REF!</v>
      </c>
      <c r="Q37" s="510" t="e">
        <f t="shared" si="40"/>
        <v>#REF!</v>
      </c>
      <c r="R37" s="499" t="e">
        <f>+#REF!</f>
        <v>#REF!</v>
      </c>
      <c r="S37" s="499" t="e">
        <f>+#REF!</f>
        <v>#REF!</v>
      </c>
      <c r="T37" s="510" t="e">
        <f t="shared" si="41"/>
        <v>#REF!</v>
      </c>
      <c r="U37" s="511" t="e">
        <f t="shared" si="42"/>
        <v>#REF!</v>
      </c>
      <c r="V37" s="528" t="e">
        <f t="shared" si="43"/>
        <v>#REF!</v>
      </c>
      <c r="X37" s="505" t="s">
        <v>220</v>
      </c>
      <c r="Y37" s="493" t="e">
        <f>+#REF!</f>
        <v>#REF!</v>
      </c>
      <c r="Z37" s="499" t="e">
        <f>+#REF!</f>
        <v>#REF!</v>
      </c>
      <c r="AA37" s="499"/>
      <c r="AB37" s="510" t="e">
        <f t="shared" si="37"/>
        <v>#REF!</v>
      </c>
      <c r="AC37" s="499" t="e">
        <f>+#REF!</f>
        <v>#REF!</v>
      </c>
      <c r="AD37" s="499" t="e">
        <f>+#REF!</f>
        <v>#REF!</v>
      </c>
      <c r="AE37" s="510" t="e">
        <f t="shared" si="38"/>
        <v>#REF!</v>
      </c>
      <c r="AF37" s="511" t="e">
        <f t="shared" si="39"/>
        <v>#REF!</v>
      </c>
      <c r="AG37" s="528" t="e">
        <f t="shared" si="29"/>
        <v>#REF!</v>
      </c>
    </row>
    <row r="38" spans="2:33">
      <c r="B38" s="505" t="s">
        <v>221</v>
      </c>
      <c r="C38" s="493" t="e">
        <f t="shared" si="30"/>
        <v>#REF!</v>
      </c>
      <c r="D38" s="499" t="e">
        <f t="shared" si="23"/>
        <v>#REF!</v>
      </c>
      <c r="E38" s="499" t="e">
        <f t="shared" si="24"/>
        <v>#REF!</v>
      </c>
      <c r="F38" s="510" t="e">
        <f t="shared" si="31"/>
        <v>#REF!</v>
      </c>
      <c r="G38" s="499" t="e">
        <f t="shared" si="25"/>
        <v>#REF!</v>
      </c>
      <c r="H38" s="499" t="e">
        <f t="shared" si="26"/>
        <v>#REF!</v>
      </c>
      <c r="I38" s="510" t="e">
        <f t="shared" si="32"/>
        <v>#REF!</v>
      </c>
      <c r="J38" s="511" t="e">
        <f t="shared" si="33"/>
        <v>#REF!</v>
      </c>
      <c r="K38" s="528" t="e">
        <f t="shared" si="27"/>
        <v>#REF!</v>
      </c>
      <c r="L38" s="522"/>
      <c r="M38" s="505" t="s">
        <v>221</v>
      </c>
      <c r="N38" s="493" t="e">
        <f>+#REF!</f>
        <v>#REF!</v>
      </c>
      <c r="O38" s="499" t="e">
        <f>+#REF!</f>
        <v>#REF!</v>
      </c>
      <c r="P38" s="499" t="e">
        <f>+#REF!</f>
        <v>#REF!</v>
      </c>
      <c r="Q38" s="510" t="e">
        <f t="shared" si="40"/>
        <v>#REF!</v>
      </c>
      <c r="R38" s="499" t="e">
        <f>+#REF!</f>
        <v>#REF!</v>
      </c>
      <c r="S38" s="499" t="e">
        <f>+#REF!</f>
        <v>#REF!</v>
      </c>
      <c r="T38" s="510" t="e">
        <f t="shared" si="41"/>
        <v>#REF!</v>
      </c>
      <c r="U38" s="511" t="e">
        <f t="shared" si="42"/>
        <v>#REF!</v>
      </c>
      <c r="V38" s="528" t="e">
        <f t="shared" si="43"/>
        <v>#REF!</v>
      </c>
      <c r="X38" s="505" t="s">
        <v>221</v>
      </c>
      <c r="Y38" s="493" t="e">
        <f>+#REF!</f>
        <v>#REF!</v>
      </c>
      <c r="Z38" s="499" t="e">
        <f>+#REF!</f>
        <v>#REF!</v>
      </c>
      <c r="AA38" s="499"/>
      <c r="AB38" s="510" t="e">
        <f t="shared" si="37"/>
        <v>#REF!</v>
      </c>
      <c r="AC38" s="499" t="e">
        <f>+#REF!</f>
        <v>#REF!</v>
      </c>
      <c r="AD38" s="499" t="e">
        <f>+#REF!</f>
        <v>#REF!</v>
      </c>
      <c r="AE38" s="510" t="e">
        <f t="shared" si="38"/>
        <v>#REF!</v>
      </c>
      <c r="AF38" s="511" t="e">
        <f t="shared" si="39"/>
        <v>#REF!</v>
      </c>
      <c r="AG38" s="528" t="e">
        <f t="shared" si="29"/>
        <v>#REF!</v>
      </c>
    </row>
    <row r="39" spans="2:33">
      <c r="B39" s="505" t="s">
        <v>222</v>
      </c>
      <c r="C39" s="493" t="e">
        <f t="shared" si="30"/>
        <v>#REF!</v>
      </c>
      <c r="D39" s="499" t="e">
        <f t="shared" si="23"/>
        <v>#REF!</v>
      </c>
      <c r="E39" s="499" t="e">
        <f t="shared" si="24"/>
        <v>#REF!</v>
      </c>
      <c r="F39" s="510" t="e">
        <f t="shared" si="31"/>
        <v>#REF!</v>
      </c>
      <c r="G39" s="499" t="e">
        <f t="shared" si="25"/>
        <v>#REF!</v>
      </c>
      <c r="H39" s="499" t="e">
        <f t="shared" si="26"/>
        <v>#REF!</v>
      </c>
      <c r="I39" s="510" t="e">
        <f t="shared" si="32"/>
        <v>#REF!</v>
      </c>
      <c r="J39" s="511" t="e">
        <f t="shared" si="33"/>
        <v>#REF!</v>
      </c>
      <c r="K39" s="528" t="e">
        <f t="shared" si="27"/>
        <v>#REF!</v>
      </c>
      <c r="L39" s="522"/>
      <c r="M39" s="505" t="s">
        <v>222</v>
      </c>
      <c r="N39" s="493" t="e">
        <f>+#REF!</f>
        <v>#REF!</v>
      </c>
      <c r="O39" s="499" t="e">
        <f>+#REF!</f>
        <v>#REF!</v>
      </c>
      <c r="P39" s="499" t="e">
        <f>+#REF!</f>
        <v>#REF!</v>
      </c>
      <c r="Q39" s="510" t="e">
        <f t="shared" si="40"/>
        <v>#REF!</v>
      </c>
      <c r="R39" s="499" t="e">
        <f>+#REF!</f>
        <v>#REF!</v>
      </c>
      <c r="S39" s="499" t="e">
        <f>+#REF!</f>
        <v>#REF!</v>
      </c>
      <c r="T39" s="510" t="e">
        <f t="shared" si="41"/>
        <v>#REF!</v>
      </c>
      <c r="U39" s="511" t="e">
        <f t="shared" si="42"/>
        <v>#REF!</v>
      </c>
      <c r="V39" s="528" t="e">
        <f t="shared" si="43"/>
        <v>#REF!</v>
      </c>
      <c r="X39" s="505" t="s">
        <v>222</v>
      </c>
      <c r="Y39" s="493" t="e">
        <f>+#REF!</f>
        <v>#REF!</v>
      </c>
      <c r="Z39" s="499" t="e">
        <f>+#REF!</f>
        <v>#REF!</v>
      </c>
      <c r="AA39" s="499"/>
      <c r="AB39" s="510" t="e">
        <f t="shared" si="37"/>
        <v>#REF!</v>
      </c>
      <c r="AC39" s="499" t="e">
        <f>+#REF!</f>
        <v>#REF!</v>
      </c>
      <c r="AD39" s="499" t="e">
        <f>+#REF!</f>
        <v>#REF!</v>
      </c>
      <c r="AE39" s="510" t="e">
        <f t="shared" si="38"/>
        <v>#REF!</v>
      </c>
      <c r="AF39" s="511" t="e">
        <f t="shared" si="39"/>
        <v>#REF!</v>
      </c>
      <c r="AG39" s="528" t="e">
        <f t="shared" si="29"/>
        <v>#REF!</v>
      </c>
    </row>
    <row r="40" spans="2:33">
      <c r="B40" s="505" t="s">
        <v>223</v>
      </c>
      <c r="C40" s="493" t="e">
        <f t="shared" si="30"/>
        <v>#REF!</v>
      </c>
      <c r="D40" s="499" t="e">
        <f t="shared" si="23"/>
        <v>#REF!</v>
      </c>
      <c r="E40" s="499" t="e">
        <f t="shared" si="24"/>
        <v>#REF!</v>
      </c>
      <c r="F40" s="510" t="e">
        <f t="shared" si="31"/>
        <v>#REF!</v>
      </c>
      <c r="G40" s="499" t="e">
        <f t="shared" si="25"/>
        <v>#REF!</v>
      </c>
      <c r="H40" s="499" t="e">
        <f t="shared" si="26"/>
        <v>#REF!</v>
      </c>
      <c r="I40" s="510" t="e">
        <f t="shared" si="32"/>
        <v>#REF!</v>
      </c>
      <c r="J40" s="511" t="e">
        <f t="shared" si="33"/>
        <v>#REF!</v>
      </c>
      <c r="K40" s="528" t="e">
        <f t="shared" si="27"/>
        <v>#REF!</v>
      </c>
      <c r="L40" s="522"/>
      <c r="M40" s="505" t="s">
        <v>223</v>
      </c>
      <c r="N40" s="493" t="e">
        <f>+#REF!</f>
        <v>#REF!</v>
      </c>
      <c r="O40" s="499" t="e">
        <f>+#REF!</f>
        <v>#REF!</v>
      </c>
      <c r="P40" s="499" t="e">
        <f>+#REF!</f>
        <v>#REF!</v>
      </c>
      <c r="Q40" s="510" t="e">
        <f t="shared" si="40"/>
        <v>#REF!</v>
      </c>
      <c r="R40" s="499" t="e">
        <f>+#REF!</f>
        <v>#REF!</v>
      </c>
      <c r="S40" s="499" t="e">
        <f>+#REF!</f>
        <v>#REF!</v>
      </c>
      <c r="T40" s="510" t="e">
        <f t="shared" si="41"/>
        <v>#REF!</v>
      </c>
      <c r="U40" s="511" t="e">
        <f t="shared" si="42"/>
        <v>#REF!</v>
      </c>
      <c r="V40" s="528" t="e">
        <f t="shared" si="43"/>
        <v>#REF!</v>
      </c>
      <c r="X40" s="505" t="s">
        <v>223</v>
      </c>
      <c r="Y40" s="493" t="e">
        <f>+#REF!</f>
        <v>#REF!</v>
      </c>
      <c r="Z40" s="499" t="e">
        <f>+#REF!</f>
        <v>#REF!</v>
      </c>
      <c r="AA40" s="499"/>
      <c r="AB40" s="510" t="e">
        <f t="shared" si="37"/>
        <v>#REF!</v>
      </c>
      <c r="AC40" s="499" t="e">
        <f>+#REF!</f>
        <v>#REF!</v>
      </c>
      <c r="AD40" s="499" t="e">
        <f>+#REF!</f>
        <v>#REF!</v>
      </c>
      <c r="AE40" s="510" t="e">
        <f t="shared" si="38"/>
        <v>#REF!</v>
      </c>
      <c r="AF40" s="511" t="e">
        <f t="shared" si="39"/>
        <v>#REF!</v>
      </c>
      <c r="AG40" s="528" t="e">
        <f t="shared" si="29"/>
        <v>#REF!</v>
      </c>
    </row>
    <row r="41" spans="2:33">
      <c r="B41" s="505" t="s">
        <v>224</v>
      </c>
      <c r="C41" s="493" t="e">
        <f t="shared" si="30"/>
        <v>#REF!</v>
      </c>
      <c r="D41" s="499" t="e">
        <f t="shared" si="23"/>
        <v>#REF!</v>
      </c>
      <c r="E41" s="499" t="e">
        <f t="shared" si="24"/>
        <v>#REF!</v>
      </c>
      <c r="F41" s="510" t="e">
        <f t="shared" si="31"/>
        <v>#REF!</v>
      </c>
      <c r="G41" s="499" t="e">
        <f t="shared" si="25"/>
        <v>#REF!</v>
      </c>
      <c r="H41" s="499" t="e">
        <f t="shared" si="26"/>
        <v>#REF!</v>
      </c>
      <c r="I41" s="510" t="e">
        <f t="shared" si="32"/>
        <v>#REF!</v>
      </c>
      <c r="J41" s="511" t="e">
        <f t="shared" si="33"/>
        <v>#REF!</v>
      </c>
      <c r="K41" s="528" t="e">
        <f t="shared" si="27"/>
        <v>#REF!</v>
      </c>
      <c r="L41" s="522"/>
      <c r="M41" s="505" t="s">
        <v>224</v>
      </c>
      <c r="N41" s="493" t="e">
        <f>+#REF!</f>
        <v>#REF!</v>
      </c>
      <c r="O41" s="499" t="e">
        <f>+#REF!</f>
        <v>#REF!</v>
      </c>
      <c r="P41" s="499" t="e">
        <f>+#REF!</f>
        <v>#REF!</v>
      </c>
      <c r="Q41" s="510" t="e">
        <f t="shared" si="40"/>
        <v>#REF!</v>
      </c>
      <c r="R41" s="499" t="e">
        <f>+#REF!</f>
        <v>#REF!</v>
      </c>
      <c r="S41" s="499" t="e">
        <f>+#REF!</f>
        <v>#REF!</v>
      </c>
      <c r="T41" s="510" t="e">
        <f t="shared" si="41"/>
        <v>#REF!</v>
      </c>
      <c r="U41" s="511" t="e">
        <f t="shared" si="42"/>
        <v>#REF!</v>
      </c>
      <c r="V41" s="528" t="e">
        <f t="shared" si="43"/>
        <v>#REF!</v>
      </c>
      <c r="X41" s="505" t="s">
        <v>224</v>
      </c>
      <c r="Y41" s="493" t="e">
        <f>+#REF!</f>
        <v>#REF!</v>
      </c>
      <c r="Z41" s="499" t="e">
        <f>+#REF!</f>
        <v>#REF!</v>
      </c>
      <c r="AA41" s="499"/>
      <c r="AB41" s="510" t="e">
        <f t="shared" si="37"/>
        <v>#REF!</v>
      </c>
      <c r="AC41" s="499" t="e">
        <f>+#REF!</f>
        <v>#REF!</v>
      </c>
      <c r="AD41" s="499" t="e">
        <f>+#REF!</f>
        <v>#REF!</v>
      </c>
      <c r="AE41" s="510" t="e">
        <f t="shared" si="38"/>
        <v>#REF!</v>
      </c>
      <c r="AF41" s="511" t="e">
        <f t="shared" si="39"/>
        <v>#REF!</v>
      </c>
      <c r="AG41" s="528" t="e">
        <f t="shared" si="29"/>
        <v>#REF!</v>
      </c>
    </row>
    <row r="42" spans="2:33">
      <c r="B42" s="505" t="s">
        <v>225</v>
      </c>
      <c r="C42" s="493" t="e">
        <f t="shared" si="30"/>
        <v>#REF!</v>
      </c>
      <c r="D42" s="499" t="e">
        <f t="shared" si="23"/>
        <v>#REF!</v>
      </c>
      <c r="E42" s="499" t="e">
        <f t="shared" si="24"/>
        <v>#REF!</v>
      </c>
      <c r="F42" s="510" t="e">
        <f t="shared" si="31"/>
        <v>#REF!</v>
      </c>
      <c r="G42" s="499" t="e">
        <f t="shared" si="25"/>
        <v>#REF!</v>
      </c>
      <c r="H42" s="499" t="e">
        <f t="shared" si="26"/>
        <v>#REF!</v>
      </c>
      <c r="I42" s="510" t="e">
        <f t="shared" si="32"/>
        <v>#REF!</v>
      </c>
      <c r="J42" s="511" t="e">
        <f t="shared" si="33"/>
        <v>#REF!</v>
      </c>
      <c r="K42" s="528" t="e">
        <f t="shared" si="27"/>
        <v>#REF!</v>
      </c>
      <c r="L42" s="522"/>
      <c r="M42" s="505" t="s">
        <v>225</v>
      </c>
      <c r="N42" s="493" t="e">
        <f>+#REF!</f>
        <v>#REF!</v>
      </c>
      <c r="O42" s="499" t="e">
        <f>+#REF!</f>
        <v>#REF!</v>
      </c>
      <c r="P42" s="499" t="e">
        <f>+#REF!</f>
        <v>#REF!</v>
      </c>
      <c r="Q42" s="510" t="e">
        <f t="shared" si="40"/>
        <v>#REF!</v>
      </c>
      <c r="R42" s="499" t="e">
        <f>+#REF!</f>
        <v>#REF!</v>
      </c>
      <c r="S42" s="499" t="e">
        <f>+#REF!</f>
        <v>#REF!</v>
      </c>
      <c r="T42" s="510" t="e">
        <f t="shared" si="41"/>
        <v>#REF!</v>
      </c>
      <c r="U42" s="511" t="e">
        <f t="shared" si="42"/>
        <v>#REF!</v>
      </c>
      <c r="V42" s="528" t="e">
        <f t="shared" si="43"/>
        <v>#REF!</v>
      </c>
      <c r="X42" s="505" t="s">
        <v>225</v>
      </c>
      <c r="Y42" s="493" t="e">
        <f>+#REF!</f>
        <v>#REF!</v>
      </c>
      <c r="Z42" s="499" t="e">
        <f>+#REF!</f>
        <v>#REF!</v>
      </c>
      <c r="AA42" s="499"/>
      <c r="AB42" s="510" t="e">
        <f t="shared" si="37"/>
        <v>#REF!</v>
      </c>
      <c r="AC42" s="499" t="e">
        <f>+#REF!</f>
        <v>#REF!</v>
      </c>
      <c r="AD42" s="499" t="e">
        <f>+#REF!</f>
        <v>#REF!</v>
      </c>
      <c r="AE42" s="510" t="e">
        <f t="shared" si="38"/>
        <v>#REF!</v>
      </c>
      <c r="AF42" s="511" t="e">
        <f t="shared" si="39"/>
        <v>#REF!</v>
      </c>
      <c r="AG42" s="528" t="e">
        <f t="shared" si="29"/>
        <v>#REF!</v>
      </c>
    </row>
    <row r="43" spans="2:33">
      <c r="B43" s="505" t="s">
        <v>226</v>
      </c>
      <c r="C43" s="493" t="e">
        <f t="shared" si="30"/>
        <v>#REF!</v>
      </c>
      <c r="D43" s="499" t="e">
        <f t="shared" si="23"/>
        <v>#REF!</v>
      </c>
      <c r="E43" s="499" t="e">
        <f t="shared" si="24"/>
        <v>#REF!</v>
      </c>
      <c r="F43" s="510" t="e">
        <f t="shared" si="31"/>
        <v>#REF!</v>
      </c>
      <c r="G43" s="499" t="e">
        <f t="shared" si="25"/>
        <v>#REF!</v>
      </c>
      <c r="H43" s="499" t="e">
        <f t="shared" si="26"/>
        <v>#REF!</v>
      </c>
      <c r="I43" s="510" t="e">
        <f t="shared" si="32"/>
        <v>#REF!</v>
      </c>
      <c r="J43" s="511" t="e">
        <f t="shared" si="33"/>
        <v>#REF!</v>
      </c>
      <c r="K43" s="528" t="e">
        <f t="shared" si="27"/>
        <v>#REF!</v>
      </c>
      <c r="L43" s="522"/>
      <c r="M43" s="505" t="s">
        <v>226</v>
      </c>
      <c r="N43" s="493" t="e">
        <f>+#REF!</f>
        <v>#REF!</v>
      </c>
      <c r="O43" s="499" t="e">
        <f>+#REF!</f>
        <v>#REF!</v>
      </c>
      <c r="P43" s="499" t="e">
        <f>+#REF!</f>
        <v>#REF!</v>
      </c>
      <c r="Q43" s="510" t="e">
        <f t="shared" si="40"/>
        <v>#REF!</v>
      </c>
      <c r="R43" s="499" t="e">
        <f>+#REF!</f>
        <v>#REF!</v>
      </c>
      <c r="S43" s="499" t="e">
        <f>+#REF!</f>
        <v>#REF!</v>
      </c>
      <c r="T43" s="510" t="e">
        <f t="shared" si="41"/>
        <v>#REF!</v>
      </c>
      <c r="U43" s="511" t="e">
        <f t="shared" si="42"/>
        <v>#REF!</v>
      </c>
      <c r="V43" s="528" t="e">
        <f t="shared" si="43"/>
        <v>#REF!</v>
      </c>
      <c r="X43" s="505" t="s">
        <v>226</v>
      </c>
      <c r="Y43" s="493" t="e">
        <f>+#REF!</f>
        <v>#REF!</v>
      </c>
      <c r="Z43" s="499" t="e">
        <f>+#REF!</f>
        <v>#REF!</v>
      </c>
      <c r="AA43" s="499"/>
      <c r="AB43" s="510" t="e">
        <f t="shared" si="37"/>
        <v>#REF!</v>
      </c>
      <c r="AC43" s="499" t="e">
        <f>+#REF!</f>
        <v>#REF!</v>
      </c>
      <c r="AD43" s="499" t="e">
        <f>+#REF!</f>
        <v>#REF!</v>
      </c>
      <c r="AE43" s="510" t="e">
        <f t="shared" si="38"/>
        <v>#REF!</v>
      </c>
      <c r="AF43" s="511" t="e">
        <f t="shared" si="39"/>
        <v>#REF!</v>
      </c>
      <c r="AG43" s="528" t="e">
        <f t="shared" si="29"/>
        <v>#REF!</v>
      </c>
    </row>
    <row r="44" spans="2:33">
      <c r="B44" s="505" t="s">
        <v>227</v>
      </c>
      <c r="C44" s="493" t="e">
        <f t="shared" si="30"/>
        <v>#REF!</v>
      </c>
      <c r="D44" s="499" t="e">
        <f t="shared" si="23"/>
        <v>#REF!</v>
      </c>
      <c r="E44" s="499" t="e">
        <f t="shared" si="24"/>
        <v>#REF!</v>
      </c>
      <c r="F44" s="510" t="e">
        <f t="shared" si="31"/>
        <v>#REF!</v>
      </c>
      <c r="G44" s="499" t="e">
        <f t="shared" si="25"/>
        <v>#REF!</v>
      </c>
      <c r="H44" s="499" t="e">
        <f t="shared" si="26"/>
        <v>#REF!</v>
      </c>
      <c r="I44" s="510" t="e">
        <f t="shared" si="32"/>
        <v>#REF!</v>
      </c>
      <c r="J44" s="511" t="e">
        <f t="shared" si="33"/>
        <v>#REF!</v>
      </c>
      <c r="K44" s="528" t="e">
        <f t="shared" si="27"/>
        <v>#REF!</v>
      </c>
      <c r="L44" s="522"/>
      <c r="M44" s="505" t="s">
        <v>227</v>
      </c>
      <c r="N44" s="493" t="e">
        <f>+#REF!</f>
        <v>#REF!</v>
      </c>
      <c r="O44" s="499" t="e">
        <f>+#REF!</f>
        <v>#REF!</v>
      </c>
      <c r="P44" s="499" t="e">
        <f>+#REF!</f>
        <v>#REF!</v>
      </c>
      <c r="Q44" s="510" t="e">
        <f t="shared" si="40"/>
        <v>#REF!</v>
      </c>
      <c r="R44" s="499" t="e">
        <f>+#REF!</f>
        <v>#REF!</v>
      </c>
      <c r="S44" s="499" t="e">
        <f>+#REF!</f>
        <v>#REF!</v>
      </c>
      <c r="T44" s="510" t="e">
        <f t="shared" si="41"/>
        <v>#REF!</v>
      </c>
      <c r="U44" s="511" t="e">
        <f t="shared" si="42"/>
        <v>#REF!</v>
      </c>
      <c r="V44" s="528" t="e">
        <f t="shared" si="43"/>
        <v>#REF!</v>
      </c>
      <c r="X44" s="505" t="s">
        <v>227</v>
      </c>
      <c r="Y44" s="493" t="e">
        <f>+#REF!</f>
        <v>#REF!</v>
      </c>
      <c r="Z44" s="499" t="e">
        <f>+#REF!</f>
        <v>#REF!</v>
      </c>
      <c r="AA44" s="499"/>
      <c r="AB44" s="510" t="e">
        <f t="shared" si="37"/>
        <v>#REF!</v>
      </c>
      <c r="AC44" s="499" t="e">
        <f>+#REF!</f>
        <v>#REF!</v>
      </c>
      <c r="AD44" s="499" t="e">
        <f>+#REF!</f>
        <v>#REF!</v>
      </c>
      <c r="AE44" s="510" t="e">
        <f t="shared" si="38"/>
        <v>#REF!</v>
      </c>
      <c r="AF44" s="511" t="e">
        <f t="shared" si="39"/>
        <v>#REF!</v>
      </c>
      <c r="AG44" s="528" t="e">
        <f t="shared" si="29"/>
        <v>#REF!</v>
      </c>
    </row>
    <row r="45" spans="2:33">
      <c r="B45" s="506" t="s">
        <v>213</v>
      </c>
      <c r="C45" s="494" t="e">
        <f t="shared" si="30"/>
        <v>#REF!</v>
      </c>
      <c r="D45" s="500" t="e">
        <f t="shared" si="23"/>
        <v>#REF!</v>
      </c>
      <c r="E45" s="500" t="e">
        <f t="shared" si="24"/>
        <v>#REF!</v>
      </c>
      <c r="F45" s="512" t="e">
        <f t="shared" si="31"/>
        <v>#REF!</v>
      </c>
      <c r="G45" s="500" t="e">
        <f t="shared" si="25"/>
        <v>#REF!</v>
      </c>
      <c r="H45" s="500" t="e">
        <f t="shared" si="26"/>
        <v>#REF!</v>
      </c>
      <c r="I45" s="512" t="e">
        <f t="shared" si="32"/>
        <v>#REF!</v>
      </c>
      <c r="J45" s="513" t="e">
        <f t="shared" si="33"/>
        <v>#REF!</v>
      </c>
      <c r="K45" s="529" t="e">
        <f t="shared" si="27"/>
        <v>#REF!</v>
      </c>
      <c r="L45" s="522"/>
      <c r="M45" s="506" t="s">
        <v>213</v>
      </c>
      <c r="N45" s="494" t="e">
        <f>+#REF!</f>
        <v>#REF!</v>
      </c>
      <c r="O45" s="500" t="e">
        <f>+#REF!</f>
        <v>#REF!</v>
      </c>
      <c r="P45" s="500" t="e">
        <f>+#REF!</f>
        <v>#REF!</v>
      </c>
      <c r="Q45" s="512" t="e">
        <f t="shared" si="40"/>
        <v>#REF!</v>
      </c>
      <c r="R45" s="500" t="e">
        <f>+#REF!</f>
        <v>#REF!</v>
      </c>
      <c r="S45" s="500" t="e">
        <f>+#REF!</f>
        <v>#REF!</v>
      </c>
      <c r="T45" s="512" t="e">
        <f t="shared" si="41"/>
        <v>#REF!</v>
      </c>
      <c r="U45" s="513" t="e">
        <f t="shared" si="42"/>
        <v>#REF!</v>
      </c>
      <c r="V45" s="529" t="e">
        <f t="shared" si="43"/>
        <v>#REF!</v>
      </c>
      <c r="X45" s="506" t="s">
        <v>213</v>
      </c>
      <c r="Y45" s="494" t="e">
        <f>+#REF!</f>
        <v>#REF!</v>
      </c>
      <c r="Z45" s="500" t="e">
        <f>+#REF!</f>
        <v>#REF!</v>
      </c>
      <c r="AA45" s="500"/>
      <c r="AB45" s="512" t="e">
        <f t="shared" si="37"/>
        <v>#REF!</v>
      </c>
      <c r="AC45" s="500" t="e">
        <f>+#REF!</f>
        <v>#REF!</v>
      </c>
      <c r="AD45" s="500" t="e">
        <f>+#REF!</f>
        <v>#REF!</v>
      </c>
      <c r="AE45" s="512" t="e">
        <f t="shared" si="38"/>
        <v>#REF!</v>
      </c>
      <c r="AF45" s="513" t="e">
        <f t="shared" si="39"/>
        <v>#REF!</v>
      </c>
      <c r="AG45" s="529" t="e">
        <f t="shared" si="29"/>
        <v>#REF!</v>
      </c>
    </row>
    <row r="47" spans="2:33" ht="15">
      <c r="B47" s="752">
        <v>2019</v>
      </c>
      <c r="C47" s="753"/>
      <c r="D47" s="753"/>
      <c r="E47" s="753"/>
      <c r="F47" s="753"/>
      <c r="G47" s="753"/>
      <c r="H47" s="753"/>
      <c r="I47" s="753"/>
      <c r="J47" s="753"/>
      <c r="K47" s="754"/>
      <c r="L47" s="519"/>
      <c r="M47" s="752">
        <v>2019</v>
      </c>
      <c r="N47" s="753"/>
      <c r="O47" s="753"/>
      <c r="P47" s="753"/>
      <c r="Q47" s="753"/>
      <c r="R47" s="753"/>
      <c r="S47" s="753"/>
      <c r="T47" s="753"/>
      <c r="U47" s="753"/>
      <c r="V47" s="754"/>
      <c r="X47" s="752">
        <v>2019</v>
      </c>
      <c r="Y47" s="753"/>
      <c r="Z47" s="753"/>
      <c r="AA47" s="753"/>
      <c r="AB47" s="753"/>
      <c r="AC47" s="753"/>
      <c r="AD47" s="753"/>
      <c r="AE47" s="753"/>
      <c r="AF47" s="753"/>
      <c r="AG47" s="754"/>
    </row>
    <row r="48" spans="2:33" s="497" customFormat="1" ht="42.75">
      <c r="B48" s="501" t="s">
        <v>240</v>
      </c>
      <c r="C48" s="501" t="s">
        <v>234</v>
      </c>
      <c r="D48" s="501" t="s">
        <v>242</v>
      </c>
      <c r="E48" s="501" t="s">
        <v>251</v>
      </c>
      <c r="F48" s="507" t="s">
        <v>243</v>
      </c>
      <c r="G48" s="501" t="s">
        <v>235</v>
      </c>
      <c r="H48" s="501" t="s">
        <v>236</v>
      </c>
      <c r="I48" s="507" t="s">
        <v>237</v>
      </c>
      <c r="J48" s="514" t="s">
        <v>241</v>
      </c>
      <c r="K48" s="514" t="s">
        <v>244</v>
      </c>
      <c r="L48" s="520"/>
      <c r="M48" s="501" t="s">
        <v>240</v>
      </c>
      <c r="N48" s="501" t="s">
        <v>234</v>
      </c>
      <c r="O48" s="501" t="s">
        <v>238</v>
      </c>
      <c r="P48" s="501" t="s">
        <v>239</v>
      </c>
      <c r="Q48" s="507" t="s">
        <v>243</v>
      </c>
      <c r="R48" s="501" t="s">
        <v>235</v>
      </c>
      <c r="S48" s="501" t="s">
        <v>236</v>
      </c>
      <c r="T48" s="507" t="s">
        <v>237</v>
      </c>
      <c r="U48" s="514" t="s">
        <v>241</v>
      </c>
      <c r="V48" s="514" t="s">
        <v>244</v>
      </c>
      <c r="X48" s="501" t="s">
        <v>240</v>
      </c>
      <c r="Y48" s="501" t="s">
        <v>234</v>
      </c>
      <c r="Z48" s="501" t="s">
        <v>246</v>
      </c>
      <c r="AA48" s="501"/>
      <c r="AB48" s="507" t="s">
        <v>243</v>
      </c>
      <c r="AC48" s="501" t="s">
        <v>235</v>
      </c>
      <c r="AD48" s="501" t="s">
        <v>236</v>
      </c>
      <c r="AE48" s="507" t="s">
        <v>237</v>
      </c>
      <c r="AF48" s="514" t="s">
        <v>241</v>
      </c>
      <c r="AG48" s="514" t="s">
        <v>244</v>
      </c>
    </row>
    <row r="49" spans="2:33">
      <c r="B49" s="503" t="s">
        <v>228</v>
      </c>
      <c r="C49" s="496" t="e">
        <f t="shared" ref="C49:I49" si="44">+SUM(C50:C67)</f>
        <v>#REF!</v>
      </c>
      <c r="D49" s="502" t="e">
        <f t="shared" si="44"/>
        <v>#REF!</v>
      </c>
      <c r="E49" s="502" t="e">
        <f t="shared" si="44"/>
        <v>#REF!</v>
      </c>
      <c r="F49" s="508" t="e">
        <f t="shared" si="44"/>
        <v>#REF!</v>
      </c>
      <c r="G49" s="496" t="e">
        <f t="shared" si="44"/>
        <v>#REF!</v>
      </c>
      <c r="H49" s="496" t="e">
        <f t="shared" si="44"/>
        <v>#REF!</v>
      </c>
      <c r="I49" s="508" t="e">
        <f t="shared" si="44"/>
        <v>#REF!</v>
      </c>
      <c r="J49" s="515" t="e">
        <f>+I49/C49</f>
        <v>#REF!</v>
      </c>
      <c r="K49" s="516" t="e">
        <f>+I49/F49</f>
        <v>#REF!</v>
      </c>
      <c r="L49" s="521"/>
      <c r="M49" s="503" t="s">
        <v>228</v>
      </c>
      <c r="N49" s="496" t="e">
        <f t="shared" ref="N49:T49" si="45">+SUM(N50:N67)</f>
        <v>#REF!</v>
      </c>
      <c r="O49" s="502" t="e">
        <f t="shared" si="45"/>
        <v>#REF!</v>
      </c>
      <c r="P49" s="502" t="e">
        <f t="shared" si="45"/>
        <v>#REF!</v>
      </c>
      <c r="Q49" s="508" t="e">
        <f t="shared" si="45"/>
        <v>#REF!</v>
      </c>
      <c r="R49" s="496" t="e">
        <f t="shared" si="45"/>
        <v>#REF!</v>
      </c>
      <c r="S49" s="496" t="e">
        <f t="shared" si="45"/>
        <v>#REF!</v>
      </c>
      <c r="T49" s="508" t="e">
        <f t="shared" si="45"/>
        <v>#REF!</v>
      </c>
      <c r="U49" s="515" t="e">
        <f>+T49/N49</f>
        <v>#REF!</v>
      </c>
      <c r="V49" s="516" t="e">
        <f>+T49/Q49</f>
        <v>#REF!</v>
      </c>
      <c r="X49" s="503" t="s">
        <v>228</v>
      </c>
      <c r="Y49" s="496" t="e">
        <f>+SUM(Y50:Y67)</f>
        <v>#REF!</v>
      </c>
      <c r="Z49" s="502" t="e">
        <f>+SUM(Z50:Z67)</f>
        <v>#REF!</v>
      </c>
      <c r="AA49" s="502"/>
      <c r="AB49" s="508" t="e">
        <f>+SUM(AB50:AB67)</f>
        <v>#REF!</v>
      </c>
      <c r="AC49" s="496" t="e">
        <f>+SUM(AC50:AC67)</f>
        <v>#REF!</v>
      </c>
      <c r="AD49" s="496" t="e">
        <f>+SUM(AD50:AD67)</f>
        <v>#REF!</v>
      </c>
      <c r="AE49" s="508" t="e">
        <f>+SUM(AE50:AE67)</f>
        <v>#REF!</v>
      </c>
      <c r="AF49" s="515" t="e">
        <f>+AE49/Y49</f>
        <v>#REF!</v>
      </c>
      <c r="AG49" s="516" t="e">
        <f>+AE49/AB49</f>
        <v>#REF!</v>
      </c>
    </row>
    <row r="50" spans="2:33">
      <c r="B50" s="504" t="s">
        <v>214</v>
      </c>
      <c r="C50" s="492" t="e">
        <f>+N50+Y50</f>
        <v>#REF!</v>
      </c>
      <c r="D50" s="498" t="e">
        <f t="shared" ref="D50:D67" si="46">+O50+Z50</f>
        <v>#REF!</v>
      </c>
      <c r="E50" s="498" t="e">
        <f t="shared" ref="E50:E67" si="47">+P50+AA50</f>
        <v>#REF!</v>
      </c>
      <c r="F50" s="509" t="e">
        <f>+D50+E50</f>
        <v>#REF!</v>
      </c>
      <c r="G50" s="498" t="e">
        <f t="shared" ref="G50:G67" si="48">+R50+AC50</f>
        <v>#REF!</v>
      </c>
      <c r="H50" s="498" t="e">
        <f t="shared" ref="H50:H67" si="49">+S50+AD50</f>
        <v>#REF!</v>
      </c>
      <c r="I50" s="509" t="e">
        <f>+G50+H50</f>
        <v>#REF!</v>
      </c>
      <c r="J50" s="511" t="e">
        <f>+I50/C50</f>
        <v>#REF!</v>
      </c>
      <c r="K50" s="528" t="e">
        <f t="shared" ref="K50:K67" si="50">+I50/F50</f>
        <v>#REF!</v>
      </c>
      <c r="L50" s="522"/>
      <c r="M50" s="504" t="s">
        <v>214</v>
      </c>
      <c r="N50" s="492" t="e">
        <f>+#REF!</f>
        <v>#REF!</v>
      </c>
      <c r="O50" s="498" t="e">
        <f>+#REF!</f>
        <v>#REF!</v>
      </c>
      <c r="P50" s="498" t="e">
        <f>+#REF!</f>
        <v>#REF!</v>
      </c>
      <c r="Q50" s="509" t="e">
        <f>+O50+P50</f>
        <v>#REF!</v>
      </c>
      <c r="R50" s="498" t="e">
        <f>+#REF!</f>
        <v>#REF!</v>
      </c>
      <c r="S50" s="498" t="e">
        <f>+#REF!</f>
        <v>#REF!</v>
      </c>
      <c r="T50" s="509" t="e">
        <f>+R50+S50</f>
        <v>#REF!</v>
      </c>
      <c r="U50" s="511" t="e">
        <f>+T50/N50</f>
        <v>#REF!</v>
      </c>
      <c r="V50" s="528" t="e">
        <f t="shared" ref="V50:V51" si="51">+T50/Q50</f>
        <v>#REF!</v>
      </c>
      <c r="X50" s="504" t="s">
        <v>214</v>
      </c>
      <c r="Y50" s="492" t="e">
        <f>+#REF!</f>
        <v>#REF!</v>
      </c>
      <c r="Z50" s="498" t="e">
        <f>+#REF!</f>
        <v>#REF!</v>
      </c>
      <c r="AA50" s="498"/>
      <c r="AB50" s="509" t="e">
        <f>+Z50+AA50</f>
        <v>#REF!</v>
      </c>
      <c r="AC50" s="498" t="e">
        <f>+#REF!</f>
        <v>#REF!</v>
      </c>
      <c r="AD50" s="498" t="e">
        <f>+#REF!</f>
        <v>#REF!</v>
      </c>
      <c r="AE50" s="509" t="e">
        <f>+AC50+AD50</f>
        <v>#REF!</v>
      </c>
      <c r="AF50" s="511" t="e">
        <f>+AE50/Y50</f>
        <v>#REF!</v>
      </c>
      <c r="AG50" s="528" t="e">
        <f t="shared" ref="AG50:AG67" si="52">+AE50/AB50</f>
        <v>#REF!</v>
      </c>
    </row>
    <row r="51" spans="2:33">
      <c r="B51" s="505" t="s">
        <v>215</v>
      </c>
      <c r="C51" s="493" t="e">
        <f t="shared" ref="C51:C67" si="53">+N51+Y51</f>
        <v>#REF!</v>
      </c>
      <c r="D51" s="499" t="e">
        <f t="shared" si="46"/>
        <v>#REF!</v>
      </c>
      <c r="E51" s="499" t="e">
        <f t="shared" si="47"/>
        <v>#REF!</v>
      </c>
      <c r="F51" s="510" t="e">
        <f t="shared" ref="F51:F67" si="54">+D51+E51</f>
        <v>#REF!</v>
      </c>
      <c r="G51" s="499" t="e">
        <f t="shared" si="48"/>
        <v>#REF!</v>
      </c>
      <c r="H51" s="499" t="e">
        <f t="shared" si="49"/>
        <v>#REF!</v>
      </c>
      <c r="I51" s="510" t="e">
        <f t="shared" ref="I51:I67" si="55">+G51+H51</f>
        <v>#REF!</v>
      </c>
      <c r="J51" s="511" t="e">
        <f t="shared" ref="J51:J67" si="56">+I51/C51</f>
        <v>#REF!</v>
      </c>
      <c r="K51" s="528" t="e">
        <f t="shared" si="50"/>
        <v>#REF!</v>
      </c>
      <c r="L51" s="522"/>
      <c r="M51" s="505" t="s">
        <v>215</v>
      </c>
      <c r="N51" s="493" t="e">
        <f>+#REF!</f>
        <v>#REF!</v>
      </c>
      <c r="O51" s="499" t="e">
        <f>+#REF!</f>
        <v>#REF!</v>
      </c>
      <c r="P51" s="499" t="e">
        <f>+#REF!</f>
        <v>#REF!</v>
      </c>
      <c r="Q51" s="510" t="e">
        <f t="shared" ref="Q51" si="57">+O51+P51</f>
        <v>#REF!</v>
      </c>
      <c r="R51" s="499" t="e">
        <f>+#REF!</f>
        <v>#REF!</v>
      </c>
      <c r="S51" s="499" t="e">
        <f>+#REF!</f>
        <v>#REF!</v>
      </c>
      <c r="T51" s="510" t="e">
        <f t="shared" ref="T51" si="58">+R51+S51</f>
        <v>#REF!</v>
      </c>
      <c r="U51" s="511" t="e">
        <f t="shared" ref="U51" si="59">+T51/N51</f>
        <v>#REF!</v>
      </c>
      <c r="V51" s="528" t="e">
        <f t="shared" si="51"/>
        <v>#REF!</v>
      </c>
      <c r="X51" s="505" t="s">
        <v>215</v>
      </c>
      <c r="Y51" s="493" t="e">
        <f>+#REF!</f>
        <v>#REF!</v>
      </c>
      <c r="Z51" s="499" t="e">
        <f>+#REF!</f>
        <v>#REF!</v>
      </c>
      <c r="AA51" s="499"/>
      <c r="AB51" s="510" t="e">
        <f t="shared" ref="AB51:AB67" si="60">+Z51+AA51</f>
        <v>#REF!</v>
      </c>
      <c r="AC51" s="499" t="e">
        <f>+#REF!</f>
        <v>#REF!</v>
      </c>
      <c r="AD51" s="499" t="e">
        <f>+#REF!</f>
        <v>#REF!</v>
      </c>
      <c r="AE51" s="510" t="e">
        <f t="shared" ref="AE51:AE67" si="61">+AC51+AD51</f>
        <v>#REF!</v>
      </c>
      <c r="AF51" s="511" t="e">
        <f t="shared" ref="AF51:AF67" si="62">+AE51/Y51</f>
        <v>#REF!</v>
      </c>
      <c r="AG51" s="528" t="e">
        <f t="shared" si="52"/>
        <v>#REF!</v>
      </c>
    </row>
    <row r="52" spans="2:33">
      <c r="B52" s="505" t="s">
        <v>247</v>
      </c>
      <c r="C52" s="493" t="e">
        <f t="shared" si="53"/>
        <v>#REF!</v>
      </c>
      <c r="D52" s="499" t="e">
        <f t="shared" si="46"/>
        <v>#REF!</v>
      </c>
      <c r="E52" s="499">
        <f t="shared" si="47"/>
        <v>0</v>
      </c>
      <c r="F52" s="510" t="e">
        <f t="shared" si="54"/>
        <v>#REF!</v>
      </c>
      <c r="G52" s="499" t="e">
        <f t="shared" si="48"/>
        <v>#REF!</v>
      </c>
      <c r="H52" s="499" t="e">
        <f t="shared" si="49"/>
        <v>#REF!</v>
      </c>
      <c r="I52" s="510" t="e">
        <f t="shared" si="55"/>
        <v>#REF!</v>
      </c>
      <c r="J52" s="511" t="e">
        <f t="shared" si="56"/>
        <v>#REF!</v>
      </c>
      <c r="K52" s="528" t="e">
        <f t="shared" si="50"/>
        <v>#REF!</v>
      </c>
      <c r="L52" s="522"/>
      <c r="M52" s="523"/>
      <c r="N52" s="524"/>
      <c r="O52" s="525"/>
      <c r="P52" s="525"/>
      <c r="Q52" s="526"/>
      <c r="R52" s="525"/>
      <c r="S52" s="525"/>
      <c r="T52" s="526"/>
      <c r="U52" s="527"/>
      <c r="V52" s="530"/>
      <c r="X52" s="505" t="s">
        <v>247</v>
      </c>
      <c r="Y52" s="493" t="e">
        <f>+#REF!</f>
        <v>#REF!</v>
      </c>
      <c r="Z52" s="499" t="e">
        <f>+#REF!</f>
        <v>#REF!</v>
      </c>
      <c r="AA52" s="499"/>
      <c r="AB52" s="510" t="e">
        <f t="shared" si="60"/>
        <v>#REF!</v>
      </c>
      <c r="AC52" s="499" t="e">
        <f>+#REF!</f>
        <v>#REF!</v>
      </c>
      <c r="AD52" s="499" t="e">
        <f>+#REF!</f>
        <v>#REF!</v>
      </c>
      <c r="AE52" s="510" t="e">
        <f t="shared" si="61"/>
        <v>#REF!</v>
      </c>
      <c r="AF52" s="511" t="e">
        <f t="shared" si="62"/>
        <v>#REF!</v>
      </c>
      <c r="AG52" s="528" t="e">
        <f t="shared" si="52"/>
        <v>#REF!</v>
      </c>
    </row>
    <row r="53" spans="2:33">
      <c r="B53" s="505" t="s">
        <v>248</v>
      </c>
      <c r="C53" s="493" t="e">
        <f t="shared" si="53"/>
        <v>#REF!</v>
      </c>
      <c r="D53" s="499" t="e">
        <f t="shared" si="46"/>
        <v>#REF!</v>
      </c>
      <c r="E53" s="499">
        <f t="shared" si="47"/>
        <v>0</v>
      </c>
      <c r="F53" s="510" t="e">
        <f t="shared" si="54"/>
        <v>#REF!</v>
      </c>
      <c r="G53" s="499" t="e">
        <f t="shared" si="48"/>
        <v>#REF!</v>
      </c>
      <c r="H53" s="499" t="e">
        <f t="shared" si="49"/>
        <v>#REF!</v>
      </c>
      <c r="I53" s="510" t="e">
        <f t="shared" si="55"/>
        <v>#REF!</v>
      </c>
      <c r="J53" s="511" t="e">
        <f t="shared" si="56"/>
        <v>#REF!</v>
      </c>
      <c r="K53" s="528" t="e">
        <f t="shared" si="50"/>
        <v>#REF!</v>
      </c>
      <c r="L53" s="522"/>
      <c r="M53" s="523"/>
      <c r="N53" s="524"/>
      <c r="O53" s="525"/>
      <c r="P53" s="525"/>
      <c r="Q53" s="526"/>
      <c r="R53" s="525"/>
      <c r="S53" s="525"/>
      <c r="T53" s="526"/>
      <c r="U53" s="527"/>
      <c r="V53" s="530"/>
      <c r="X53" s="505" t="s">
        <v>248</v>
      </c>
      <c r="Y53" s="493" t="e">
        <f>+#REF!</f>
        <v>#REF!</v>
      </c>
      <c r="Z53" s="499" t="e">
        <f>+#REF!</f>
        <v>#REF!</v>
      </c>
      <c r="AA53" s="499"/>
      <c r="AB53" s="510" t="e">
        <f t="shared" si="60"/>
        <v>#REF!</v>
      </c>
      <c r="AC53" s="499" t="e">
        <f>+#REF!</f>
        <v>#REF!</v>
      </c>
      <c r="AD53" s="499" t="e">
        <f>+#REF!</f>
        <v>#REF!</v>
      </c>
      <c r="AE53" s="510" t="e">
        <f t="shared" si="61"/>
        <v>#REF!</v>
      </c>
      <c r="AF53" s="511" t="e">
        <f t="shared" si="62"/>
        <v>#REF!</v>
      </c>
      <c r="AG53" s="528" t="e">
        <f t="shared" si="52"/>
        <v>#REF!</v>
      </c>
    </row>
    <row r="54" spans="2:33">
      <c r="B54" s="505" t="s">
        <v>249</v>
      </c>
      <c r="C54" s="493" t="e">
        <f t="shared" si="53"/>
        <v>#REF!</v>
      </c>
      <c r="D54" s="499" t="e">
        <f t="shared" si="46"/>
        <v>#REF!</v>
      </c>
      <c r="E54" s="499">
        <f t="shared" si="47"/>
        <v>0</v>
      </c>
      <c r="F54" s="510" t="e">
        <f t="shared" si="54"/>
        <v>#REF!</v>
      </c>
      <c r="G54" s="499" t="e">
        <f t="shared" si="48"/>
        <v>#REF!</v>
      </c>
      <c r="H54" s="499" t="e">
        <f t="shared" si="49"/>
        <v>#REF!</v>
      </c>
      <c r="I54" s="510" t="e">
        <f t="shared" si="55"/>
        <v>#REF!</v>
      </c>
      <c r="J54" s="511" t="e">
        <f t="shared" si="56"/>
        <v>#REF!</v>
      </c>
      <c r="K54" s="528" t="e">
        <f t="shared" si="50"/>
        <v>#REF!</v>
      </c>
      <c r="L54" s="522"/>
      <c r="M54" s="523"/>
      <c r="N54" s="524"/>
      <c r="O54" s="525"/>
      <c r="P54" s="525"/>
      <c r="Q54" s="526"/>
      <c r="R54" s="525"/>
      <c r="S54" s="525"/>
      <c r="T54" s="526"/>
      <c r="U54" s="527"/>
      <c r="V54" s="530"/>
      <c r="X54" s="505" t="s">
        <v>249</v>
      </c>
      <c r="Y54" s="493" t="e">
        <f>+#REF!</f>
        <v>#REF!</v>
      </c>
      <c r="Z54" s="499" t="e">
        <f>+#REF!</f>
        <v>#REF!</v>
      </c>
      <c r="AA54" s="499"/>
      <c r="AB54" s="510" t="e">
        <f t="shared" si="60"/>
        <v>#REF!</v>
      </c>
      <c r="AC54" s="499" t="e">
        <f>+#REF!</f>
        <v>#REF!</v>
      </c>
      <c r="AD54" s="499" t="e">
        <f>+#REF!</f>
        <v>#REF!</v>
      </c>
      <c r="AE54" s="510" t="e">
        <f t="shared" si="61"/>
        <v>#REF!</v>
      </c>
      <c r="AF54" s="511" t="e">
        <f t="shared" si="62"/>
        <v>#REF!</v>
      </c>
      <c r="AG54" s="528" t="e">
        <f t="shared" si="52"/>
        <v>#REF!</v>
      </c>
    </row>
    <row r="55" spans="2:33">
      <c r="B55" s="505" t="s">
        <v>216</v>
      </c>
      <c r="C55" s="493" t="e">
        <f t="shared" si="53"/>
        <v>#REF!</v>
      </c>
      <c r="D55" s="499" t="e">
        <f t="shared" si="46"/>
        <v>#REF!</v>
      </c>
      <c r="E55" s="499" t="e">
        <f t="shared" si="47"/>
        <v>#REF!</v>
      </c>
      <c r="F55" s="510" t="e">
        <f t="shared" si="54"/>
        <v>#REF!</v>
      </c>
      <c r="G55" s="499" t="e">
        <f t="shared" si="48"/>
        <v>#REF!</v>
      </c>
      <c r="H55" s="499" t="e">
        <f t="shared" si="49"/>
        <v>#REF!</v>
      </c>
      <c r="I55" s="510" t="e">
        <f t="shared" si="55"/>
        <v>#REF!</v>
      </c>
      <c r="J55" s="511" t="e">
        <f t="shared" si="56"/>
        <v>#REF!</v>
      </c>
      <c r="K55" s="528" t="e">
        <f t="shared" si="50"/>
        <v>#REF!</v>
      </c>
      <c r="L55" s="522"/>
      <c r="M55" s="505" t="s">
        <v>216</v>
      </c>
      <c r="N55" s="493" t="e">
        <f>+#REF!</f>
        <v>#REF!</v>
      </c>
      <c r="O55" s="499" t="e">
        <f>+#REF!</f>
        <v>#REF!</v>
      </c>
      <c r="P55" s="499" t="e">
        <f>+#REF!</f>
        <v>#REF!</v>
      </c>
      <c r="Q55" s="510" t="e">
        <f t="shared" ref="Q55:Q67" si="63">+O55+P55</f>
        <v>#REF!</v>
      </c>
      <c r="R55" s="499" t="e">
        <f>+#REF!</f>
        <v>#REF!</v>
      </c>
      <c r="S55" s="499" t="e">
        <f>+#REF!</f>
        <v>#REF!</v>
      </c>
      <c r="T55" s="510" t="e">
        <f t="shared" ref="T55:T67" si="64">+R55+S55</f>
        <v>#REF!</v>
      </c>
      <c r="U55" s="511" t="e">
        <f t="shared" ref="U55:U67" si="65">+T55/N55</f>
        <v>#REF!</v>
      </c>
      <c r="V55" s="528" t="e">
        <f t="shared" ref="V55:V67" si="66">+T55/Q55</f>
        <v>#REF!</v>
      </c>
      <c r="X55" s="505" t="s">
        <v>216</v>
      </c>
      <c r="Y55" s="493" t="e">
        <f>+#REF!</f>
        <v>#REF!</v>
      </c>
      <c r="Z55" s="499" t="e">
        <f>+#REF!</f>
        <v>#REF!</v>
      </c>
      <c r="AA55" s="499"/>
      <c r="AB55" s="510" t="e">
        <f t="shared" si="60"/>
        <v>#REF!</v>
      </c>
      <c r="AC55" s="499" t="e">
        <f>+#REF!</f>
        <v>#REF!</v>
      </c>
      <c r="AD55" s="499" t="e">
        <f>+#REF!</f>
        <v>#REF!</v>
      </c>
      <c r="AE55" s="510" t="e">
        <f t="shared" si="61"/>
        <v>#REF!</v>
      </c>
      <c r="AF55" s="511" t="e">
        <f t="shared" si="62"/>
        <v>#REF!</v>
      </c>
      <c r="AG55" s="528" t="e">
        <f t="shared" si="52"/>
        <v>#REF!</v>
      </c>
    </row>
    <row r="56" spans="2:33">
      <c r="B56" s="505" t="s">
        <v>217</v>
      </c>
      <c r="C56" s="493" t="e">
        <f t="shared" si="53"/>
        <v>#REF!</v>
      </c>
      <c r="D56" s="499" t="e">
        <f t="shared" si="46"/>
        <v>#REF!</v>
      </c>
      <c r="E56" s="499" t="e">
        <f t="shared" si="47"/>
        <v>#REF!</v>
      </c>
      <c r="F56" s="510" t="e">
        <f t="shared" si="54"/>
        <v>#REF!</v>
      </c>
      <c r="G56" s="499" t="e">
        <f t="shared" si="48"/>
        <v>#REF!</v>
      </c>
      <c r="H56" s="499" t="e">
        <f t="shared" si="49"/>
        <v>#REF!</v>
      </c>
      <c r="I56" s="510" t="e">
        <f t="shared" si="55"/>
        <v>#REF!</v>
      </c>
      <c r="J56" s="511" t="e">
        <f t="shared" si="56"/>
        <v>#REF!</v>
      </c>
      <c r="K56" s="528" t="e">
        <f t="shared" si="50"/>
        <v>#REF!</v>
      </c>
      <c r="L56" s="522"/>
      <c r="M56" s="505" t="s">
        <v>217</v>
      </c>
      <c r="N56" s="493" t="e">
        <f>+#REF!</f>
        <v>#REF!</v>
      </c>
      <c r="O56" s="499" t="e">
        <f>+#REF!</f>
        <v>#REF!</v>
      </c>
      <c r="P56" s="499" t="e">
        <f>+#REF!</f>
        <v>#REF!</v>
      </c>
      <c r="Q56" s="510" t="e">
        <f t="shared" si="63"/>
        <v>#REF!</v>
      </c>
      <c r="R56" s="499" t="e">
        <f>+#REF!</f>
        <v>#REF!</v>
      </c>
      <c r="S56" s="499" t="e">
        <f>+#REF!</f>
        <v>#REF!</v>
      </c>
      <c r="T56" s="510" t="e">
        <f t="shared" si="64"/>
        <v>#REF!</v>
      </c>
      <c r="U56" s="511" t="e">
        <f t="shared" si="65"/>
        <v>#REF!</v>
      </c>
      <c r="V56" s="528" t="e">
        <f t="shared" si="66"/>
        <v>#REF!</v>
      </c>
      <c r="X56" s="505" t="s">
        <v>217</v>
      </c>
      <c r="Y56" s="493" t="e">
        <f>+#REF!</f>
        <v>#REF!</v>
      </c>
      <c r="Z56" s="499" t="e">
        <f>+#REF!</f>
        <v>#REF!</v>
      </c>
      <c r="AA56" s="499"/>
      <c r="AB56" s="510" t="e">
        <f t="shared" si="60"/>
        <v>#REF!</v>
      </c>
      <c r="AC56" s="499" t="e">
        <f>+#REF!</f>
        <v>#REF!</v>
      </c>
      <c r="AD56" s="499" t="e">
        <f>+#REF!</f>
        <v>#REF!</v>
      </c>
      <c r="AE56" s="510" t="e">
        <f t="shared" si="61"/>
        <v>#REF!</v>
      </c>
      <c r="AF56" s="511" t="e">
        <f t="shared" si="62"/>
        <v>#REF!</v>
      </c>
      <c r="AG56" s="528" t="e">
        <f t="shared" si="52"/>
        <v>#REF!</v>
      </c>
    </row>
    <row r="57" spans="2:33">
      <c r="B57" s="505" t="s">
        <v>218</v>
      </c>
      <c r="C57" s="493" t="e">
        <f t="shared" si="53"/>
        <v>#REF!</v>
      </c>
      <c r="D57" s="499" t="e">
        <f t="shared" si="46"/>
        <v>#REF!</v>
      </c>
      <c r="E57" s="499" t="e">
        <f t="shared" si="47"/>
        <v>#REF!</v>
      </c>
      <c r="F57" s="510" t="e">
        <f t="shared" si="54"/>
        <v>#REF!</v>
      </c>
      <c r="G57" s="499" t="e">
        <f t="shared" si="48"/>
        <v>#REF!</v>
      </c>
      <c r="H57" s="499" t="e">
        <f t="shared" si="49"/>
        <v>#REF!</v>
      </c>
      <c r="I57" s="510" t="e">
        <f t="shared" si="55"/>
        <v>#REF!</v>
      </c>
      <c r="J57" s="511" t="e">
        <f t="shared" si="56"/>
        <v>#REF!</v>
      </c>
      <c r="K57" s="528" t="e">
        <f t="shared" si="50"/>
        <v>#REF!</v>
      </c>
      <c r="L57" s="522"/>
      <c r="M57" s="505" t="s">
        <v>218</v>
      </c>
      <c r="N57" s="493" t="e">
        <f>+#REF!</f>
        <v>#REF!</v>
      </c>
      <c r="O57" s="499" t="e">
        <f>+#REF!</f>
        <v>#REF!</v>
      </c>
      <c r="P57" s="499" t="e">
        <f>+#REF!</f>
        <v>#REF!</v>
      </c>
      <c r="Q57" s="510" t="e">
        <f t="shared" si="63"/>
        <v>#REF!</v>
      </c>
      <c r="R57" s="499" t="e">
        <f>+#REF!</f>
        <v>#REF!</v>
      </c>
      <c r="S57" s="499" t="e">
        <f>+#REF!</f>
        <v>#REF!</v>
      </c>
      <c r="T57" s="510" t="e">
        <f t="shared" si="64"/>
        <v>#REF!</v>
      </c>
      <c r="U57" s="511" t="e">
        <f t="shared" si="65"/>
        <v>#REF!</v>
      </c>
      <c r="V57" s="528" t="e">
        <f t="shared" si="66"/>
        <v>#REF!</v>
      </c>
      <c r="X57" s="505" t="s">
        <v>218</v>
      </c>
      <c r="Y57" s="493" t="e">
        <f>+#REF!</f>
        <v>#REF!</v>
      </c>
      <c r="Z57" s="499" t="e">
        <f>+#REF!</f>
        <v>#REF!</v>
      </c>
      <c r="AA57" s="499"/>
      <c r="AB57" s="510" t="e">
        <f t="shared" si="60"/>
        <v>#REF!</v>
      </c>
      <c r="AC57" s="499" t="e">
        <f>+#REF!</f>
        <v>#REF!</v>
      </c>
      <c r="AD57" s="499" t="e">
        <f>+#REF!</f>
        <v>#REF!</v>
      </c>
      <c r="AE57" s="510" t="e">
        <f t="shared" si="61"/>
        <v>#REF!</v>
      </c>
      <c r="AF57" s="511" t="e">
        <f t="shared" si="62"/>
        <v>#REF!</v>
      </c>
      <c r="AG57" s="528" t="e">
        <f t="shared" si="52"/>
        <v>#REF!</v>
      </c>
    </row>
    <row r="58" spans="2:33">
      <c r="B58" s="505" t="s">
        <v>219</v>
      </c>
      <c r="C58" s="493" t="e">
        <f t="shared" si="53"/>
        <v>#REF!</v>
      </c>
      <c r="D58" s="499" t="e">
        <f t="shared" si="46"/>
        <v>#REF!</v>
      </c>
      <c r="E58" s="499" t="e">
        <f t="shared" si="47"/>
        <v>#REF!</v>
      </c>
      <c r="F58" s="510" t="e">
        <f t="shared" si="54"/>
        <v>#REF!</v>
      </c>
      <c r="G58" s="499" t="e">
        <f t="shared" si="48"/>
        <v>#REF!</v>
      </c>
      <c r="H58" s="499" t="e">
        <f t="shared" si="49"/>
        <v>#REF!</v>
      </c>
      <c r="I58" s="510" t="e">
        <f t="shared" si="55"/>
        <v>#REF!</v>
      </c>
      <c r="J58" s="511" t="e">
        <f t="shared" si="56"/>
        <v>#REF!</v>
      </c>
      <c r="K58" s="528" t="e">
        <f t="shared" si="50"/>
        <v>#REF!</v>
      </c>
      <c r="L58" s="522"/>
      <c r="M58" s="505" t="s">
        <v>219</v>
      </c>
      <c r="N58" s="493" t="e">
        <f>+#REF!</f>
        <v>#REF!</v>
      </c>
      <c r="O58" s="499" t="e">
        <f>+#REF!</f>
        <v>#REF!</v>
      </c>
      <c r="P58" s="499" t="e">
        <f>+#REF!</f>
        <v>#REF!</v>
      </c>
      <c r="Q58" s="510" t="e">
        <f t="shared" si="63"/>
        <v>#REF!</v>
      </c>
      <c r="R58" s="499" t="e">
        <f>+#REF!</f>
        <v>#REF!</v>
      </c>
      <c r="S58" s="499" t="e">
        <f>+#REF!</f>
        <v>#REF!</v>
      </c>
      <c r="T58" s="510" t="e">
        <f t="shared" si="64"/>
        <v>#REF!</v>
      </c>
      <c r="U58" s="511" t="e">
        <f t="shared" si="65"/>
        <v>#REF!</v>
      </c>
      <c r="V58" s="528" t="e">
        <f t="shared" si="66"/>
        <v>#REF!</v>
      </c>
      <c r="X58" s="505" t="s">
        <v>219</v>
      </c>
      <c r="Y58" s="493" t="e">
        <f>+#REF!</f>
        <v>#REF!</v>
      </c>
      <c r="Z58" s="499" t="e">
        <f>+#REF!</f>
        <v>#REF!</v>
      </c>
      <c r="AA58" s="499"/>
      <c r="AB58" s="510" t="e">
        <f t="shared" si="60"/>
        <v>#REF!</v>
      </c>
      <c r="AC58" s="499" t="e">
        <f>+#REF!</f>
        <v>#REF!</v>
      </c>
      <c r="AD58" s="499" t="e">
        <f>+#REF!</f>
        <v>#REF!</v>
      </c>
      <c r="AE58" s="510" t="e">
        <f t="shared" si="61"/>
        <v>#REF!</v>
      </c>
      <c r="AF58" s="511" t="e">
        <f t="shared" si="62"/>
        <v>#REF!</v>
      </c>
      <c r="AG58" s="528" t="e">
        <f t="shared" si="52"/>
        <v>#REF!</v>
      </c>
    </row>
    <row r="59" spans="2:33">
      <c r="B59" s="505" t="s">
        <v>220</v>
      </c>
      <c r="C59" s="493" t="e">
        <f t="shared" si="53"/>
        <v>#REF!</v>
      </c>
      <c r="D59" s="499" t="e">
        <f t="shared" si="46"/>
        <v>#REF!</v>
      </c>
      <c r="E59" s="499" t="e">
        <f t="shared" si="47"/>
        <v>#REF!</v>
      </c>
      <c r="F59" s="510" t="e">
        <f t="shared" si="54"/>
        <v>#REF!</v>
      </c>
      <c r="G59" s="499" t="e">
        <f t="shared" si="48"/>
        <v>#REF!</v>
      </c>
      <c r="H59" s="499" t="e">
        <f t="shared" si="49"/>
        <v>#REF!</v>
      </c>
      <c r="I59" s="510" t="e">
        <f t="shared" si="55"/>
        <v>#REF!</v>
      </c>
      <c r="J59" s="511" t="e">
        <f t="shared" si="56"/>
        <v>#REF!</v>
      </c>
      <c r="K59" s="528" t="e">
        <f t="shared" si="50"/>
        <v>#REF!</v>
      </c>
      <c r="L59" s="522"/>
      <c r="M59" s="505" t="s">
        <v>220</v>
      </c>
      <c r="N59" s="493" t="e">
        <f>+#REF!</f>
        <v>#REF!</v>
      </c>
      <c r="O59" s="499" t="e">
        <f>+#REF!</f>
        <v>#REF!</v>
      </c>
      <c r="P59" s="499" t="e">
        <f>+#REF!</f>
        <v>#REF!</v>
      </c>
      <c r="Q59" s="510" t="e">
        <f t="shared" si="63"/>
        <v>#REF!</v>
      </c>
      <c r="R59" s="499" t="e">
        <f>+#REF!</f>
        <v>#REF!</v>
      </c>
      <c r="S59" s="499" t="e">
        <f>+#REF!</f>
        <v>#REF!</v>
      </c>
      <c r="T59" s="510" t="e">
        <f t="shared" si="64"/>
        <v>#REF!</v>
      </c>
      <c r="U59" s="511" t="e">
        <f t="shared" si="65"/>
        <v>#REF!</v>
      </c>
      <c r="V59" s="528" t="e">
        <f t="shared" si="66"/>
        <v>#REF!</v>
      </c>
      <c r="X59" s="505" t="s">
        <v>220</v>
      </c>
      <c r="Y59" s="493" t="e">
        <f>+#REF!</f>
        <v>#REF!</v>
      </c>
      <c r="Z59" s="499" t="e">
        <f>+#REF!</f>
        <v>#REF!</v>
      </c>
      <c r="AA59" s="499"/>
      <c r="AB59" s="510" t="e">
        <f t="shared" si="60"/>
        <v>#REF!</v>
      </c>
      <c r="AC59" s="499" t="e">
        <f>+#REF!</f>
        <v>#REF!</v>
      </c>
      <c r="AD59" s="499" t="e">
        <f>+#REF!</f>
        <v>#REF!</v>
      </c>
      <c r="AE59" s="510" t="e">
        <f t="shared" si="61"/>
        <v>#REF!</v>
      </c>
      <c r="AF59" s="511" t="e">
        <f t="shared" si="62"/>
        <v>#REF!</v>
      </c>
      <c r="AG59" s="528" t="e">
        <f t="shared" si="52"/>
        <v>#REF!</v>
      </c>
    </row>
    <row r="60" spans="2:33">
      <c r="B60" s="505" t="s">
        <v>221</v>
      </c>
      <c r="C60" s="493" t="e">
        <f t="shared" si="53"/>
        <v>#REF!</v>
      </c>
      <c r="D60" s="499" t="e">
        <f t="shared" si="46"/>
        <v>#REF!</v>
      </c>
      <c r="E60" s="499" t="e">
        <f t="shared" si="47"/>
        <v>#REF!</v>
      </c>
      <c r="F60" s="510" t="e">
        <f t="shared" si="54"/>
        <v>#REF!</v>
      </c>
      <c r="G60" s="499" t="e">
        <f t="shared" si="48"/>
        <v>#REF!</v>
      </c>
      <c r="H60" s="499" t="e">
        <f t="shared" si="49"/>
        <v>#REF!</v>
      </c>
      <c r="I60" s="510" t="e">
        <f t="shared" si="55"/>
        <v>#REF!</v>
      </c>
      <c r="J60" s="511" t="e">
        <f t="shared" si="56"/>
        <v>#REF!</v>
      </c>
      <c r="K60" s="528" t="e">
        <f t="shared" si="50"/>
        <v>#REF!</v>
      </c>
      <c r="L60" s="522"/>
      <c r="M60" s="505" t="s">
        <v>221</v>
      </c>
      <c r="N60" s="493" t="e">
        <f>+#REF!</f>
        <v>#REF!</v>
      </c>
      <c r="O60" s="499" t="e">
        <f>+#REF!</f>
        <v>#REF!</v>
      </c>
      <c r="P60" s="499" t="e">
        <f>+#REF!</f>
        <v>#REF!</v>
      </c>
      <c r="Q60" s="510" t="e">
        <f t="shared" si="63"/>
        <v>#REF!</v>
      </c>
      <c r="R60" s="499" t="e">
        <f>+#REF!</f>
        <v>#REF!</v>
      </c>
      <c r="S60" s="499" t="e">
        <f>+#REF!</f>
        <v>#REF!</v>
      </c>
      <c r="T60" s="510" t="e">
        <f t="shared" si="64"/>
        <v>#REF!</v>
      </c>
      <c r="U60" s="511" t="e">
        <f t="shared" si="65"/>
        <v>#REF!</v>
      </c>
      <c r="V60" s="528" t="e">
        <f t="shared" si="66"/>
        <v>#REF!</v>
      </c>
      <c r="X60" s="505" t="s">
        <v>221</v>
      </c>
      <c r="Y60" s="493" t="e">
        <f>+#REF!</f>
        <v>#REF!</v>
      </c>
      <c r="Z60" s="499" t="e">
        <f>+#REF!</f>
        <v>#REF!</v>
      </c>
      <c r="AA60" s="499"/>
      <c r="AB60" s="510" t="e">
        <f t="shared" si="60"/>
        <v>#REF!</v>
      </c>
      <c r="AC60" s="499" t="e">
        <f>+#REF!</f>
        <v>#REF!</v>
      </c>
      <c r="AD60" s="499" t="e">
        <f>+#REF!</f>
        <v>#REF!</v>
      </c>
      <c r="AE60" s="510" t="e">
        <f t="shared" si="61"/>
        <v>#REF!</v>
      </c>
      <c r="AF60" s="511" t="e">
        <f t="shared" si="62"/>
        <v>#REF!</v>
      </c>
      <c r="AG60" s="528" t="e">
        <f t="shared" si="52"/>
        <v>#REF!</v>
      </c>
    </row>
    <row r="61" spans="2:33">
      <c r="B61" s="505" t="s">
        <v>222</v>
      </c>
      <c r="C61" s="493" t="e">
        <f t="shared" si="53"/>
        <v>#REF!</v>
      </c>
      <c r="D61" s="499" t="e">
        <f t="shared" si="46"/>
        <v>#REF!</v>
      </c>
      <c r="E61" s="499" t="e">
        <f t="shared" si="47"/>
        <v>#REF!</v>
      </c>
      <c r="F61" s="510" t="e">
        <f t="shared" si="54"/>
        <v>#REF!</v>
      </c>
      <c r="G61" s="499" t="e">
        <f t="shared" si="48"/>
        <v>#REF!</v>
      </c>
      <c r="H61" s="499" t="e">
        <f t="shared" si="49"/>
        <v>#REF!</v>
      </c>
      <c r="I61" s="510" t="e">
        <f t="shared" si="55"/>
        <v>#REF!</v>
      </c>
      <c r="J61" s="511" t="e">
        <f t="shared" si="56"/>
        <v>#REF!</v>
      </c>
      <c r="K61" s="528" t="e">
        <f t="shared" si="50"/>
        <v>#REF!</v>
      </c>
      <c r="L61" s="522"/>
      <c r="M61" s="505" t="s">
        <v>222</v>
      </c>
      <c r="N61" s="493" t="e">
        <f>+#REF!</f>
        <v>#REF!</v>
      </c>
      <c r="O61" s="499" t="e">
        <f>+#REF!</f>
        <v>#REF!</v>
      </c>
      <c r="P61" s="499" t="e">
        <f>+#REF!</f>
        <v>#REF!</v>
      </c>
      <c r="Q61" s="510" t="e">
        <f t="shared" si="63"/>
        <v>#REF!</v>
      </c>
      <c r="R61" s="499" t="e">
        <f>+#REF!</f>
        <v>#REF!</v>
      </c>
      <c r="S61" s="499" t="e">
        <f>+#REF!</f>
        <v>#REF!</v>
      </c>
      <c r="T61" s="510" t="e">
        <f t="shared" si="64"/>
        <v>#REF!</v>
      </c>
      <c r="U61" s="511" t="e">
        <f t="shared" si="65"/>
        <v>#REF!</v>
      </c>
      <c r="V61" s="528" t="e">
        <f t="shared" si="66"/>
        <v>#REF!</v>
      </c>
      <c r="X61" s="505" t="s">
        <v>222</v>
      </c>
      <c r="Y61" s="493" t="e">
        <f>+#REF!</f>
        <v>#REF!</v>
      </c>
      <c r="Z61" s="499" t="e">
        <f>+#REF!</f>
        <v>#REF!</v>
      </c>
      <c r="AA61" s="499"/>
      <c r="AB61" s="510" t="e">
        <f t="shared" si="60"/>
        <v>#REF!</v>
      </c>
      <c r="AC61" s="499" t="e">
        <f>+#REF!</f>
        <v>#REF!</v>
      </c>
      <c r="AD61" s="499" t="e">
        <f>+#REF!</f>
        <v>#REF!</v>
      </c>
      <c r="AE61" s="510" t="e">
        <f t="shared" si="61"/>
        <v>#REF!</v>
      </c>
      <c r="AF61" s="511" t="e">
        <f t="shared" si="62"/>
        <v>#REF!</v>
      </c>
      <c r="AG61" s="528" t="e">
        <f t="shared" si="52"/>
        <v>#REF!</v>
      </c>
    </row>
    <row r="62" spans="2:33">
      <c r="B62" s="505" t="s">
        <v>223</v>
      </c>
      <c r="C62" s="493" t="e">
        <f t="shared" si="53"/>
        <v>#REF!</v>
      </c>
      <c r="D62" s="499" t="e">
        <f t="shared" si="46"/>
        <v>#REF!</v>
      </c>
      <c r="E62" s="499" t="e">
        <f t="shared" si="47"/>
        <v>#REF!</v>
      </c>
      <c r="F62" s="510" t="e">
        <f t="shared" si="54"/>
        <v>#REF!</v>
      </c>
      <c r="G62" s="499" t="e">
        <f t="shared" si="48"/>
        <v>#REF!</v>
      </c>
      <c r="H62" s="499" t="e">
        <f t="shared" si="49"/>
        <v>#REF!</v>
      </c>
      <c r="I62" s="510" t="e">
        <f t="shared" si="55"/>
        <v>#REF!</v>
      </c>
      <c r="J62" s="511" t="e">
        <f t="shared" si="56"/>
        <v>#REF!</v>
      </c>
      <c r="K62" s="528" t="e">
        <f t="shared" si="50"/>
        <v>#REF!</v>
      </c>
      <c r="L62" s="522"/>
      <c r="M62" s="505" t="s">
        <v>223</v>
      </c>
      <c r="N62" s="493" t="e">
        <f>+#REF!</f>
        <v>#REF!</v>
      </c>
      <c r="O62" s="499" t="e">
        <f>+#REF!</f>
        <v>#REF!</v>
      </c>
      <c r="P62" s="499" t="e">
        <f>+#REF!</f>
        <v>#REF!</v>
      </c>
      <c r="Q62" s="510" t="e">
        <f t="shared" si="63"/>
        <v>#REF!</v>
      </c>
      <c r="R62" s="499" t="e">
        <f>+#REF!</f>
        <v>#REF!</v>
      </c>
      <c r="S62" s="499" t="e">
        <f>+#REF!</f>
        <v>#REF!</v>
      </c>
      <c r="T62" s="510" t="e">
        <f t="shared" si="64"/>
        <v>#REF!</v>
      </c>
      <c r="U62" s="511" t="e">
        <f t="shared" si="65"/>
        <v>#REF!</v>
      </c>
      <c r="V62" s="528" t="e">
        <f t="shared" si="66"/>
        <v>#REF!</v>
      </c>
      <c r="X62" s="505" t="s">
        <v>223</v>
      </c>
      <c r="Y62" s="493" t="e">
        <f>+#REF!</f>
        <v>#REF!</v>
      </c>
      <c r="Z62" s="499" t="e">
        <f>+#REF!</f>
        <v>#REF!</v>
      </c>
      <c r="AA62" s="499"/>
      <c r="AB62" s="510" t="e">
        <f t="shared" si="60"/>
        <v>#REF!</v>
      </c>
      <c r="AC62" s="499" t="e">
        <f>+#REF!</f>
        <v>#REF!</v>
      </c>
      <c r="AD62" s="499" t="e">
        <f>+#REF!</f>
        <v>#REF!</v>
      </c>
      <c r="AE62" s="510" t="e">
        <f t="shared" si="61"/>
        <v>#REF!</v>
      </c>
      <c r="AF62" s="511" t="e">
        <f t="shared" si="62"/>
        <v>#REF!</v>
      </c>
      <c r="AG62" s="528" t="e">
        <f t="shared" si="52"/>
        <v>#REF!</v>
      </c>
    </row>
    <row r="63" spans="2:33">
      <c r="B63" s="505" t="s">
        <v>224</v>
      </c>
      <c r="C63" s="493" t="e">
        <f t="shared" si="53"/>
        <v>#REF!</v>
      </c>
      <c r="D63" s="499" t="e">
        <f t="shared" si="46"/>
        <v>#REF!</v>
      </c>
      <c r="E63" s="499" t="e">
        <f t="shared" si="47"/>
        <v>#REF!</v>
      </c>
      <c r="F63" s="510" t="e">
        <f t="shared" si="54"/>
        <v>#REF!</v>
      </c>
      <c r="G63" s="499" t="e">
        <f t="shared" si="48"/>
        <v>#REF!</v>
      </c>
      <c r="H63" s="499" t="e">
        <f t="shared" si="49"/>
        <v>#REF!</v>
      </c>
      <c r="I63" s="510" t="e">
        <f t="shared" si="55"/>
        <v>#REF!</v>
      </c>
      <c r="J63" s="511" t="e">
        <f t="shared" si="56"/>
        <v>#REF!</v>
      </c>
      <c r="K63" s="528" t="e">
        <f t="shared" si="50"/>
        <v>#REF!</v>
      </c>
      <c r="L63" s="522"/>
      <c r="M63" s="505" t="s">
        <v>224</v>
      </c>
      <c r="N63" s="493" t="e">
        <f>+#REF!</f>
        <v>#REF!</v>
      </c>
      <c r="O63" s="499" t="e">
        <f>+#REF!</f>
        <v>#REF!</v>
      </c>
      <c r="P63" s="499" t="e">
        <f>+#REF!</f>
        <v>#REF!</v>
      </c>
      <c r="Q63" s="510" t="e">
        <f t="shared" si="63"/>
        <v>#REF!</v>
      </c>
      <c r="R63" s="499" t="e">
        <f>+#REF!</f>
        <v>#REF!</v>
      </c>
      <c r="S63" s="499" t="e">
        <f>+#REF!</f>
        <v>#REF!</v>
      </c>
      <c r="T63" s="510" t="e">
        <f t="shared" si="64"/>
        <v>#REF!</v>
      </c>
      <c r="U63" s="511" t="e">
        <f t="shared" si="65"/>
        <v>#REF!</v>
      </c>
      <c r="V63" s="528" t="e">
        <f t="shared" si="66"/>
        <v>#REF!</v>
      </c>
      <c r="X63" s="505" t="s">
        <v>224</v>
      </c>
      <c r="Y63" s="493" t="e">
        <f>+#REF!</f>
        <v>#REF!</v>
      </c>
      <c r="Z63" s="499" t="e">
        <f>+#REF!</f>
        <v>#REF!</v>
      </c>
      <c r="AA63" s="499"/>
      <c r="AB63" s="510" t="e">
        <f t="shared" si="60"/>
        <v>#REF!</v>
      </c>
      <c r="AC63" s="499" t="e">
        <f>+#REF!</f>
        <v>#REF!</v>
      </c>
      <c r="AD63" s="499" t="e">
        <f>+#REF!</f>
        <v>#REF!</v>
      </c>
      <c r="AE63" s="510" t="e">
        <f t="shared" si="61"/>
        <v>#REF!</v>
      </c>
      <c r="AF63" s="511" t="e">
        <f t="shared" si="62"/>
        <v>#REF!</v>
      </c>
      <c r="AG63" s="528" t="e">
        <f t="shared" si="52"/>
        <v>#REF!</v>
      </c>
    </row>
    <row r="64" spans="2:33">
      <c r="B64" s="505" t="s">
        <v>225</v>
      </c>
      <c r="C64" s="493" t="e">
        <f t="shared" si="53"/>
        <v>#REF!</v>
      </c>
      <c r="D64" s="499" t="e">
        <f t="shared" si="46"/>
        <v>#REF!</v>
      </c>
      <c r="E64" s="499" t="e">
        <f t="shared" si="47"/>
        <v>#REF!</v>
      </c>
      <c r="F64" s="510" t="e">
        <f t="shared" si="54"/>
        <v>#REF!</v>
      </c>
      <c r="G64" s="499" t="e">
        <f t="shared" si="48"/>
        <v>#REF!</v>
      </c>
      <c r="H64" s="499" t="e">
        <f t="shared" si="49"/>
        <v>#REF!</v>
      </c>
      <c r="I64" s="510" t="e">
        <f t="shared" si="55"/>
        <v>#REF!</v>
      </c>
      <c r="J64" s="511" t="e">
        <f t="shared" si="56"/>
        <v>#REF!</v>
      </c>
      <c r="K64" s="528" t="e">
        <f t="shared" si="50"/>
        <v>#REF!</v>
      </c>
      <c r="L64" s="522"/>
      <c r="M64" s="505" t="s">
        <v>225</v>
      </c>
      <c r="N64" s="493" t="e">
        <f>+#REF!</f>
        <v>#REF!</v>
      </c>
      <c r="O64" s="499" t="e">
        <f>+#REF!</f>
        <v>#REF!</v>
      </c>
      <c r="P64" s="499" t="e">
        <f>+#REF!</f>
        <v>#REF!</v>
      </c>
      <c r="Q64" s="510" t="e">
        <f t="shared" si="63"/>
        <v>#REF!</v>
      </c>
      <c r="R64" s="499" t="e">
        <f>+#REF!</f>
        <v>#REF!</v>
      </c>
      <c r="S64" s="499" t="e">
        <f>+#REF!</f>
        <v>#REF!</v>
      </c>
      <c r="T64" s="510" t="e">
        <f t="shared" si="64"/>
        <v>#REF!</v>
      </c>
      <c r="U64" s="511" t="e">
        <f t="shared" si="65"/>
        <v>#REF!</v>
      </c>
      <c r="V64" s="528" t="e">
        <f t="shared" si="66"/>
        <v>#REF!</v>
      </c>
      <c r="X64" s="505" t="s">
        <v>225</v>
      </c>
      <c r="Y64" s="493" t="e">
        <f>+#REF!</f>
        <v>#REF!</v>
      </c>
      <c r="Z64" s="499" t="e">
        <f>+#REF!</f>
        <v>#REF!</v>
      </c>
      <c r="AA64" s="499"/>
      <c r="AB64" s="510" t="e">
        <f t="shared" si="60"/>
        <v>#REF!</v>
      </c>
      <c r="AC64" s="499" t="e">
        <f>+#REF!</f>
        <v>#REF!</v>
      </c>
      <c r="AD64" s="499" t="e">
        <f>+#REF!</f>
        <v>#REF!</v>
      </c>
      <c r="AE64" s="510" t="e">
        <f t="shared" si="61"/>
        <v>#REF!</v>
      </c>
      <c r="AF64" s="511" t="e">
        <f t="shared" si="62"/>
        <v>#REF!</v>
      </c>
      <c r="AG64" s="528" t="e">
        <f t="shared" si="52"/>
        <v>#REF!</v>
      </c>
    </row>
    <row r="65" spans="2:33">
      <c r="B65" s="505" t="s">
        <v>226</v>
      </c>
      <c r="C65" s="493" t="e">
        <f t="shared" si="53"/>
        <v>#REF!</v>
      </c>
      <c r="D65" s="499" t="e">
        <f t="shared" si="46"/>
        <v>#REF!</v>
      </c>
      <c r="E65" s="499" t="e">
        <f t="shared" si="47"/>
        <v>#REF!</v>
      </c>
      <c r="F65" s="510" t="e">
        <f t="shared" si="54"/>
        <v>#REF!</v>
      </c>
      <c r="G65" s="499" t="e">
        <f t="shared" si="48"/>
        <v>#REF!</v>
      </c>
      <c r="H65" s="499" t="e">
        <f t="shared" si="49"/>
        <v>#REF!</v>
      </c>
      <c r="I65" s="510" t="e">
        <f t="shared" si="55"/>
        <v>#REF!</v>
      </c>
      <c r="J65" s="511" t="e">
        <f t="shared" si="56"/>
        <v>#REF!</v>
      </c>
      <c r="K65" s="528" t="e">
        <f t="shared" si="50"/>
        <v>#REF!</v>
      </c>
      <c r="L65" s="522"/>
      <c r="M65" s="505" t="s">
        <v>226</v>
      </c>
      <c r="N65" s="493" t="e">
        <f>+#REF!</f>
        <v>#REF!</v>
      </c>
      <c r="O65" s="499" t="e">
        <f>+#REF!</f>
        <v>#REF!</v>
      </c>
      <c r="P65" s="499" t="e">
        <f>+#REF!</f>
        <v>#REF!</v>
      </c>
      <c r="Q65" s="510" t="e">
        <f t="shared" si="63"/>
        <v>#REF!</v>
      </c>
      <c r="R65" s="499" t="e">
        <f>+#REF!</f>
        <v>#REF!</v>
      </c>
      <c r="S65" s="499" t="e">
        <f>+#REF!</f>
        <v>#REF!</v>
      </c>
      <c r="T65" s="510" t="e">
        <f t="shared" si="64"/>
        <v>#REF!</v>
      </c>
      <c r="U65" s="511" t="e">
        <f t="shared" si="65"/>
        <v>#REF!</v>
      </c>
      <c r="V65" s="528" t="e">
        <f t="shared" si="66"/>
        <v>#REF!</v>
      </c>
      <c r="X65" s="505" t="s">
        <v>226</v>
      </c>
      <c r="Y65" s="493" t="e">
        <f>+#REF!</f>
        <v>#REF!</v>
      </c>
      <c r="Z65" s="499" t="e">
        <f>+#REF!</f>
        <v>#REF!</v>
      </c>
      <c r="AA65" s="499"/>
      <c r="AB65" s="510" t="e">
        <f t="shared" si="60"/>
        <v>#REF!</v>
      </c>
      <c r="AC65" s="499" t="e">
        <f>+#REF!</f>
        <v>#REF!</v>
      </c>
      <c r="AD65" s="499" t="e">
        <f>+#REF!</f>
        <v>#REF!</v>
      </c>
      <c r="AE65" s="510" t="e">
        <f t="shared" si="61"/>
        <v>#REF!</v>
      </c>
      <c r="AF65" s="511" t="e">
        <f t="shared" si="62"/>
        <v>#REF!</v>
      </c>
      <c r="AG65" s="528" t="e">
        <f t="shared" si="52"/>
        <v>#REF!</v>
      </c>
    </row>
    <row r="66" spans="2:33">
      <c r="B66" s="505" t="s">
        <v>227</v>
      </c>
      <c r="C66" s="493" t="e">
        <f t="shared" si="53"/>
        <v>#REF!</v>
      </c>
      <c r="D66" s="499" t="e">
        <f t="shared" si="46"/>
        <v>#REF!</v>
      </c>
      <c r="E66" s="499" t="e">
        <f t="shared" si="47"/>
        <v>#REF!</v>
      </c>
      <c r="F66" s="510" t="e">
        <f t="shared" si="54"/>
        <v>#REF!</v>
      </c>
      <c r="G66" s="499" t="e">
        <f t="shared" si="48"/>
        <v>#REF!</v>
      </c>
      <c r="H66" s="499" t="e">
        <f t="shared" si="49"/>
        <v>#REF!</v>
      </c>
      <c r="I66" s="510" t="e">
        <f t="shared" si="55"/>
        <v>#REF!</v>
      </c>
      <c r="J66" s="511" t="e">
        <f t="shared" si="56"/>
        <v>#REF!</v>
      </c>
      <c r="K66" s="528" t="e">
        <f t="shared" si="50"/>
        <v>#REF!</v>
      </c>
      <c r="L66" s="522"/>
      <c r="M66" s="505" t="s">
        <v>227</v>
      </c>
      <c r="N66" s="493" t="e">
        <f>+#REF!</f>
        <v>#REF!</v>
      </c>
      <c r="O66" s="499" t="e">
        <f>+#REF!</f>
        <v>#REF!</v>
      </c>
      <c r="P66" s="499" t="e">
        <f>+#REF!</f>
        <v>#REF!</v>
      </c>
      <c r="Q66" s="510" t="e">
        <f t="shared" si="63"/>
        <v>#REF!</v>
      </c>
      <c r="R66" s="499" t="e">
        <f>+#REF!</f>
        <v>#REF!</v>
      </c>
      <c r="S66" s="499" t="e">
        <f>+#REF!</f>
        <v>#REF!</v>
      </c>
      <c r="T66" s="510" t="e">
        <f t="shared" si="64"/>
        <v>#REF!</v>
      </c>
      <c r="U66" s="511" t="e">
        <f t="shared" si="65"/>
        <v>#REF!</v>
      </c>
      <c r="V66" s="528" t="e">
        <f t="shared" si="66"/>
        <v>#REF!</v>
      </c>
      <c r="X66" s="505" t="s">
        <v>227</v>
      </c>
      <c r="Y66" s="493" t="e">
        <f>+#REF!</f>
        <v>#REF!</v>
      </c>
      <c r="Z66" s="499" t="e">
        <f>+#REF!</f>
        <v>#REF!</v>
      </c>
      <c r="AA66" s="499"/>
      <c r="AB66" s="510" t="e">
        <f t="shared" si="60"/>
        <v>#REF!</v>
      </c>
      <c r="AC66" s="499" t="e">
        <f>+#REF!</f>
        <v>#REF!</v>
      </c>
      <c r="AD66" s="499" t="e">
        <f>+#REF!</f>
        <v>#REF!</v>
      </c>
      <c r="AE66" s="510" t="e">
        <f t="shared" si="61"/>
        <v>#REF!</v>
      </c>
      <c r="AF66" s="511" t="e">
        <f t="shared" si="62"/>
        <v>#REF!</v>
      </c>
      <c r="AG66" s="528" t="e">
        <f t="shared" si="52"/>
        <v>#REF!</v>
      </c>
    </row>
    <row r="67" spans="2:33">
      <c r="B67" s="506" t="s">
        <v>213</v>
      </c>
      <c r="C67" s="494" t="e">
        <f t="shared" si="53"/>
        <v>#REF!</v>
      </c>
      <c r="D67" s="500" t="e">
        <f t="shared" si="46"/>
        <v>#REF!</v>
      </c>
      <c r="E67" s="500" t="e">
        <f t="shared" si="47"/>
        <v>#REF!</v>
      </c>
      <c r="F67" s="512" t="e">
        <f t="shared" si="54"/>
        <v>#REF!</v>
      </c>
      <c r="G67" s="500" t="e">
        <f t="shared" si="48"/>
        <v>#REF!</v>
      </c>
      <c r="H67" s="500" t="e">
        <f t="shared" si="49"/>
        <v>#REF!</v>
      </c>
      <c r="I67" s="512" t="e">
        <f t="shared" si="55"/>
        <v>#REF!</v>
      </c>
      <c r="J67" s="513" t="e">
        <f t="shared" si="56"/>
        <v>#REF!</v>
      </c>
      <c r="K67" s="529" t="e">
        <f t="shared" si="50"/>
        <v>#REF!</v>
      </c>
      <c r="L67" s="522"/>
      <c r="M67" s="506" t="s">
        <v>213</v>
      </c>
      <c r="N67" s="494" t="e">
        <f>+#REF!</f>
        <v>#REF!</v>
      </c>
      <c r="O67" s="500" t="e">
        <f>+#REF!</f>
        <v>#REF!</v>
      </c>
      <c r="P67" s="500" t="e">
        <f>+#REF!</f>
        <v>#REF!</v>
      </c>
      <c r="Q67" s="512" t="e">
        <f t="shared" si="63"/>
        <v>#REF!</v>
      </c>
      <c r="R67" s="500" t="e">
        <f>+#REF!</f>
        <v>#REF!</v>
      </c>
      <c r="S67" s="500" t="e">
        <f>+#REF!</f>
        <v>#REF!</v>
      </c>
      <c r="T67" s="512" t="e">
        <f t="shared" si="64"/>
        <v>#REF!</v>
      </c>
      <c r="U67" s="513" t="e">
        <f t="shared" si="65"/>
        <v>#REF!</v>
      </c>
      <c r="V67" s="529" t="e">
        <f t="shared" si="66"/>
        <v>#REF!</v>
      </c>
      <c r="X67" s="506" t="s">
        <v>213</v>
      </c>
      <c r="Y67" s="494" t="e">
        <f>+#REF!</f>
        <v>#REF!</v>
      </c>
      <c r="Z67" s="500" t="e">
        <f>+#REF!</f>
        <v>#REF!</v>
      </c>
      <c r="AA67" s="500"/>
      <c r="AB67" s="512" t="e">
        <f t="shared" si="60"/>
        <v>#REF!</v>
      </c>
      <c r="AC67" s="500" t="e">
        <f>+#REF!</f>
        <v>#REF!</v>
      </c>
      <c r="AD67" s="500" t="e">
        <f>+#REF!</f>
        <v>#REF!</v>
      </c>
      <c r="AE67" s="512" t="e">
        <f t="shared" si="61"/>
        <v>#REF!</v>
      </c>
      <c r="AF67" s="513" t="e">
        <f t="shared" si="62"/>
        <v>#REF!</v>
      </c>
      <c r="AG67" s="529" t="e">
        <f t="shared" si="52"/>
        <v>#REF!</v>
      </c>
    </row>
    <row r="69" spans="2:33">
      <c r="Y69" s="517"/>
      <c r="Z69" s="517"/>
      <c r="AA69" s="517"/>
      <c r="AB69" s="517"/>
      <c r="AC69" s="517"/>
      <c r="AD69" s="517"/>
      <c r="AE69" s="517"/>
    </row>
    <row r="71" spans="2:33">
      <c r="X71" s="495"/>
      <c r="Y71" s="517"/>
      <c r="Z71" s="495"/>
      <c r="AA71" s="495"/>
      <c r="AB71" s="495"/>
      <c r="AC71" s="495"/>
      <c r="AD71" s="495"/>
      <c r="AE71" s="495"/>
    </row>
  </sheetData>
  <mergeCells count="9">
    <mergeCell ref="B3:K3"/>
    <mergeCell ref="B25:K25"/>
    <mergeCell ref="B47:K47"/>
    <mergeCell ref="X3:AG3"/>
    <mergeCell ref="X25:AG25"/>
    <mergeCell ref="X47:AG47"/>
    <mergeCell ref="M3:V3"/>
    <mergeCell ref="M25:V25"/>
    <mergeCell ref="M47:V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5956-496C-4569-A700-A6536A77367C}">
  <dimension ref="A1:AP501"/>
  <sheetViews>
    <sheetView tabSelected="1" topLeftCell="C1" zoomScale="80" zoomScaleNormal="80" workbookViewId="0">
      <pane xSplit="1" ySplit="2" topLeftCell="M476" activePane="bottomRight" state="frozen"/>
      <selection activeCell="C1" sqref="C1"/>
      <selection pane="topRight" activeCell="D1" sqref="D1"/>
      <selection pane="bottomLeft" activeCell="C3" sqref="C3"/>
      <selection pane="bottomRight" activeCell="J33" sqref="J33"/>
    </sheetView>
  </sheetViews>
  <sheetFormatPr baseColWidth="10" defaultRowHeight="14.25" outlineLevelCol="1"/>
  <cols>
    <col min="1" max="1" width="36.75" hidden="1" customWidth="1" outlineLevel="1"/>
    <col min="2" max="2" width="21.875" hidden="1" customWidth="1" outlineLevel="1"/>
    <col min="3" max="3" width="38.125" bestFit="1" customWidth="1" collapsed="1"/>
    <col min="4" max="4" width="12.625" customWidth="1"/>
    <col min="5" max="5" width="12.125" customWidth="1"/>
    <col min="6" max="6" width="17.125" bestFit="1" customWidth="1"/>
    <col min="7" max="7" width="12.625" customWidth="1"/>
    <col min="8" max="8" width="12.125" customWidth="1"/>
    <col min="9" max="9" width="16.25" customWidth="1"/>
    <col min="10" max="10" width="12.625" customWidth="1"/>
    <col min="11" max="11" width="12.125" customWidth="1"/>
    <col min="12" max="12" width="16.25" customWidth="1"/>
    <col min="13" max="13" width="12.625" customWidth="1"/>
    <col min="14" max="14" width="12.125" customWidth="1"/>
    <col min="15" max="15" width="16.25" customWidth="1"/>
    <col min="16" max="16" width="12.625" customWidth="1"/>
    <col min="17" max="17" width="12.125" customWidth="1"/>
    <col min="18" max="18" width="18.375" bestFit="1" customWidth="1"/>
    <col min="19" max="19" width="12.625" customWidth="1"/>
    <col min="20" max="20" width="12.125" customWidth="1"/>
    <col min="21" max="21" width="16.25" customWidth="1"/>
    <col min="22" max="22" width="12.625" customWidth="1"/>
    <col min="23" max="23" width="12.125" customWidth="1"/>
    <col min="24" max="24" width="16.25" customWidth="1"/>
    <col min="25" max="25" width="12.625" customWidth="1"/>
    <col min="26" max="26" width="12.125" customWidth="1"/>
    <col min="27" max="27" width="16.25" customWidth="1"/>
    <col min="28" max="28" width="12.625" customWidth="1"/>
    <col min="29" max="29" width="12.125" customWidth="1"/>
    <col min="30" max="30" width="16.25" customWidth="1"/>
    <col min="31" max="31" width="12.625" customWidth="1"/>
    <col min="32" max="32" width="12.125" customWidth="1"/>
    <col min="33" max="33" width="16.25" customWidth="1"/>
    <col min="34" max="34" width="12.625" customWidth="1"/>
    <col min="35" max="35" width="12.125" customWidth="1"/>
    <col min="36" max="36" width="16.25" customWidth="1"/>
    <col min="37" max="37" width="12.625" customWidth="1"/>
    <col min="38" max="38" width="12.125" customWidth="1"/>
    <col min="39" max="39" width="16.25" customWidth="1"/>
    <col min="40" max="40" width="12.625" customWidth="1"/>
    <col min="41" max="41" width="12.125" customWidth="1"/>
    <col min="42" max="42" width="18.375" bestFit="1" customWidth="1"/>
  </cols>
  <sheetData>
    <row r="1" spans="1:42" ht="35.25">
      <c r="B1" s="1"/>
      <c r="C1" s="1" t="s">
        <v>255</v>
      </c>
      <c r="D1" s="759" t="s">
        <v>195</v>
      </c>
      <c r="E1" s="759"/>
      <c r="F1" s="759"/>
      <c r="G1" s="759" t="s">
        <v>196</v>
      </c>
      <c r="H1" s="759"/>
      <c r="I1" s="759"/>
      <c r="J1" s="759" t="s">
        <v>197</v>
      </c>
      <c r="K1" s="759"/>
      <c r="L1" s="759"/>
      <c r="M1" s="759" t="s">
        <v>198</v>
      </c>
      <c r="N1" s="759"/>
      <c r="O1" s="759"/>
      <c r="P1" s="759" t="s">
        <v>199</v>
      </c>
      <c r="Q1" s="759"/>
      <c r="R1" s="759"/>
      <c r="S1" s="759" t="s">
        <v>200</v>
      </c>
      <c r="T1" s="759"/>
      <c r="U1" s="759"/>
      <c r="V1" s="759" t="s">
        <v>201</v>
      </c>
      <c r="W1" s="759"/>
      <c r="X1" s="759"/>
      <c r="Y1" s="759" t="s">
        <v>202</v>
      </c>
      <c r="Z1" s="759"/>
      <c r="AA1" s="759"/>
      <c r="AB1" s="759" t="s">
        <v>203</v>
      </c>
      <c r="AC1" s="759"/>
      <c r="AD1" s="759"/>
      <c r="AE1" s="759" t="s">
        <v>204</v>
      </c>
      <c r="AF1" s="759"/>
      <c r="AG1" s="759"/>
      <c r="AH1" s="759" t="s">
        <v>205</v>
      </c>
      <c r="AI1" s="759"/>
      <c r="AJ1" s="759"/>
      <c r="AK1" s="759" t="s">
        <v>206</v>
      </c>
      <c r="AL1" s="759"/>
      <c r="AM1" s="759"/>
      <c r="AN1" s="759" t="s">
        <v>254</v>
      </c>
      <c r="AO1" s="759"/>
      <c r="AP1" s="759"/>
    </row>
    <row r="2" spans="1:42" ht="15" customHeight="1" thickBot="1">
      <c r="B2" s="7"/>
      <c r="C2" s="8"/>
      <c r="D2" s="760">
        <v>1</v>
      </c>
      <c r="E2" s="760"/>
      <c r="F2" s="760"/>
      <c r="G2" s="760">
        <v>2</v>
      </c>
      <c r="H2" s="760"/>
      <c r="I2" s="760"/>
      <c r="J2" s="760">
        <v>3</v>
      </c>
      <c r="K2" s="760"/>
      <c r="L2" s="760"/>
      <c r="M2" s="760">
        <v>4</v>
      </c>
      <c r="N2" s="760"/>
      <c r="O2" s="760"/>
      <c r="P2" s="760">
        <v>5</v>
      </c>
      <c r="Q2" s="760"/>
      <c r="R2" s="760"/>
      <c r="S2" s="760">
        <v>6</v>
      </c>
      <c r="T2" s="760"/>
      <c r="U2" s="760"/>
      <c r="V2" s="760">
        <v>7</v>
      </c>
      <c r="W2" s="760"/>
      <c r="X2" s="760"/>
      <c r="Y2" s="760">
        <v>8</v>
      </c>
      <c r="Z2" s="760"/>
      <c r="AA2" s="760"/>
      <c r="AB2" s="760">
        <v>9</v>
      </c>
      <c r="AC2" s="760"/>
      <c r="AD2" s="760"/>
      <c r="AE2" s="760">
        <v>10</v>
      </c>
      <c r="AF2" s="760"/>
      <c r="AG2" s="760"/>
      <c r="AH2" s="760">
        <v>11</v>
      </c>
      <c r="AI2" s="760"/>
      <c r="AJ2" s="760"/>
      <c r="AK2" s="760">
        <v>12</v>
      </c>
      <c r="AL2" s="760"/>
      <c r="AM2" s="760"/>
      <c r="AN2" s="760"/>
      <c r="AO2" s="760"/>
      <c r="AP2" s="760"/>
    </row>
    <row r="3" spans="1:42" ht="21" thickTop="1">
      <c r="B3" s="12"/>
      <c r="C3" s="748" t="s">
        <v>0</v>
      </c>
      <c r="D3" s="761" t="s">
        <v>7</v>
      </c>
      <c r="E3" s="762"/>
      <c r="F3" s="763"/>
      <c r="G3" s="761" t="s">
        <v>7</v>
      </c>
      <c r="H3" s="762"/>
      <c r="I3" s="763"/>
      <c r="J3" s="761" t="s">
        <v>7</v>
      </c>
      <c r="K3" s="762"/>
      <c r="L3" s="763"/>
      <c r="M3" s="761" t="s">
        <v>7</v>
      </c>
      <c r="N3" s="762"/>
      <c r="O3" s="763"/>
      <c r="P3" s="761" t="s">
        <v>7</v>
      </c>
      <c r="Q3" s="762"/>
      <c r="R3" s="763"/>
      <c r="S3" s="761" t="s">
        <v>7</v>
      </c>
      <c r="T3" s="762"/>
      <c r="U3" s="763"/>
      <c r="V3" s="761" t="s">
        <v>7</v>
      </c>
      <c r="W3" s="762"/>
      <c r="X3" s="763"/>
      <c r="Y3" s="761" t="s">
        <v>7</v>
      </c>
      <c r="Z3" s="762"/>
      <c r="AA3" s="763"/>
      <c r="AB3" s="761" t="s">
        <v>7</v>
      </c>
      <c r="AC3" s="762"/>
      <c r="AD3" s="763"/>
      <c r="AE3" s="761" t="s">
        <v>7</v>
      </c>
      <c r="AF3" s="762"/>
      <c r="AG3" s="763"/>
      <c r="AH3" s="761" t="s">
        <v>7</v>
      </c>
      <c r="AI3" s="762"/>
      <c r="AJ3" s="763"/>
      <c r="AK3" s="761" t="s">
        <v>7</v>
      </c>
      <c r="AL3" s="762"/>
      <c r="AM3" s="763"/>
      <c r="AN3" s="761" t="s">
        <v>7</v>
      </c>
      <c r="AO3" s="762"/>
      <c r="AP3" s="763"/>
    </row>
    <row r="4" spans="1:42" ht="20.25">
      <c r="B4" s="12"/>
      <c r="C4" s="15"/>
      <c r="D4" s="551" t="s">
        <v>11</v>
      </c>
      <c r="E4" s="542" t="s">
        <v>14</v>
      </c>
      <c r="F4" s="20" t="s">
        <v>13</v>
      </c>
      <c r="G4" s="551" t="s">
        <v>11</v>
      </c>
      <c r="H4" s="542" t="s">
        <v>14</v>
      </c>
      <c r="I4" s="20" t="s">
        <v>13</v>
      </c>
      <c r="J4" s="551" t="s">
        <v>11</v>
      </c>
      <c r="K4" s="542" t="s">
        <v>14</v>
      </c>
      <c r="L4" s="20" t="s">
        <v>13</v>
      </c>
      <c r="M4" s="551" t="s">
        <v>11</v>
      </c>
      <c r="N4" s="542" t="s">
        <v>14</v>
      </c>
      <c r="O4" s="20" t="s">
        <v>13</v>
      </c>
      <c r="P4" s="551" t="s">
        <v>11</v>
      </c>
      <c r="Q4" s="542" t="s">
        <v>14</v>
      </c>
      <c r="R4" s="20" t="s">
        <v>13</v>
      </c>
      <c r="S4" s="551" t="s">
        <v>11</v>
      </c>
      <c r="T4" s="542" t="s">
        <v>14</v>
      </c>
      <c r="U4" s="20" t="s">
        <v>13</v>
      </c>
      <c r="V4" s="551" t="s">
        <v>11</v>
      </c>
      <c r="W4" s="542" t="s">
        <v>14</v>
      </c>
      <c r="X4" s="20" t="s">
        <v>13</v>
      </c>
      <c r="Y4" s="551" t="s">
        <v>11</v>
      </c>
      <c r="Z4" s="542" t="s">
        <v>14</v>
      </c>
      <c r="AA4" s="20" t="s">
        <v>13</v>
      </c>
      <c r="AB4" s="551" t="s">
        <v>11</v>
      </c>
      <c r="AC4" s="542" t="s">
        <v>14</v>
      </c>
      <c r="AD4" s="20" t="s">
        <v>13</v>
      </c>
      <c r="AE4" s="551" t="s">
        <v>11</v>
      </c>
      <c r="AF4" s="542" t="s">
        <v>14</v>
      </c>
      <c r="AG4" s="20" t="s">
        <v>13</v>
      </c>
      <c r="AH4" s="551" t="s">
        <v>11</v>
      </c>
      <c r="AI4" s="542" t="s">
        <v>14</v>
      </c>
      <c r="AJ4" s="20" t="s">
        <v>13</v>
      </c>
      <c r="AK4" s="551" t="s">
        <v>11</v>
      </c>
      <c r="AL4" s="542" t="s">
        <v>14</v>
      </c>
      <c r="AM4" s="20" t="s">
        <v>13</v>
      </c>
      <c r="AN4" s="551" t="s">
        <v>11</v>
      </c>
      <c r="AO4" s="542" t="s">
        <v>14</v>
      </c>
      <c r="AP4" s="20" t="s">
        <v>13</v>
      </c>
    </row>
    <row r="5" spans="1:42" ht="20.25">
      <c r="A5" t="str">
        <f t="shared" ref="A5" si="0">+B5&amp;C5</f>
        <v>Véhicules neufsVentes nettes</v>
      </c>
      <c r="B5" s="12" t="s">
        <v>0</v>
      </c>
      <c r="C5" s="21" t="s">
        <v>16</v>
      </c>
      <c r="D5" s="88"/>
      <c r="E5" s="26"/>
      <c r="F5" s="546">
        <f>'1'!$L$5</f>
        <v>1000809.9600000001</v>
      </c>
      <c r="G5" s="88"/>
      <c r="H5" s="26"/>
      <c r="I5" s="546">
        <f>'2'!$L$5</f>
        <v>2019283.0600000003</v>
      </c>
      <c r="J5" s="88"/>
      <c r="K5" s="26"/>
      <c r="L5" s="546">
        <f>'3'!$L$5</f>
        <v>3240605.2</v>
      </c>
      <c r="M5" s="88"/>
      <c r="N5" s="26"/>
      <c r="O5" s="546">
        <f>'4'!$L$5</f>
        <v>3185397.8299999996</v>
      </c>
      <c r="P5" s="88"/>
      <c r="Q5" s="26"/>
      <c r="R5" s="546">
        <f>'5'!$L$5</f>
        <v>3760929.9899999998</v>
      </c>
      <c r="S5" s="88"/>
      <c r="T5" s="26"/>
      <c r="U5" s="546">
        <f>'6'!$L$5</f>
        <v>2741022.1500000004</v>
      </c>
      <c r="V5" s="88"/>
      <c r="W5" s="26"/>
      <c r="X5" s="546">
        <f>'7'!$L$5</f>
        <v>18845741.939999998</v>
      </c>
      <c r="Y5" s="88"/>
      <c r="Z5" s="26"/>
      <c r="AA5" s="546">
        <f>'8'!$L$5</f>
        <v>22095178.34</v>
      </c>
      <c r="AB5" s="88"/>
      <c r="AC5" s="26"/>
      <c r="AD5" s="546">
        <f>'9'!$L$5</f>
        <v>0</v>
      </c>
      <c r="AE5" s="88"/>
      <c r="AF5" s="26"/>
      <c r="AG5" s="546">
        <f>'10'!$L$5</f>
        <v>0</v>
      </c>
      <c r="AH5" s="88"/>
      <c r="AI5" s="26"/>
      <c r="AJ5" s="546">
        <f>'11'!$L$5</f>
        <v>0</v>
      </c>
      <c r="AK5" s="88"/>
      <c r="AL5" s="26"/>
      <c r="AM5" s="546">
        <f>'12'!$L$5</f>
        <v>0</v>
      </c>
      <c r="AN5" s="88"/>
      <c r="AO5" s="26"/>
      <c r="AP5" s="546">
        <f>SUM(F5,I5,L5,O5,R5,U5,X5,AA5,AD5,AG5,AJ5,AM5)</f>
        <v>56888968.469999999</v>
      </c>
    </row>
    <row r="6" spans="1:42" ht="20.25">
      <c r="A6" t="str">
        <f t="shared" ref="A6:A69" si="1">+B6&amp;C6</f>
        <v>Véhicules neufsAutos détail</v>
      </c>
      <c r="B6" s="12" t="s">
        <v>0</v>
      </c>
      <c r="C6" s="30" t="s">
        <v>17</v>
      </c>
      <c r="D6" s="552">
        <f>'1'!$J$6</f>
        <v>7</v>
      </c>
      <c r="E6" s="486">
        <f>IF(D6=0,0,F6/D6)</f>
        <v>590.46000000000072</v>
      </c>
      <c r="F6" s="547">
        <f>'1'!$L$6</f>
        <v>4133.2200000000048</v>
      </c>
      <c r="G6" s="552">
        <f>'2'!$J$6</f>
        <v>15</v>
      </c>
      <c r="H6" s="486">
        <f>IF(G6=0,0,I6/G6)</f>
        <v>1396.2839999999987</v>
      </c>
      <c r="I6" s="547">
        <f>'2'!$L$6</f>
        <v>20944.25999999998</v>
      </c>
      <c r="J6" s="552">
        <f>'3'!$J$6</f>
        <v>32</v>
      </c>
      <c r="K6" s="486">
        <f>IF(J6=0,0,L6/J6)</f>
        <v>1097.7471874999956</v>
      </c>
      <c r="L6" s="547">
        <f>'3'!$L$6</f>
        <v>35127.909999999858</v>
      </c>
      <c r="M6" s="552">
        <f>'4'!$J$6</f>
        <v>24</v>
      </c>
      <c r="N6" s="486">
        <f t="shared" ref="N6:N9" si="2">IF(M6=0,0,O6/M6)</f>
        <v>474.33791666666485</v>
      </c>
      <c r="O6" s="547">
        <f>'4'!$L$6</f>
        <v>11384.109999999957</v>
      </c>
      <c r="P6" s="552">
        <f>'5'!$J$6</f>
        <v>25</v>
      </c>
      <c r="Q6" s="486">
        <f t="shared" ref="Q6:Q9" si="3">IF(P6=0,0,R6/P6)</f>
        <v>1020.8359999999963</v>
      </c>
      <c r="R6" s="547">
        <f>'5'!$L$6</f>
        <v>25520.899999999907</v>
      </c>
      <c r="S6" s="552">
        <f>'6'!$J$6</f>
        <v>23</v>
      </c>
      <c r="T6" s="486">
        <f t="shared" ref="T6:T9" si="4">IF(S6=0,0,U6/S6)</f>
        <v>1164.0582608695624</v>
      </c>
      <c r="U6" s="547">
        <f>'6'!$L$6</f>
        <v>26773.339999999938</v>
      </c>
      <c r="V6" s="552">
        <f>'7'!$J$6</f>
        <v>150</v>
      </c>
      <c r="W6" s="486">
        <f t="shared" ref="W6:W9" si="5">IF(V6=0,0,X6/V6)</f>
        <v>1030.7103333333337</v>
      </c>
      <c r="X6" s="547">
        <f>'7'!$L$6</f>
        <v>154606.55000000005</v>
      </c>
      <c r="Y6" s="552">
        <f>'8'!$J$6</f>
        <v>174</v>
      </c>
      <c r="Z6" s="486">
        <f t="shared" ref="Z6:Z9" si="6">IF(Y6=0,0,AA6/Y6)</f>
        <v>1036.2560919540213</v>
      </c>
      <c r="AA6" s="547">
        <f>'8'!$L$6</f>
        <v>180308.55999999971</v>
      </c>
      <c r="AB6" s="552">
        <f>'9'!$J$6</f>
        <v>0</v>
      </c>
      <c r="AC6" s="486">
        <f t="shared" ref="AC6:AC9" si="7">IF(AB6=0,0,AD6/AB6)</f>
        <v>0</v>
      </c>
      <c r="AD6" s="547">
        <f>'9'!$L$6</f>
        <v>0</v>
      </c>
      <c r="AE6" s="552">
        <f>'10'!$J$6</f>
        <v>0</v>
      </c>
      <c r="AF6" s="486">
        <f t="shared" ref="AF6" si="8">IF(AE6=0,0,AG6/AE6)</f>
        <v>0</v>
      </c>
      <c r="AG6" s="547">
        <f>'10'!$L$6</f>
        <v>0</v>
      </c>
      <c r="AH6" s="552">
        <f>'11'!$J$6</f>
        <v>0</v>
      </c>
      <c r="AI6" s="486">
        <f t="shared" ref="AI6" si="9">IF(AH6=0,0,AJ6/AH6)</f>
        <v>0</v>
      </c>
      <c r="AJ6" s="547">
        <f>'11'!$L$6</f>
        <v>0</v>
      </c>
      <c r="AK6" s="552">
        <f>'12'!$J$6</f>
        <v>0</v>
      </c>
      <c r="AL6" s="486">
        <f t="shared" ref="AL6" si="10">IF(AK6=0,0,AM6/AK6)</f>
        <v>0</v>
      </c>
      <c r="AM6" s="547">
        <f>'12'!$L$6</f>
        <v>0</v>
      </c>
      <c r="AN6" s="552">
        <f t="shared" ref="AN6:AP12" si="11">SUM(D6,G6,J6,M6,P6,S6,V6,Y6,AB6,AE6,AH6,AK6)</f>
        <v>450</v>
      </c>
      <c r="AO6" s="486">
        <f t="shared" ref="AO6" si="12">IF(AN6=0,0,AP6/AN6)</f>
        <v>1019.5529999999986</v>
      </c>
      <c r="AP6" s="547">
        <f t="shared" si="11"/>
        <v>458798.84999999939</v>
      </c>
    </row>
    <row r="7" spans="1:42" ht="20.25">
      <c r="A7" t="str">
        <f t="shared" si="1"/>
        <v>Véhicules neufsCamions détail</v>
      </c>
      <c r="B7" s="12" t="s">
        <v>0</v>
      </c>
      <c r="C7" s="30" t="s">
        <v>18</v>
      </c>
      <c r="D7" s="552">
        <f>'1'!$J$7</f>
        <v>13</v>
      </c>
      <c r="E7" s="486">
        <f t="shared" ref="E7:E12" si="13">IF(D7=0,0,F7/D7)</f>
        <v>1549.7276923076984</v>
      </c>
      <c r="F7" s="547">
        <f>'1'!$L$7</f>
        <v>20146.460000000079</v>
      </c>
      <c r="G7" s="552">
        <f>'2'!$J$7</f>
        <v>21</v>
      </c>
      <c r="H7" s="486">
        <f t="shared" ref="H7:H9" si="14">IF(G7=0,0,I7/G7)</f>
        <v>2079.4923809523848</v>
      </c>
      <c r="I7" s="547">
        <f>'2'!$L$7</f>
        <v>43669.340000000084</v>
      </c>
      <c r="J7" s="552">
        <f>'3'!$J$7</f>
        <v>37</v>
      </c>
      <c r="K7" s="486">
        <f t="shared" ref="K7:K9" si="15">IF(J7=0,0,L7/J7)</f>
        <v>2171.0772972972968</v>
      </c>
      <c r="L7" s="547">
        <f>'3'!$L$7</f>
        <v>80329.859999999986</v>
      </c>
      <c r="M7" s="552">
        <f>'4'!$J$7</f>
        <v>41</v>
      </c>
      <c r="N7" s="486">
        <f t="shared" si="2"/>
        <v>2167.9160975609743</v>
      </c>
      <c r="O7" s="547">
        <f>'4'!$L$7</f>
        <v>88884.559999999939</v>
      </c>
      <c r="P7" s="552">
        <f>'5'!$J$7</f>
        <v>58</v>
      </c>
      <c r="Q7" s="486">
        <f t="shared" si="3"/>
        <v>2126.4851724137952</v>
      </c>
      <c r="R7" s="547">
        <f>'5'!$L$7</f>
        <v>123336.14000000013</v>
      </c>
      <c r="S7" s="552">
        <f>'6'!$J$7</f>
        <v>32</v>
      </c>
      <c r="T7" s="486">
        <f t="shared" si="4"/>
        <v>2323.7590625000012</v>
      </c>
      <c r="U7" s="547">
        <f>'6'!$L$7</f>
        <v>74360.290000000037</v>
      </c>
      <c r="V7" s="552">
        <f>'7'!$J$7</f>
        <v>239</v>
      </c>
      <c r="W7" s="486">
        <f t="shared" si="5"/>
        <v>2180.0417573221739</v>
      </c>
      <c r="X7" s="547">
        <f>'7'!$L$7</f>
        <v>521029.97999999952</v>
      </c>
      <c r="Y7" s="552">
        <f>'8'!$J$7</f>
        <v>278</v>
      </c>
      <c r="Z7" s="486">
        <f t="shared" si="6"/>
        <v>2164.244892086328</v>
      </c>
      <c r="AA7" s="547">
        <f>'8'!$L$7</f>
        <v>601660.07999999914</v>
      </c>
      <c r="AB7" s="552">
        <f>'9'!$J$7</f>
        <v>0</v>
      </c>
      <c r="AC7" s="486">
        <f t="shared" si="7"/>
        <v>0</v>
      </c>
      <c r="AD7" s="547">
        <f>'9'!$L$7</f>
        <v>0</v>
      </c>
      <c r="AE7" s="552">
        <f>'10'!$J$7</f>
        <v>0</v>
      </c>
      <c r="AF7" s="486">
        <f t="shared" ref="AF7" si="16">IF(AE7=0,0,AG7/AE7)</f>
        <v>0</v>
      </c>
      <c r="AG7" s="547">
        <f>'10'!$L$7</f>
        <v>0</v>
      </c>
      <c r="AH7" s="552">
        <f>'11'!$J$7</f>
        <v>0</v>
      </c>
      <c r="AI7" s="486">
        <f t="shared" ref="AI7" si="17">IF(AH7=0,0,AJ7/AH7)</f>
        <v>0</v>
      </c>
      <c r="AJ7" s="547">
        <f>'11'!$L$7</f>
        <v>0</v>
      </c>
      <c r="AK7" s="552">
        <f>'12'!$J$7</f>
        <v>0</v>
      </c>
      <c r="AL7" s="486">
        <f t="shared" ref="AL7" si="18">IF(AK7=0,0,AM7/AK7)</f>
        <v>0</v>
      </c>
      <c r="AM7" s="547">
        <f>'12'!$L$7</f>
        <v>0</v>
      </c>
      <c r="AN7" s="552">
        <f t="shared" si="11"/>
        <v>719</v>
      </c>
      <c r="AO7" s="486">
        <f t="shared" ref="AO7" si="19">IF(AN7=0,0,AP7/AN7)</f>
        <v>2160.5239360222517</v>
      </c>
      <c r="AP7" s="547">
        <f t="shared" si="11"/>
        <v>1553416.709999999</v>
      </c>
    </row>
    <row r="8" spans="1:42" ht="20.25">
      <c r="A8" t="str">
        <f t="shared" si="1"/>
        <v>Véhicules neufsSprinter</v>
      </c>
      <c r="B8" s="12" t="s">
        <v>0</v>
      </c>
      <c r="C8" s="30" t="s">
        <v>19</v>
      </c>
      <c r="D8" s="552">
        <f>'1'!$J$8</f>
        <v>0</v>
      </c>
      <c r="E8" s="486">
        <f t="shared" si="13"/>
        <v>0</v>
      </c>
      <c r="F8" s="547">
        <f>'1'!$L$8</f>
        <v>0</v>
      </c>
      <c r="G8" s="552">
        <f>'2'!$J$8</f>
        <v>0</v>
      </c>
      <c r="H8" s="486">
        <f t="shared" si="14"/>
        <v>0</v>
      </c>
      <c r="I8" s="547">
        <f>'2'!$L$8</f>
        <v>0</v>
      </c>
      <c r="J8" s="552">
        <f>'3'!$J$8</f>
        <v>0</v>
      </c>
      <c r="K8" s="486">
        <f t="shared" si="15"/>
        <v>0</v>
      </c>
      <c r="L8" s="547">
        <f>'3'!$L$8</f>
        <v>0</v>
      </c>
      <c r="M8" s="552">
        <f>'4'!$J$8</f>
        <v>0</v>
      </c>
      <c r="N8" s="486">
        <f t="shared" si="2"/>
        <v>0</v>
      </c>
      <c r="O8" s="547">
        <f>'4'!$L$8</f>
        <v>0</v>
      </c>
      <c r="P8" s="552">
        <f>'5'!$J$8</f>
        <v>0</v>
      </c>
      <c r="Q8" s="486">
        <f t="shared" si="3"/>
        <v>0</v>
      </c>
      <c r="R8" s="547">
        <f>'5'!$L$8</f>
        <v>0</v>
      </c>
      <c r="S8" s="552">
        <f>'6'!$J$8</f>
        <v>0</v>
      </c>
      <c r="T8" s="486">
        <f t="shared" si="4"/>
        <v>0</v>
      </c>
      <c r="U8" s="547">
        <f>'6'!$L$8</f>
        <v>0</v>
      </c>
      <c r="V8" s="552">
        <f>'7'!$J$8</f>
        <v>0</v>
      </c>
      <c r="W8" s="486">
        <f t="shared" si="5"/>
        <v>0</v>
      </c>
      <c r="X8" s="547">
        <f>'7'!$L$8</f>
        <v>0</v>
      </c>
      <c r="Y8" s="552">
        <f>'8'!$J$8</f>
        <v>0</v>
      </c>
      <c r="Z8" s="486">
        <f t="shared" si="6"/>
        <v>0</v>
      </c>
      <c r="AA8" s="547">
        <f>'8'!$L$8</f>
        <v>0</v>
      </c>
      <c r="AB8" s="552">
        <f>'9'!$J$8</f>
        <v>0</v>
      </c>
      <c r="AC8" s="486">
        <f t="shared" si="7"/>
        <v>0</v>
      </c>
      <c r="AD8" s="547">
        <f>'9'!$L$8</f>
        <v>0</v>
      </c>
      <c r="AE8" s="552">
        <f>'10'!$J$8</f>
        <v>0</v>
      </c>
      <c r="AF8" s="486">
        <f t="shared" ref="AF8" si="20">IF(AE8=0,0,AG8/AE8)</f>
        <v>0</v>
      </c>
      <c r="AG8" s="547">
        <f>'10'!$L$8</f>
        <v>0</v>
      </c>
      <c r="AH8" s="552">
        <f>'11'!$J$8</f>
        <v>0</v>
      </c>
      <c r="AI8" s="486">
        <f t="shared" ref="AI8" si="21">IF(AH8=0,0,AJ8/AH8)</f>
        <v>0</v>
      </c>
      <c r="AJ8" s="547">
        <f>'11'!$L$8</f>
        <v>0</v>
      </c>
      <c r="AK8" s="552">
        <f>'12'!$J$8</f>
        <v>0</v>
      </c>
      <c r="AL8" s="486">
        <f t="shared" ref="AL8" si="22">IF(AK8=0,0,AM8/AK8)</f>
        <v>0</v>
      </c>
      <c r="AM8" s="547">
        <f>'12'!$L$8</f>
        <v>0</v>
      </c>
      <c r="AN8" s="552">
        <f t="shared" si="11"/>
        <v>0</v>
      </c>
      <c r="AO8" s="486">
        <f t="shared" ref="AO8" si="23">IF(AN8=0,0,AP8/AN8)</f>
        <v>0</v>
      </c>
      <c r="AP8" s="547">
        <f t="shared" si="11"/>
        <v>0</v>
      </c>
    </row>
    <row r="9" spans="1:42" ht="20.25">
      <c r="A9" t="str">
        <f t="shared" si="1"/>
        <v>Véhicules neufsMoto détail</v>
      </c>
      <c r="B9" s="12" t="s">
        <v>0</v>
      </c>
      <c r="C9" s="30" t="s">
        <v>20</v>
      </c>
      <c r="D9" s="552">
        <f>'1'!$J$9</f>
        <v>0</v>
      </c>
      <c r="E9" s="486">
        <f t="shared" si="13"/>
        <v>0</v>
      </c>
      <c r="F9" s="547">
        <f>'1'!$L$9</f>
        <v>0</v>
      </c>
      <c r="G9" s="552">
        <f>'2'!$J$9</f>
        <v>0</v>
      </c>
      <c r="H9" s="486">
        <f t="shared" si="14"/>
        <v>0</v>
      </c>
      <c r="I9" s="547">
        <f>'2'!$L$9</f>
        <v>0</v>
      </c>
      <c r="J9" s="552">
        <f>'3'!$J$9</f>
        <v>0</v>
      </c>
      <c r="K9" s="486">
        <f t="shared" si="15"/>
        <v>0</v>
      </c>
      <c r="L9" s="547">
        <f>'3'!$L$9</f>
        <v>0</v>
      </c>
      <c r="M9" s="552">
        <f>'4'!$J$9</f>
        <v>0</v>
      </c>
      <c r="N9" s="486">
        <f t="shared" si="2"/>
        <v>0</v>
      </c>
      <c r="O9" s="547">
        <f>'4'!$L$9</f>
        <v>0</v>
      </c>
      <c r="P9" s="552">
        <f>'5'!$J$9</f>
        <v>0</v>
      </c>
      <c r="Q9" s="486">
        <f t="shared" si="3"/>
        <v>0</v>
      </c>
      <c r="R9" s="547">
        <f>'5'!$L$9</f>
        <v>0</v>
      </c>
      <c r="S9" s="552">
        <f>'6'!$J$9</f>
        <v>0</v>
      </c>
      <c r="T9" s="486">
        <f t="shared" si="4"/>
        <v>0</v>
      </c>
      <c r="U9" s="547">
        <f>'6'!$L$9</f>
        <v>0</v>
      </c>
      <c r="V9" s="552">
        <f>'7'!$J$9</f>
        <v>0</v>
      </c>
      <c r="W9" s="486">
        <f t="shared" si="5"/>
        <v>0</v>
      </c>
      <c r="X9" s="547">
        <f>'7'!$L$9</f>
        <v>0</v>
      </c>
      <c r="Y9" s="552">
        <f>'8'!$J$9</f>
        <v>0</v>
      </c>
      <c r="Z9" s="486">
        <f t="shared" si="6"/>
        <v>0</v>
      </c>
      <c r="AA9" s="547">
        <f>'8'!$L$9</f>
        <v>0</v>
      </c>
      <c r="AB9" s="552">
        <f>'9'!$J$9</f>
        <v>0</v>
      </c>
      <c r="AC9" s="486">
        <f t="shared" si="7"/>
        <v>0</v>
      </c>
      <c r="AD9" s="547">
        <f>'9'!$L$9</f>
        <v>0</v>
      </c>
      <c r="AE9" s="552">
        <f>'10'!$J$9</f>
        <v>0</v>
      </c>
      <c r="AF9" s="486">
        <f t="shared" ref="AF9" si="24">IF(AE9=0,0,AG9/AE9)</f>
        <v>0</v>
      </c>
      <c r="AG9" s="547">
        <f>'10'!$L$9</f>
        <v>0</v>
      </c>
      <c r="AH9" s="552">
        <f>'11'!$J$9</f>
        <v>0</v>
      </c>
      <c r="AI9" s="486">
        <f t="shared" ref="AI9" si="25">IF(AH9=0,0,AJ9/AH9)</f>
        <v>0</v>
      </c>
      <c r="AJ9" s="547">
        <f>'11'!$L$9</f>
        <v>0</v>
      </c>
      <c r="AK9" s="552">
        <f>'12'!$J$9</f>
        <v>0</v>
      </c>
      <c r="AL9" s="486">
        <f t="shared" ref="AL9" si="26">IF(AK9=0,0,AM9/AK9)</f>
        <v>0</v>
      </c>
      <c r="AM9" s="547">
        <f>'12'!$L$9</f>
        <v>0</v>
      </c>
      <c r="AN9" s="552">
        <f t="shared" si="11"/>
        <v>0</v>
      </c>
      <c r="AO9" s="486">
        <f t="shared" ref="AO9" si="27">IF(AN9=0,0,AP9/AN9)</f>
        <v>0</v>
      </c>
      <c r="AP9" s="547">
        <f t="shared" si="11"/>
        <v>0</v>
      </c>
    </row>
    <row r="10" spans="1:42" ht="20.25" hidden="1">
      <c r="A10" t="str">
        <f t="shared" si="1"/>
        <v>Véhicules neufs[...]</v>
      </c>
      <c r="B10" s="12" t="s">
        <v>0</v>
      </c>
      <c r="C10" s="30" t="s">
        <v>21</v>
      </c>
      <c r="D10" s="552">
        <f>'1'!G10</f>
        <v>0</v>
      </c>
      <c r="E10" s="486">
        <f>IF(D10=0,0,F10/D10)</f>
        <v>0</v>
      </c>
      <c r="F10" s="547">
        <f>'1'!$L$10</f>
        <v>0</v>
      </c>
      <c r="G10" s="552">
        <f>'2'!J10</f>
        <v>0</v>
      </c>
      <c r="H10" s="486">
        <f>IF(G10=0,0,I10/G10)</f>
        <v>0</v>
      </c>
      <c r="I10" s="547">
        <f>'2'!$L$10</f>
        <v>0</v>
      </c>
      <c r="J10" s="552">
        <f>'3'!M10</f>
        <v>0</v>
      </c>
      <c r="K10" s="486">
        <f>IF(J10=0,0,L10/J10)</f>
        <v>0</v>
      </c>
      <c r="L10" s="547">
        <f>'3'!$L$10</f>
        <v>0</v>
      </c>
      <c r="M10" s="552">
        <f>'4'!P10</f>
        <v>0</v>
      </c>
      <c r="N10" s="486">
        <f t="shared" ref="N10:N12" si="28">IF(M10=0,0,O10/M10)</f>
        <v>0</v>
      </c>
      <c r="O10" s="547">
        <f>'4'!$L$10</f>
        <v>0</v>
      </c>
      <c r="P10" s="552">
        <f>'5'!S10</f>
        <v>0</v>
      </c>
      <c r="Q10" s="486">
        <f t="shared" ref="Q10:Q12" si="29">IF(P10=0,0,R10/P10)</f>
        <v>0</v>
      </c>
      <c r="R10" s="547">
        <f>'5'!$L$10</f>
        <v>0</v>
      </c>
      <c r="S10" s="552">
        <f>'6'!V10</f>
        <v>0</v>
      </c>
      <c r="T10" s="486">
        <f t="shared" ref="T10:T12" si="30">IF(S10=0,0,U10/S10)</f>
        <v>0</v>
      </c>
      <c r="U10" s="547">
        <f>'6'!$L$10</f>
        <v>0</v>
      </c>
      <c r="V10" s="552">
        <f>'7'!Y10</f>
        <v>0</v>
      </c>
      <c r="W10" s="486">
        <f t="shared" ref="W10:W12" si="31">IF(V10=0,0,X10/V10)</f>
        <v>0</v>
      </c>
      <c r="X10" s="547">
        <f>'7'!$L$10</f>
        <v>0</v>
      </c>
      <c r="Y10" s="552">
        <f>'8'!AB10</f>
        <v>0</v>
      </c>
      <c r="Z10" s="486">
        <f t="shared" ref="Z10:Z12" si="32">IF(Y10=0,0,AA10/Y10)</f>
        <v>0</v>
      </c>
      <c r="AA10" s="547">
        <f>'8'!$L$10</f>
        <v>0</v>
      </c>
      <c r="AB10" s="552">
        <f>'9'!AE10</f>
        <v>0</v>
      </c>
      <c r="AC10" s="486">
        <f t="shared" ref="AC10:AC12" si="33">IF(AB10=0,0,AD10/AB10)</f>
        <v>0</v>
      </c>
      <c r="AD10" s="547">
        <f>'9'!$L$10</f>
        <v>0</v>
      </c>
      <c r="AE10" s="552">
        <f>'10'!AH10</f>
        <v>0</v>
      </c>
      <c r="AF10" s="486">
        <f t="shared" ref="AF10" si="34">IF(AE10=0,0,AG10/AE10)</f>
        <v>0</v>
      </c>
      <c r="AG10" s="547">
        <f>'10'!$L$10</f>
        <v>0</v>
      </c>
      <c r="AH10" s="552">
        <f>'11'!AK10</f>
        <v>0</v>
      </c>
      <c r="AI10" s="486">
        <f t="shared" ref="AI10" si="35">IF(AH10=0,0,AJ10/AH10)</f>
        <v>0</v>
      </c>
      <c r="AJ10" s="547">
        <f>'11'!$L$10</f>
        <v>0</v>
      </c>
      <c r="AK10" s="552">
        <f>'12'!AN10</f>
        <v>0</v>
      </c>
      <c r="AL10" s="486">
        <f t="shared" ref="AL10" si="36">IF(AK10=0,0,AM10/AK10)</f>
        <v>0</v>
      </c>
      <c r="AM10" s="547">
        <f>'12'!$L$10</f>
        <v>0</v>
      </c>
      <c r="AN10" s="552">
        <f t="shared" si="11"/>
        <v>0</v>
      </c>
      <c r="AO10" s="486">
        <f t="shared" ref="AO10" si="37">IF(AN10=0,0,AP10/AN10)</f>
        <v>0</v>
      </c>
      <c r="AP10" s="547">
        <f t="shared" si="11"/>
        <v>0</v>
      </c>
    </row>
    <row r="11" spans="1:42" ht="20.25" hidden="1">
      <c r="A11" t="str">
        <f t="shared" si="1"/>
        <v>Véhicules neufs[...]</v>
      </c>
      <c r="B11" s="12" t="s">
        <v>0</v>
      </c>
      <c r="C11" s="30" t="s">
        <v>21</v>
      </c>
      <c r="D11" s="552">
        <f>'1'!G11</f>
        <v>0</v>
      </c>
      <c r="E11" s="486">
        <f t="shared" si="13"/>
        <v>0</v>
      </c>
      <c r="F11" s="547">
        <f>'1'!$L$11</f>
        <v>0</v>
      </c>
      <c r="G11" s="552">
        <f>'2'!J11</f>
        <v>0</v>
      </c>
      <c r="H11" s="486">
        <f t="shared" ref="H11:H12" si="38">IF(G11=0,0,I11/G11)</f>
        <v>0</v>
      </c>
      <c r="I11" s="547">
        <f>'2'!$L$11</f>
        <v>0</v>
      </c>
      <c r="J11" s="552">
        <f>'3'!M11</f>
        <v>0</v>
      </c>
      <c r="K11" s="486">
        <f t="shared" ref="K11:K12" si="39">IF(J11=0,0,L11/J11)</f>
        <v>0</v>
      </c>
      <c r="L11" s="547">
        <f>'3'!$L$11</f>
        <v>0</v>
      </c>
      <c r="M11" s="552">
        <f>'4'!P11</f>
        <v>0</v>
      </c>
      <c r="N11" s="486">
        <f t="shared" si="28"/>
        <v>0</v>
      </c>
      <c r="O11" s="547">
        <f>'4'!$L$11</f>
        <v>0</v>
      </c>
      <c r="P11" s="552">
        <f>'5'!S11</f>
        <v>0</v>
      </c>
      <c r="Q11" s="486">
        <f t="shared" si="29"/>
        <v>0</v>
      </c>
      <c r="R11" s="547">
        <f>'5'!$L$11</f>
        <v>0</v>
      </c>
      <c r="S11" s="552">
        <f>'6'!V11</f>
        <v>0</v>
      </c>
      <c r="T11" s="486">
        <f t="shared" si="30"/>
        <v>0</v>
      </c>
      <c r="U11" s="547">
        <f>'6'!$L$11</f>
        <v>0</v>
      </c>
      <c r="V11" s="552">
        <f>'7'!Y11</f>
        <v>0</v>
      </c>
      <c r="W11" s="486">
        <f t="shared" si="31"/>
        <v>0</v>
      </c>
      <c r="X11" s="547">
        <f>'7'!$L$11</f>
        <v>0</v>
      </c>
      <c r="Y11" s="552">
        <f>'8'!AB11</f>
        <v>0</v>
      </c>
      <c r="Z11" s="486">
        <f t="shared" si="32"/>
        <v>0</v>
      </c>
      <c r="AA11" s="547">
        <f>'8'!$L$11</f>
        <v>0</v>
      </c>
      <c r="AB11" s="552">
        <f>'9'!AE11</f>
        <v>0</v>
      </c>
      <c r="AC11" s="486">
        <f t="shared" si="33"/>
        <v>0</v>
      </c>
      <c r="AD11" s="547">
        <f>'9'!$L$11</f>
        <v>0</v>
      </c>
      <c r="AE11" s="552">
        <f>'10'!AH11</f>
        <v>0</v>
      </c>
      <c r="AF11" s="486">
        <f t="shared" ref="AF11" si="40">IF(AE11=0,0,AG11/AE11)</f>
        <v>0</v>
      </c>
      <c r="AG11" s="547">
        <f>'10'!$L$11</f>
        <v>0</v>
      </c>
      <c r="AH11" s="552">
        <f>'11'!AK11</f>
        <v>0</v>
      </c>
      <c r="AI11" s="486">
        <f t="shared" ref="AI11" si="41">IF(AH11=0,0,AJ11/AH11)</f>
        <v>0</v>
      </c>
      <c r="AJ11" s="547">
        <f>'11'!$L$11</f>
        <v>0</v>
      </c>
      <c r="AK11" s="552">
        <f>'12'!AN11</f>
        <v>0</v>
      </c>
      <c r="AL11" s="486">
        <f t="shared" ref="AL11" si="42">IF(AK11=0,0,AM11/AK11)</f>
        <v>0</v>
      </c>
      <c r="AM11" s="547">
        <f>'12'!$L$11</f>
        <v>0</v>
      </c>
      <c r="AN11" s="552">
        <f t="shared" si="11"/>
        <v>0</v>
      </c>
      <c r="AO11" s="486">
        <f t="shared" ref="AO11" si="43">IF(AN11=0,0,AP11/AN11)</f>
        <v>0</v>
      </c>
      <c r="AP11" s="547">
        <f t="shared" si="11"/>
        <v>0</v>
      </c>
    </row>
    <row r="12" spans="1:42" ht="20.25" hidden="1">
      <c r="A12" t="str">
        <f t="shared" si="1"/>
        <v>Véhicules neufs[...]</v>
      </c>
      <c r="B12" s="12" t="s">
        <v>0</v>
      </c>
      <c r="C12" s="30" t="s">
        <v>21</v>
      </c>
      <c r="D12" s="552">
        <f>'1'!G12</f>
        <v>0</v>
      </c>
      <c r="E12" s="486">
        <f t="shared" si="13"/>
        <v>0</v>
      </c>
      <c r="F12" s="547">
        <f>'1'!$L$12</f>
        <v>0</v>
      </c>
      <c r="G12" s="552">
        <f>'2'!J12</f>
        <v>0</v>
      </c>
      <c r="H12" s="486">
        <f t="shared" si="38"/>
        <v>0</v>
      </c>
      <c r="I12" s="547">
        <f>'2'!$L$12</f>
        <v>0</v>
      </c>
      <c r="J12" s="552">
        <f>'3'!M12</f>
        <v>0</v>
      </c>
      <c r="K12" s="486">
        <f t="shared" si="39"/>
        <v>0</v>
      </c>
      <c r="L12" s="547">
        <f>'3'!$L$12</f>
        <v>0</v>
      </c>
      <c r="M12" s="552">
        <f>'4'!P12</f>
        <v>0</v>
      </c>
      <c r="N12" s="486">
        <f t="shared" si="28"/>
        <v>0</v>
      </c>
      <c r="O12" s="547">
        <f>'4'!$L$12</f>
        <v>0</v>
      </c>
      <c r="P12" s="552">
        <f>'5'!S12</f>
        <v>0</v>
      </c>
      <c r="Q12" s="486">
        <f t="shared" si="29"/>
        <v>0</v>
      </c>
      <c r="R12" s="547">
        <f>'5'!$L$12</f>
        <v>0</v>
      </c>
      <c r="S12" s="552">
        <f>'6'!V12</f>
        <v>0</v>
      </c>
      <c r="T12" s="486">
        <f t="shared" si="30"/>
        <v>0</v>
      </c>
      <c r="U12" s="547">
        <f>'6'!$L$12</f>
        <v>0</v>
      </c>
      <c r="V12" s="552">
        <f>'7'!Y12</f>
        <v>0</v>
      </c>
      <c r="W12" s="486">
        <f t="shared" si="31"/>
        <v>0</v>
      </c>
      <c r="X12" s="547">
        <f>'7'!$L$12</f>
        <v>0</v>
      </c>
      <c r="Y12" s="552">
        <f>'8'!AB12</f>
        <v>0</v>
      </c>
      <c r="Z12" s="486">
        <f t="shared" si="32"/>
        <v>0</v>
      </c>
      <c r="AA12" s="547">
        <f>'8'!$L$12</f>
        <v>0</v>
      </c>
      <c r="AB12" s="552">
        <f>'9'!AE12</f>
        <v>0</v>
      </c>
      <c r="AC12" s="486">
        <f t="shared" si="33"/>
        <v>0</v>
      </c>
      <c r="AD12" s="547">
        <f>'9'!$L$12</f>
        <v>0</v>
      </c>
      <c r="AE12" s="552">
        <f>'10'!AH12</f>
        <v>0</v>
      </c>
      <c r="AF12" s="486">
        <f t="shared" ref="AF12" si="44">IF(AE12=0,0,AG12/AE12)</f>
        <v>0</v>
      </c>
      <c r="AG12" s="547">
        <f>'10'!$L$12</f>
        <v>0</v>
      </c>
      <c r="AH12" s="552">
        <f>'11'!AK12</f>
        <v>0</v>
      </c>
      <c r="AI12" s="486">
        <f t="shared" ref="AI12" si="45">IF(AH12=0,0,AJ12/AH12)</f>
        <v>0</v>
      </c>
      <c r="AJ12" s="547">
        <f>'11'!$L$12</f>
        <v>0</v>
      </c>
      <c r="AK12" s="552">
        <f>'12'!AN12</f>
        <v>0</v>
      </c>
      <c r="AL12" s="486">
        <f t="shared" ref="AL12" si="46">IF(AK12=0,0,AM12/AK12)</f>
        <v>0</v>
      </c>
      <c r="AM12" s="547">
        <f>'12'!$L$12</f>
        <v>0</v>
      </c>
      <c r="AN12" s="552">
        <f t="shared" si="11"/>
        <v>0</v>
      </c>
      <c r="AO12" s="486">
        <f t="shared" ref="AO12" si="47">IF(AN12=0,0,AP12/AN12)</f>
        <v>0</v>
      </c>
      <c r="AP12" s="547">
        <f t="shared" si="11"/>
        <v>0</v>
      </c>
    </row>
    <row r="13" spans="1:42" ht="20.25">
      <c r="A13" t="str">
        <f t="shared" si="1"/>
        <v>Véhicules neufsTotal Neufs</v>
      </c>
      <c r="B13" s="12" t="s">
        <v>0</v>
      </c>
      <c r="C13" s="36" t="s">
        <v>22</v>
      </c>
      <c r="D13" s="553">
        <f>+SUM(D6:D12)</f>
        <v>20</v>
      </c>
      <c r="E13" s="37">
        <f>IF(D13&lt;=0,0,F13/D13)</f>
        <v>1213.9840000000042</v>
      </c>
      <c r="F13" s="40">
        <f>+SUM(F6:F12)</f>
        <v>24279.680000000084</v>
      </c>
      <c r="G13" s="553">
        <f>+SUM(G6:G12)</f>
        <v>36</v>
      </c>
      <c r="H13" s="37">
        <f>IF(G13&lt;=0,0,I13/G13)</f>
        <v>1794.8222222222239</v>
      </c>
      <c r="I13" s="40">
        <f>+SUM(I6:I12)</f>
        <v>64613.600000000064</v>
      </c>
      <c r="J13" s="553">
        <f>+SUM(J6:J12)</f>
        <v>69</v>
      </c>
      <c r="K13" s="37">
        <f>IF(J13&lt;=0,0,L13/J13)</f>
        <v>1673.3010144927514</v>
      </c>
      <c r="L13" s="40">
        <f>+SUM(L6:L12)</f>
        <v>115457.76999999984</v>
      </c>
      <c r="M13" s="553">
        <f t="shared" ref="M13" si="48">+SUM(M6:M12)</f>
        <v>65</v>
      </c>
      <c r="N13" s="37">
        <f t="shared" ref="N13" si="49">IF(M13&lt;=0,0,O13/M13)</f>
        <v>1542.5949230769215</v>
      </c>
      <c r="O13" s="40">
        <f t="shared" ref="O13:P13" si="50">+SUM(O6:O12)</f>
        <v>100268.6699999999</v>
      </c>
      <c r="P13" s="553">
        <f t="shared" si="50"/>
        <v>83</v>
      </c>
      <c r="Q13" s="37">
        <f t="shared" ref="Q13" si="51">IF(P13&lt;=0,0,R13/P13)</f>
        <v>1793.4583132530124</v>
      </c>
      <c r="R13" s="40">
        <f t="shared" ref="R13:S13" si="52">+SUM(R6:R12)</f>
        <v>148857.04000000004</v>
      </c>
      <c r="S13" s="553">
        <f t="shared" si="52"/>
        <v>55</v>
      </c>
      <c r="T13" s="37">
        <f t="shared" ref="T13" si="53">IF(S13&lt;=0,0,U13/S13)</f>
        <v>1838.7932727272723</v>
      </c>
      <c r="U13" s="40">
        <f t="shared" ref="U13:V13" si="54">+SUM(U6:U12)</f>
        <v>101133.62999999998</v>
      </c>
      <c r="V13" s="553">
        <f t="shared" si="54"/>
        <v>389</v>
      </c>
      <c r="W13" s="37">
        <f t="shared" ref="W13" si="55">IF(V13&lt;=0,0,X13/V13)</f>
        <v>1736.8548329048831</v>
      </c>
      <c r="X13" s="40">
        <f t="shared" ref="X13:Y13" si="56">+SUM(X6:X12)</f>
        <v>675636.52999999956</v>
      </c>
      <c r="Y13" s="553">
        <f t="shared" si="56"/>
        <v>452</v>
      </c>
      <c r="Z13" s="37">
        <f t="shared" ref="Z13" si="57">IF(Y13&lt;=0,0,AA13/Y13)</f>
        <v>1730.0191150442452</v>
      </c>
      <c r="AA13" s="40">
        <f t="shared" ref="AA13:AB13" si="58">+SUM(AA6:AA12)</f>
        <v>781968.63999999885</v>
      </c>
      <c r="AB13" s="553">
        <f t="shared" si="58"/>
        <v>0</v>
      </c>
      <c r="AC13" s="37">
        <f t="shared" ref="AC13" si="59">IF(AB13&lt;=0,0,AD13/AB13)</f>
        <v>0</v>
      </c>
      <c r="AD13" s="40">
        <f t="shared" ref="AD13" si="60">+SUM(AD6:AD12)</f>
        <v>0</v>
      </c>
      <c r="AE13" s="553">
        <f t="shared" ref="AE13" si="61">+SUM(AE6:AE12)</f>
        <v>0</v>
      </c>
      <c r="AF13" s="37">
        <f t="shared" ref="AF13" si="62">IF(AE13&lt;=0,0,AG13/AE13)</f>
        <v>0</v>
      </c>
      <c r="AG13" s="40">
        <f t="shared" ref="AG13" si="63">+SUM(AG6:AG12)</f>
        <v>0</v>
      </c>
      <c r="AH13" s="553">
        <f t="shared" ref="AH13" si="64">+SUM(AH6:AH12)</f>
        <v>0</v>
      </c>
      <c r="AI13" s="37">
        <f t="shared" ref="AI13" si="65">IF(AH13&lt;=0,0,AJ13/AH13)</f>
        <v>0</v>
      </c>
      <c r="AJ13" s="40">
        <f t="shared" ref="AJ13" si="66">+SUM(AJ6:AJ12)</f>
        <v>0</v>
      </c>
      <c r="AK13" s="553">
        <f t="shared" ref="AK13" si="67">+SUM(AK6:AK12)</f>
        <v>0</v>
      </c>
      <c r="AL13" s="37">
        <f t="shared" ref="AL13" si="68">IF(AK13&lt;=0,0,AM13/AK13)</f>
        <v>0</v>
      </c>
      <c r="AM13" s="40">
        <f t="shared" ref="AM13" si="69">+SUM(AM6:AM12)</f>
        <v>0</v>
      </c>
      <c r="AN13" s="553">
        <f t="shared" ref="AN13" si="70">+SUM(AN6:AN12)</f>
        <v>1169</v>
      </c>
      <c r="AO13" s="37">
        <f t="shared" ref="AO13" si="71">IF(AN13&lt;=0,0,AP13/AN13)</f>
        <v>1721.3135671514101</v>
      </c>
      <c r="AP13" s="40">
        <f t="shared" ref="AP13" si="72">+SUM(AP6:AP12)</f>
        <v>2012215.5599999984</v>
      </c>
    </row>
    <row r="14" spans="1:42" ht="20.25">
      <c r="A14" t="str">
        <f t="shared" si="1"/>
        <v>Véhicules neufs</v>
      </c>
      <c r="B14" s="12" t="s">
        <v>0</v>
      </c>
      <c r="C14" s="30"/>
      <c r="D14" s="30"/>
      <c r="E14" s="486"/>
      <c r="F14" s="62"/>
      <c r="G14" s="30"/>
      <c r="H14" s="486"/>
      <c r="I14" s="62"/>
      <c r="J14" s="30"/>
      <c r="K14" s="486"/>
      <c r="L14" s="62"/>
      <c r="M14" s="30"/>
      <c r="N14" s="486"/>
      <c r="O14" s="62"/>
      <c r="P14" s="30"/>
      <c r="Q14" s="486"/>
      <c r="R14" s="62"/>
      <c r="S14" s="30"/>
      <c r="T14" s="486"/>
      <c r="U14" s="62"/>
      <c r="V14" s="30"/>
      <c r="W14" s="486"/>
      <c r="X14" s="62"/>
      <c r="Y14" s="30"/>
      <c r="Z14" s="486"/>
      <c r="AA14" s="62"/>
      <c r="AB14" s="30"/>
      <c r="AC14" s="486"/>
      <c r="AD14" s="62"/>
      <c r="AE14" s="30"/>
      <c r="AF14" s="486"/>
      <c r="AG14" s="62"/>
      <c r="AH14" s="30"/>
      <c r="AI14" s="486"/>
      <c r="AJ14" s="62"/>
      <c r="AK14" s="30"/>
      <c r="AL14" s="486"/>
      <c r="AM14" s="62"/>
      <c r="AN14" s="30"/>
      <c r="AO14" s="486"/>
      <c r="AP14" s="62"/>
    </row>
    <row r="15" spans="1:42" ht="20.25">
      <c r="A15" t="str">
        <f t="shared" si="1"/>
        <v>Véhicules neufsEx-Démos et courtoisies</v>
      </c>
      <c r="B15" s="12" t="s">
        <v>0</v>
      </c>
      <c r="C15" s="46" t="s">
        <v>23</v>
      </c>
      <c r="D15" s="554">
        <f>'1'!$J$15</f>
        <v>4</v>
      </c>
      <c r="E15" s="51">
        <f>IF(D15=0,0,F15/D15)</f>
        <v>1253.6675000000032</v>
      </c>
      <c r="F15" s="149">
        <f>'1'!$L$15</f>
        <v>5014.6700000000128</v>
      </c>
      <c r="G15" s="554">
        <f>'2'!$J$15</f>
        <v>13</v>
      </c>
      <c r="H15" s="51">
        <f>IF(G15=0,0,I15/G15)</f>
        <v>654.5707692307725</v>
      </c>
      <c r="I15" s="149">
        <f>'2'!$L$15</f>
        <v>8509.4200000000419</v>
      </c>
      <c r="J15" s="554">
        <f>'3'!$J$15</f>
        <v>9</v>
      </c>
      <c r="K15" s="51">
        <f>IF(J15=0,0,L15/J15)</f>
        <v>754.3644444444443</v>
      </c>
      <c r="L15" s="149">
        <f>'3'!$L$15</f>
        <v>6789.2799999999988</v>
      </c>
      <c r="M15" s="554">
        <f>'4'!$J$15</f>
        <v>3</v>
      </c>
      <c r="N15" s="51">
        <f t="shared" ref="N15" si="73">IF(M15=0,0,O15/M15)</f>
        <v>1041.6766666666663</v>
      </c>
      <c r="O15" s="149">
        <f>'4'!$L$15</f>
        <v>3125.0299999999988</v>
      </c>
      <c r="P15" s="554">
        <f>'5'!$J$15</f>
        <v>4</v>
      </c>
      <c r="Q15" s="51">
        <f t="shared" ref="Q15" si="74">IF(P15=0,0,R15/P15)</f>
        <v>2427.2750000000015</v>
      </c>
      <c r="R15" s="149">
        <f>'5'!$L$15</f>
        <v>9709.1000000000058</v>
      </c>
      <c r="S15" s="554">
        <f>'6'!$J$15</f>
        <v>9</v>
      </c>
      <c r="T15" s="51">
        <f t="shared" ref="T15" si="75">IF(S15=0,0,U15/S15)</f>
        <v>1229.3844444444467</v>
      </c>
      <c r="U15" s="149">
        <f>'6'!$L$15</f>
        <v>11064.460000000021</v>
      </c>
      <c r="V15" s="554">
        <f>'7'!$J$15</f>
        <v>46</v>
      </c>
      <c r="W15" s="51">
        <f t="shared" ref="W15" si="76">IF(V15=0,0,X15/V15)</f>
        <v>1095.715434782607</v>
      </c>
      <c r="X15" s="149">
        <f>'7'!$L$15</f>
        <v>50402.909999999916</v>
      </c>
      <c r="Y15" s="554">
        <f>'8'!$J$15</f>
        <v>60</v>
      </c>
      <c r="Z15" s="51">
        <f t="shared" ref="Z15" si="77">IF(Y15=0,0,AA15/Y15)</f>
        <v>1310.507666666666</v>
      </c>
      <c r="AA15" s="149">
        <f>'8'!$L$15</f>
        <v>78630.459999999963</v>
      </c>
      <c r="AB15" s="554">
        <f>'9'!$J$15</f>
        <v>0</v>
      </c>
      <c r="AC15" s="51">
        <f t="shared" ref="AC15" si="78">IF(AB15=0,0,AD15/AB15)</f>
        <v>0</v>
      </c>
      <c r="AD15" s="149">
        <f>'9'!$L$15</f>
        <v>0</v>
      </c>
      <c r="AE15" s="554">
        <f>'10'!$J$15</f>
        <v>0</v>
      </c>
      <c r="AF15" s="51">
        <f t="shared" ref="AF15" si="79">IF(AE15=0,0,AG15/AE15)</f>
        <v>0</v>
      </c>
      <c r="AG15" s="149">
        <f>'10'!$L$15</f>
        <v>0</v>
      </c>
      <c r="AH15" s="554">
        <f>'11'!$J$15</f>
        <v>0</v>
      </c>
      <c r="AI15" s="51">
        <f t="shared" ref="AI15" si="80">IF(AH15=0,0,AJ15/AH15)</f>
        <v>0</v>
      </c>
      <c r="AJ15" s="149">
        <f>'11'!$L$15</f>
        <v>0</v>
      </c>
      <c r="AK15" s="554">
        <f>'12'!$J$15</f>
        <v>0</v>
      </c>
      <c r="AL15" s="51">
        <f t="shared" ref="AL15" si="81">IF(AK15=0,0,AM15/AK15)</f>
        <v>0</v>
      </c>
      <c r="AM15" s="149">
        <f>'12'!$L$15</f>
        <v>0</v>
      </c>
      <c r="AN15" s="554">
        <f t="shared" ref="AN15" si="82">SUM(D15,G15,J15,M15,P15,S15,V15,Y15,AB15,AE15,AH15,AK15)</f>
        <v>148</v>
      </c>
      <c r="AO15" s="51">
        <f t="shared" ref="AO15" si="83">IF(AN15=0,0,AP15/AN15)</f>
        <v>1170.5765540540538</v>
      </c>
      <c r="AP15" s="149">
        <f t="shared" ref="AP15:AP23" si="84">SUM(F15,I15,L15,O15,R15,U15,X15,AA15,AD15,AG15,AJ15,AM15)</f>
        <v>173245.32999999996</v>
      </c>
    </row>
    <row r="16" spans="1:42" ht="20.25">
      <c r="A16" t="str">
        <f t="shared" si="1"/>
        <v>Véhicules neufs</v>
      </c>
      <c r="B16" s="12" t="s">
        <v>0</v>
      </c>
      <c r="C16" s="30"/>
      <c r="D16" s="30"/>
      <c r="E16" s="486"/>
      <c r="F16" s="35">
        <f>'1'!$L$16</f>
        <v>0</v>
      </c>
      <c r="G16" s="30"/>
      <c r="H16" s="486"/>
      <c r="I16" s="35">
        <f>'2'!$L$16</f>
        <v>0</v>
      </c>
      <c r="J16" s="30"/>
      <c r="K16" s="486"/>
      <c r="L16" s="35">
        <f>'3'!$L$16</f>
        <v>0</v>
      </c>
      <c r="M16" s="30"/>
      <c r="N16" s="486"/>
      <c r="O16" s="35">
        <f>'4'!$L$16</f>
        <v>0</v>
      </c>
      <c r="P16" s="30"/>
      <c r="Q16" s="486"/>
      <c r="R16" s="35">
        <f>'5'!$L$16</f>
        <v>0</v>
      </c>
      <c r="S16" s="30"/>
      <c r="T16" s="486"/>
      <c r="U16" s="35">
        <f>'6'!$L$16</f>
        <v>0</v>
      </c>
      <c r="V16" s="30"/>
      <c r="W16" s="486"/>
      <c r="X16" s="35">
        <f>'7'!$L$16</f>
        <v>0</v>
      </c>
      <c r="Y16" s="30"/>
      <c r="Z16" s="486"/>
      <c r="AA16" s="35">
        <f>'8'!$L$16</f>
        <v>0</v>
      </c>
      <c r="AB16" s="30"/>
      <c r="AC16" s="486"/>
      <c r="AD16" s="35">
        <f>'9'!$L$16</f>
        <v>0</v>
      </c>
      <c r="AE16" s="30"/>
      <c r="AF16" s="486"/>
      <c r="AG16" s="35">
        <f>'10'!$L$16</f>
        <v>0</v>
      </c>
      <c r="AH16" s="30"/>
      <c r="AI16" s="486"/>
      <c r="AJ16" s="35">
        <f>'11'!$L$16</f>
        <v>0</v>
      </c>
      <c r="AK16" s="30"/>
      <c r="AL16" s="486"/>
      <c r="AM16" s="35">
        <f>'12'!$L$16</f>
        <v>0</v>
      </c>
      <c r="AN16" s="30"/>
      <c r="AO16" s="486"/>
      <c r="AP16" s="35">
        <f t="shared" si="84"/>
        <v>0</v>
      </c>
    </row>
    <row r="17" spans="1:42" ht="20.25">
      <c r="A17" t="str">
        <f t="shared" si="1"/>
        <v>Véhicules neufsFlottes</v>
      </c>
      <c r="B17" s="12" t="s">
        <v>0</v>
      </c>
      <c r="C17" s="54" t="s">
        <v>24</v>
      </c>
      <c r="D17" s="555">
        <f>'1'!$J$17</f>
        <v>0</v>
      </c>
      <c r="E17" s="486">
        <f>IF(D17=0,0,F17/D17)</f>
        <v>0</v>
      </c>
      <c r="F17" s="35">
        <f>'1'!$L$17</f>
        <v>0</v>
      </c>
      <c r="G17" s="555">
        <f>'2'!$J$17</f>
        <v>3</v>
      </c>
      <c r="H17" s="486">
        <f>IF(G17=0,0,I17/G17)</f>
        <v>1210.7133333333331</v>
      </c>
      <c r="I17" s="35">
        <f>'2'!$L$17</f>
        <v>3632.1399999999994</v>
      </c>
      <c r="J17" s="555">
        <f>'3'!$J$17</f>
        <v>3</v>
      </c>
      <c r="K17" s="486">
        <f>IF(J17=0,0,L17/J17)</f>
        <v>1019.75</v>
      </c>
      <c r="L17" s="35">
        <f>'3'!$L$17</f>
        <v>3059.25</v>
      </c>
      <c r="M17" s="555">
        <f>'4'!$J$17</f>
        <v>5</v>
      </c>
      <c r="N17" s="486">
        <f t="shared" ref="N17" si="85">IF(M17=0,0,O17/M17)</f>
        <v>2400.1159999999973</v>
      </c>
      <c r="O17" s="35">
        <f>'4'!$L$17</f>
        <v>12000.579999999987</v>
      </c>
      <c r="P17" s="555">
        <f>'5'!$J$17</f>
        <v>4</v>
      </c>
      <c r="Q17" s="486">
        <f t="shared" ref="Q17" si="86">IF(P17=0,0,R17/P17)</f>
        <v>2789.6125000000029</v>
      </c>
      <c r="R17" s="35">
        <f>'5'!$L$17</f>
        <v>11158.450000000012</v>
      </c>
      <c r="S17" s="555">
        <f>'6'!$J$17</f>
        <v>1</v>
      </c>
      <c r="T17" s="486">
        <f t="shared" ref="T17" si="87">IF(S17=0,0,U17/S17)</f>
        <v>1036</v>
      </c>
      <c r="U17" s="35">
        <f>'6'!$L$17</f>
        <v>1036</v>
      </c>
      <c r="V17" s="555">
        <f>'7'!$J$17</f>
        <v>18</v>
      </c>
      <c r="W17" s="486">
        <f t="shared" ref="W17" si="88">IF(V17=0,0,X17/V17)</f>
        <v>1776.9600000000016</v>
      </c>
      <c r="X17" s="35">
        <f>'7'!$L$17</f>
        <v>31985.280000000028</v>
      </c>
      <c r="Y17" s="555">
        <f>'8'!$J$17</f>
        <v>19</v>
      </c>
      <c r="Z17" s="486">
        <f t="shared" ref="Z17" si="89">IF(Y17=0,0,AA17/Y17)</f>
        <v>1735.2200000000028</v>
      </c>
      <c r="AA17" s="35">
        <f>'8'!$L$17</f>
        <v>32969.180000000051</v>
      </c>
      <c r="AB17" s="555">
        <f>'9'!$J$17</f>
        <v>0</v>
      </c>
      <c r="AC17" s="486">
        <f t="shared" ref="AC17" si="90">IF(AB17=0,0,AD17/AB17)</f>
        <v>0</v>
      </c>
      <c r="AD17" s="35">
        <f>'9'!$L$17</f>
        <v>0</v>
      </c>
      <c r="AE17" s="555">
        <f>'10'!$J$17</f>
        <v>0</v>
      </c>
      <c r="AF17" s="486">
        <f t="shared" ref="AF17" si="91">IF(AE17=0,0,AG17/AE17)</f>
        <v>0</v>
      </c>
      <c r="AG17" s="35">
        <f>'10'!$L$17</f>
        <v>0</v>
      </c>
      <c r="AH17" s="555">
        <f>'11'!$J$17</f>
        <v>0</v>
      </c>
      <c r="AI17" s="486">
        <f t="shared" ref="AI17" si="92">IF(AH17=0,0,AJ17/AH17)</f>
        <v>0</v>
      </c>
      <c r="AJ17" s="35">
        <f>'11'!$L$17</f>
        <v>0</v>
      </c>
      <c r="AK17" s="555">
        <f>'12'!$J$17</f>
        <v>0</v>
      </c>
      <c r="AL17" s="486">
        <f t="shared" ref="AL17" si="93">IF(AK17=0,0,AM17/AK17)</f>
        <v>0</v>
      </c>
      <c r="AM17" s="35">
        <f>'12'!$L$17</f>
        <v>0</v>
      </c>
      <c r="AN17" s="555">
        <f t="shared" ref="AN17" si="94">SUM(D17,G17,J17,M17,P17,S17,V17,Y17,AB17,AE17,AH17,AK17)</f>
        <v>53</v>
      </c>
      <c r="AO17" s="486">
        <f t="shared" ref="AO17" si="95">IF(AN17=0,0,AP17/AN17)</f>
        <v>1808.3184905660391</v>
      </c>
      <c r="AP17" s="35">
        <f t="shared" si="84"/>
        <v>95840.880000000077</v>
      </c>
    </row>
    <row r="18" spans="1:42" ht="20.25">
      <c r="A18" t="str">
        <f t="shared" si="1"/>
        <v>Véhicules neufs</v>
      </c>
      <c r="B18" s="12" t="s">
        <v>0</v>
      </c>
      <c r="C18" s="36"/>
      <c r="D18" s="552"/>
      <c r="E18" s="55"/>
      <c r="F18" s="58">
        <f>'1'!$L$18</f>
        <v>0</v>
      </c>
      <c r="G18" s="552"/>
      <c r="H18" s="55"/>
      <c r="I18" s="58">
        <f>'2'!$L$18</f>
        <v>0</v>
      </c>
      <c r="J18" s="552"/>
      <c r="K18" s="55"/>
      <c r="L18" s="58">
        <f>'3'!$L$18</f>
        <v>0</v>
      </c>
      <c r="M18" s="552"/>
      <c r="N18" s="55"/>
      <c r="O18" s="58">
        <f>'4'!$L$18</f>
        <v>0</v>
      </c>
      <c r="P18" s="552"/>
      <c r="Q18" s="55"/>
      <c r="R18" s="58">
        <f>'5'!$L$18</f>
        <v>0</v>
      </c>
      <c r="S18" s="552"/>
      <c r="T18" s="55"/>
      <c r="U18" s="58">
        <f>'6'!$L$18</f>
        <v>0</v>
      </c>
      <c r="V18" s="552"/>
      <c r="W18" s="55"/>
      <c r="X18" s="58">
        <f>'7'!$L$18</f>
        <v>0</v>
      </c>
      <c r="Y18" s="552"/>
      <c r="Z18" s="55"/>
      <c r="AA18" s="58">
        <f>'8'!$L$18</f>
        <v>0</v>
      </c>
      <c r="AB18" s="552"/>
      <c r="AC18" s="55"/>
      <c r="AD18" s="58">
        <f>'9'!$L$18</f>
        <v>0</v>
      </c>
      <c r="AE18" s="552"/>
      <c r="AF18" s="55"/>
      <c r="AG18" s="58">
        <f>'10'!$L$18</f>
        <v>0</v>
      </c>
      <c r="AH18" s="552"/>
      <c r="AI18" s="55"/>
      <c r="AJ18" s="58">
        <f>'11'!$L$18</f>
        <v>0</v>
      </c>
      <c r="AK18" s="552"/>
      <c r="AL18" s="55"/>
      <c r="AM18" s="58">
        <f>'12'!$L$18</f>
        <v>0</v>
      </c>
      <c r="AN18" s="552"/>
      <c r="AO18" s="55"/>
      <c r="AP18" s="58">
        <f t="shared" si="84"/>
        <v>0</v>
      </c>
    </row>
    <row r="19" spans="1:42" ht="20.25">
      <c r="A19" t="str">
        <f t="shared" si="1"/>
        <v>Véhicules neufsRachat bail</v>
      </c>
      <c r="B19" s="12" t="s">
        <v>0</v>
      </c>
      <c r="C19" s="46" t="s">
        <v>25</v>
      </c>
      <c r="D19" s="556"/>
      <c r="E19" s="486"/>
      <c r="F19" s="35">
        <f>'1'!$L$19</f>
        <v>898.55000000000291</v>
      </c>
      <c r="G19" s="556"/>
      <c r="H19" s="486"/>
      <c r="I19" s="35">
        <f>'2'!$L$19</f>
        <v>987.85000000000582</v>
      </c>
      <c r="J19" s="556"/>
      <c r="K19" s="486"/>
      <c r="L19" s="35">
        <f>'3'!$L$19</f>
        <v>6884.3699999999953</v>
      </c>
      <c r="M19" s="556"/>
      <c r="N19" s="486"/>
      <c r="O19" s="35">
        <f>'4'!$L$19</f>
        <v>10386.969999999972</v>
      </c>
      <c r="P19" s="556"/>
      <c r="Q19" s="486"/>
      <c r="R19" s="35">
        <f>'5'!$L$19</f>
        <v>6141.9900000000198</v>
      </c>
      <c r="S19" s="556"/>
      <c r="T19" s="486"/>
      <c r="U19" s="35">
        <f>'6'!$L$19</f>
        <v>7884.9199999999837</v>
      </c>
      <c r="V19" s="556"/>
      <c r="W19" s="486"/>
      <c r="X19" s="35">
        <f>'7'!$L$19</f>
        <v>38801.770000000019</v>
      </c>
      <c r="Y19" s="556"/>
      <c r="Z19" s="486"/>
      <c r="AA19" s="35">
        <f>'8'!$L$19</f>
        <v>46793.959999999963</v>
      </c>
      <c r="AB19" s="556"/>
      <c r="AC19" s="486"/>
      <c r="AD19" s="35">
        <f>'9'!$L$19</f>
        <v>0</v>
      </c>
      <c r="AE19" s="556"/>
      <c r="AF19" s="486"/>
      <c r="AG19" s="35">
        <f>'10'!$L$19</f>
        <v>0</v>
      </c>
      <c r="AH19" s="556"/>
      <c r="AI19" s="486"/>
      <c r="AJ19" s="35">
        <f>'11'!$L$19</f>
        <v>0</v>
      </c>
      <c r="AK19" s="556"/>
      <c r="AL19" s="486"/>
      <c r="AM19" s="35">
        <f>'12'!$L$19</f>
        <v>0</v>
      </c>
      <c r="AN19" s="556"/>
      <c r="AO19" s="486"/>
      <c r="AP19" s="35">
        <f t="shared" si="84"/>
        <v>118780.37999999996</v>
      </c>
    </row>
    <row r="20" spans="1:42" ht="20.25">
      <c r="A20" t="str">
        <f t="shared" si="1"/>
        <v>Véhicules neufs</v>
      </c>
      <c r="B20" s="12" t="s">
        <v>0</v>
      </c>
      <c r="C20" s="36"/>
      <c r="D20" s="552"/>
      <c r="E20" s="55"/>
      <c r="F20" s="58">
        <f>'1'!$L$20</f>
        <v>0</v>
      </c>
      <c r="G20" s="552"/>
      <c r="H20" s="55"/>
      <c r="I20" s="58">
        <f>'2'!$L$20</f>
        <v>0</v>
      </c>
      <c r="J20" s="552"/>
      <c r="K20" s="55"/>
      <c r="L20" s="58">
        <f>'3'!$L$20</f>
        <v>0</v>
      </c>
      <c r="M20" s="552"/>
      <c r="N20" s="55"/>
      <c r="O20" s="58">
        <f>'4'!$L$20</f>
        <v>0</v>
      </c>
      <c r="P20" s="552"/>
      <c r="Q20" s="55"/>
      <c r="R20" s="58">
        <f>'5'!$L$20</f>
        <v>0</v>
      </c>
      <c r="S20" s="552"/>
      <c r="T20" s="55"/>
      <c r="U20" s="58">
        <f>'6'!$L$20</f>
        <v>0</v>
      </c>
      <c r="V20" s="552"/>
      <c r="W20" s="55"/>
      <c r="X20" s="58">
        <f>'7'!$L$20</f>
        <v>0</v>
      </c>
      <c r="Y20" s="552"/>
      <c r="Z20" s="55"/>
      <c r="AA20" s="58">
        <f>'8'!$L$20</f>
        <v>0</v>
      </c>
      <c r="AB20" s="552"/>
      <c r="AC20" s="55"/>
      <c r="AD20" s="58">
        <f>'9'!$L$20</f>
        <v>0</v>
      </c>
      <c r="AE20" s="552"/>
      <c r="AF20" s="55"/>
      <c r="AG20" s="58">
        <f>'10'!$L$20</f>
        <v>0</v>
      </c>
      <c r="AH20" s="552"/>
      <c r="AI20" s="55"/>
      <c r="AJ20" s="58">
        <f>'11'!$L$20</f>
        <v>0</v>
      </c>
      <c r="AK20" s="552"/>
      <c r="AL20" s="55"/>
      <c r="AM20" s="58">
        <f>'12'!$L$20</f>
        <v>0</v>
      </c>
      <c r="AN20" s="552"/>
      <c r="AO20" s="55"/>
      <c r="AP20" s="58">
        <f t="shared" si="84"/>
        <v>0</v>
      </c>
    </row>
    <row r="21" spans="1:42" ht="20.25">
      <c r="A21" t="str">
        <f t="shared" si="1"/>
        <v>Véhicules neufsRev. Finances</v>
      </c>
      <c r="B21" s="12" t="s">
        <v>0</v>
      </c>
      <c r="C21" s="30" t="s">
        <v>26</v>
      </c>
      <c r="D21" s="552"/>
      <c r="E21" s="486">
        <f>IF(D13=0,0,F21/(D13+D15))</f>
        <v>0</v>
      </c>
      <c r="F21" s="35">
        <f>'1'!$L$21</f>
        <v>0</v>
      </c>
      <c r="G21" s="552"/>
      <c r="H21" s="486">
        <f>IF(G13=0,0,I21/(G13+G15))</f>
        <v>0</v>
      </c>
      <c r="I21" s="35">
        <f>'2'!$L$21</f>
        <v>0</v>
      </c>
      <c r="J21" s="552"/>
      <c r="K21" s="486">
        <f>IF(J13=0,0,L21/(J13+J15))</f>
        <v>-13.910512820512821</v>
      </c>
      <c r="L21" s="35">
        <f>'3'!$L$21</f>
        <v>-1085.02</v>
      </c>
      <c r="M21" s="552"/>
      <c r="N21" s="486">
        <f t="shared" ref="N21" si="96">IF(M13=0,0,O21/(M13+M15))</f>
        <v>93.977941176470594</v>
      </c>
      <c r="O21" s="35">
        <f>'4'!$L$21</f>
        <v>6390.5</v>
      </c>
      <c r="P21" s="552"/>
      <c r="Q21" s="486">
        <f t="shared" ref="Q21" si="97">IF(P13=0,0,R21/(P13+P15))</f>
        <v>0</v>
      </c>
      <c r="R21" s="35">
        <f>'5'!$L$21</f>
        <v>0</v>
      </c>
      <c r="S21" s="552"/>
      <c r="T21" s="486">
        <f t="shared" ref="T21" si="98">IF(S13=0,0,U21/(S13+S15))</f>
        <v>21.57375</v>
      </c>
      <c r="U21" s="35">
        <f>'6'!$L$21</f>
        <v>1380.72</v>
      </c>
      <c r="V21" s="552"/>
      <c r="W21" s="486">
        <f t="shared" ref="W21" si="99">IF(V13=0,0,X21/(V13+V15))</f>
        <v>15.600459770114941</v>
      </c>
      <c r="X21" s="35">
        <f>'7'!$L$21</f>
        <v>6786.2</v>
      </c>
      <c r="Y21" s="552"/>
      <c r="Z21" s="486">
        <f t="shared" ref="Z21" si="100">IF(Y13=0,0,AA21/(Y13+Y15))</f>
        <v>13.254296875</v>
      </c>
      <c r="AA21" s="35">
        <f>'8'!$L$21</f>
        <v>6786.2</v>
      </c>
      <c r="AB21" s="552"/>
      <c r="AC21" s="486">
        <f t="shared" ref="AC21" si="101">IF(AB13=0,0,AD21/(AB13+AB15))</f>
        <v>0</v>
      </c>
      <c r="AD21" s="35">
        <f>'9'!$L$21</f>
        <v>0</v>
      </c>
      <c r="AE21" s="552"/>
      <c r="AF21" s="486">
        <f t="shared" ref="AF21" si="102">IF(AE13=0,0,AG21/(AE13+AE15))</f>
        <v>0</v>
      </c>
      <c r="AG21" s="35">
        <f>'10'!$L$21</f>
        <v>0</v>
      </c>
      <c r="AH21" s="552"/>
      <c r="AI21" s="486">
        <f t="shared" ref="AI21" si="103">IF(AH13=0,0,AJ21/(AH13+AH15))</f>
        <v>0</v>
      </c>
      <c r="AJ21" s="35">
        <f>'11'!$L$21</f>
        <v>0</v>
      </c>
      <c r="AK21" s="552"/>
      <c r="AL21" s="486">
        <f t="shared" ref="AL21" si="104">IF(AK13=0,0,AM21/(AK13+AK15))</f>
        <v>0</v>
      </c>
      <c r="AM21" s="35">
        <f>'12'!$L$21</f>
        <v>0</v>
      </c>
      <c r="AN21" s="552"/>
      <c r="AO21" s="486">
        <f t="shared" ref="AO21" si="105">IF(AN13=0,0,AP21/(AN13+AN15))</f>
        <v>15.382384206529991</v>
      </c>
      <c r="AP21" s="35">
        <f t="shared" si="84"/>
        <v>20258.599999999999</v>
      </c>
    </row>
    <row r="22" spans="1:42" ht="20.25">
      <c r="A22" t="str">
        <f t="shared" si="1"/>
        <v>Véhicules neufsRev. Protections</v>
      </c>
      <c r="B22" s="12" t="s">
        <v>0</v>
      </c>
      <c r="C22" s="30" t="s">
        <v>27</v>
      </c>
      <c r="D22" s="552"/>
      <c r="E22" s="486">
        <f>IF(D13=0,0,F22/(D13+D15))</f>
        <v>677.14833333333331</v>
      </c>
      <c r="F22" s="35">
        <f>'1'!$L$22</f>
        <v>16251.56</v>
      </c>
      <c r="G22" s="552"/>
      <c r="H22" s="486">
        <f>IF(G13=0,0,I22/(G13+G15))</f>
        <v>638.48020408163268</v>
      </c>
      <c r="I22" s="35">
        <f>'2'!$L$22</f>
        <v>31285.53</v>
      </c>
      <c r="J22" s="552"/>
      <c r="K22" s="486">
        <f>IF(J13=0,0,L22/(J13+J15))</f>
        <v>674.86</v>
      </c>
      <c r="L22" s="35">
        <f>'3'!$L$22</f>
        <v>52639.08</v>
      </c>
      <c r="M22" s="552"/>
      <c r="N22" s="486">
        <f t="shared" ref="N22" si="106">IF(M13=0,0,O22/(M13+M15))</f>
        <v>763.56294117647053</v>
      </c>
      <c r="O22" s="35">
        <f>'4'!$L$22</f>
        <v>51922.28</v>
      </c>
      <c r="P22" s="552"/>
      <c r="Q22" s="486">
        <f t="shared" ref="Q22" si="107">IF(P13=0,0,R22/(P13+P15))</f>
        <v>765.23471264367811</v>
      </c>
      <c r="R22" s="35">
        <f>'5'!$L$22</f>
        <v>66575.42</v>
      </c>
      <c r="S22" s="552"/>
      <c r="T22" s="486">
        <f t="shared" ref="T22" si="108">IF(S13=0,0,U22/(S13+S15))</f>
        <v>878.27656249999995</v>
      </c>
      <c r="U22" s="35">
        <f>'6'!$L$22</f>
        <v>56209.7</v>
      </c>
      <c r="V22" s="552"/>
      <c r="W22" s="486">
        <f t="shared" ref="W22" si="109">IF(V13=0,0,X22/(V13+V15))</f>
        <v>758.63241379310341</v>
      </c>
      <c r="X22" s="35">
        <f>'7'!$L$22</f>
        <v>330005.09999999998</v>
      </c>
      <c r="Y22" s="552"/>
      <c r="Z22" s="486">
        <f t="shared" ref="Z22" si="110">IF(Y13=0,0,AA22/(Y13+Y15))</f>
        <v>783.95705078125002</v>
      </c>
      <c r="AA22" s="35">
        <f>'8'!$L$22</f>
        <v>401386.01</v>
      </c>
      <c r="AB22" s="552"/>
      <c r="AC22" s="486">
        <f t="shared" ref="AC22" si="111">IF(AB13=0,0,AD22/(AB13+AB15))</f>
        <v>0</v>
      </c>
      <c r="AD22" s="35">
        <f>'9'!$L$22</f>
        <v>0</v>
      </c>
      <c r="AE22" s="552"/>
      <c r="AF22" s="486">
        <f t="shared" ref="AF22" si="112">IF(AE13=0,0,AG22/(AE13+AE15))</f>
        <v>0</v>
      </c>
      <c r="AG22" s="35">
        <f>'10'!$L$22</f>
        <v>0</v>
      </c>
      <c r="AH22" s="552"/>
      <c r="AI22" s="486">
        <f t="shared" ref="AI22" si="113">IF(AH13=0,0,AJ22/(AH13+AH15))</f>
        <v>0</v>
      </c>
      <c r="AJ22" s="35">
        <f>'11'!$L$22</f>
        <v>0</v>
      </c>
      <c r="AK22" s="552"/>
      <c r="AL22" s="486">
        <f t="shared" ref="AL22" si="114">IF(AK13=0,0,AM22/(AK13+AK15))</f>
        <v>0</v>
      </c>
      <c r="AM22" s="35">
        <f>'12'!$L$22</f>
        <v>0</v>
      </c>
      <c r="AN22" s="552"/>
      <c r="AO22" s="486">
        <f t="shared" ref="AO22" si="115">IF(AN13=0,0,AP22/(AN13+AN15))</f>
        <v>764.06581624905084</v>
      </c>
      <c r="AP22" s="35">
        <f t="shared" si="84"/>
        <v>1006274.6799999999</v>
      </c>
    </row>
    <row r="23" spans="1:42" ht="20.25">
      <c r="A23" t="str">
        <f t="shared" si="1"/>
        <v>Véhicules neufsRev. Autres</v>
      </c>
      <c r="B23" s="12" t="s">
        <v>0</v>
      </c>
      <c r="C23" s="30" t="s">
        <v>28</v>
      </c>
      <c r="D23" s="552"/>
      <c r="E23" s="486">
        <f>IF(D13=0,0,F23/(D13+D15))</f>
        <v>14.202500000000001</v>
      </c>
      <c r="F23" s="35">
        <f>'1'!$L$23</f>
        <v>340.86</v>
      </c>
      <c r="G23" s="552"/>
      <c r="H23" s="486">
        <f>IF(G13=0,0,I23/(G13+G15))</f>
        <v>30.002040816326527</v>
      </c>
      <c r="I23" s="35">
        <f>'2'!$L$23</f>
        <v>1470.1</v>
      </c>
      <c r="J23" s="552"/>
      <c r="K23" s="486">
        <f>IF(J13=0,0,L23/(J13+J15))</f>
        <v>25.959230769230768</v>
      </c>
      <c r="L23" s="35">
        <f>'3'!$L$23</f>
        <v>2024.82</v>
      </c>
      <c r="M23" s="552"/>
      <c r="N23" s="486">
        <f t="shared" ref="N23" si="116">IF(M13=0,0,O23/(M13+M15))</f>
        <v>14.451617647058825</v>
      </c>
      <c r="O23" s="35">
        <f>'4'!$L$23</f>
        <v>982.71</v>
      </c>
      <c r="P23" s="552"/>
      <c r="Q23" s="486">
        <f t="shared" ref="Q23" si="117">IF(P13=0,0,R23/(P13+P15))</f>
        <v>18.082413793103449</v>
      </c>
      <c r="R23" s="35">
        <f>'5'!$L$23</f>
        <v>1573.17</v>
      </c>
      <c r="S23" s="552"/>
      <c r="T23" s="486">
        <f t="shared" ref="T23" si="118">IF(S13=0,0,U23/(S13+S15))</f>
        <v>31.760781250000001</v>
      </c>
      <c r="U23" s="35">
        <f>'6'!$L$23</f>
        <v>2032.69</v>
      </c>
      <c r="V23" s="552"/>
      <c r="W23" s="486">
        <f t="shared" ref="W23" si="119">IF(V13=0,0,X23/(V13+V15))</f>
        <v>23.460712643678161</v>
      </c>
      <c r="X23" s="35">
        <f>'7'!$L$23</f>
        <v>10205.41</v>
      </c>
      <c r="Y23" s="552"/>
      <c r="Z23" s="486">
        <f t="shared" ref="Z23" si="120">IF(Y13=0,0,AA23/(Y13+Y15))</f>
        <v>22.488046874999998</v>
      </c>
      <c r="AA23" s="35">
        <f>'8'!$L$23</f>
        <v>11513.88</v>
      </c>
      <c r="AB23" s="552"/>
      <c r="AC23" s="486">
        <f t="shared" ref="AC23" si="121">IF(AB13=0,0,AD23/(AB13+AB15))</f>
        <v>0</v>
      </c>
      <c r="AD23" s="35">
        <f>'9'!$L$23</f>
        <v>0</v>
      </c>
      <c r="AE23" s="552"/>
      <c r="AF23" s="486">
        <f t="shared" ref="AF23" si="122">IF(AE13=0,0,AG23/(AE13+AE15))</f>
        <v>0</v>
      </c>
      <c r="AG23" s="35">
        <f>'10'!$L$23</f>
        <v>0</v>
      </c>
      <c r="AH23" s="552"/>
      <c r="AI23" s="486">
        <f t="shared" ref="AI23" si="123">IF(AH13=0,0,AJ23/(AH13+AH15))</f>
        <v>0</v>
      </c>
      <c r="AJ23" s="35">
        <f>'11'!$L$23</f>
        <v>0</v>
      </c>
      <c r="AK23" s="552"/>
      <c r="AL23" s="486">
        <f t="shared" ref="AL23" si="124">IF(AK13=0,0,AM23/(AK13+AK15))</f>
        <v>0</v>
      </c>
      <c r="AM23" s="35">
        <f>'12'!$L$23</f>
        <v>0</v>
      </c>
      <c r="AN23" s="552"/>
      <c r="AO23" s="486">
        <f t="shared" ref="AO23" si="125">IF(AN13=0,0,AP23/(AN13+AN15))</f>
        <v>22.888109339407745</v>
      </c>
      <c r="AP23" s="35">
        <f t="shared" si="84"/>
        <v>30143.64</v>
      </c>
    </row>
    <row r="24" spans="1:42" ht="20.25">
      <c r="A24" t="str">
        <f t="shared" si="1"/>
        <v>Véhicules neufsTotal F&amp;I</v>
      </c>
      <c r="B24" s="12" t="s">
        <v>0</v>
      </c>
      <c r="C24" s="36" t="s">
        <v>29</v>
      </c>
      <c r="D24" s="553">
        <f>+D15+D13</f>
        <v>24</v>
      </c>
      <c r="E24" s="37">
        <f>IF(D24&lt;=0,0,F24/D24)</f>
        <v>691.3508333333333</v>
      </c>
      <c r="F24" s="40">
        <f>F21+F22+F23</f>
        <v>16592.419999999998</v>
      </c>
      <c r="G24" s="553">
        <f>+G15+G13</f>
        <v>49</v>
      </c>
      <c r="H24" s="37">
        <f>IF(G24&lt;=0,0,I24/G24)</f>
        <v>668.48224489795916</v>
      </c>
      <c r="I24" s="40">
        <f>I21+I22+I23</f>
        <v>32755.629999999997</v>
      </c>
      <c r="J24" s="553">
        <f>+J15+J13</f>
        <v>78</v>
      </c>
      <c r="K24" s="37">
        <f>IF(J24&lt;=0,0,L24/J24)</f>
        <v>686.90871794871805</v>
      </c>
      <c r="L24" s="40">
        <f>L21+L22+L23</f>
        <v>53578.880000000005</v>
      </c>
      <c r="M24" s="553">
        <f t="shared" ref="M24" si="126">+M15+M13</f>
        <v>68</v>
      </c>
      <c r="N24" s="37">
        <f t="shared" ref="N24" si="127">IF(M24&lt;=0,0,O24/M24)</f>
        <v>871.99249999999995</v>
      </c>
      <c r="O24" s="40">
        <f t="shared" ref="O24" si="128">O21+O22+O23</f>
        <v>59295.49</v>
      </c>
      <c r="P24" s="553">
        <f t="shared" ref="P24" si="129">+P15+P13</f>
        <v>87</v>
      </c>
      <c r="Q24" s="37">
        <f t="shared" ref="Q24" si="130">IF(P24&lt;=0,0,R24/P24)</f>
        <v>783.31712643678156</v>
      </c>
      <c r="R24" s="40">
        <f t="shared" ref="R24" si="131">R21+R22+R23</f>
        <v>68148.59</v>
      </c>
      <c r="S24" s="553">
        <f t="shared" ref="S24" si="132">+S15+S13</f>
        <v>64</v>
      </c>
      <c r="T24" s="37">
        <f t="shared" ref="T24" si="133">IF(S24&lt;=0,0,U24/S24)</f>
        <v>931.61109375000001</v>
      </c>
      <c r="U24" s="40">
        <f t="shared" ref="U24" si="134">U21+U22+U23</f>
        <v>59623.11</v>
      </c>
      <c r="V24" s="553">
        <f t="shared" ref="V24" si="135">+V15+V13</f>
        <v>435</v>
      </c>
      <c r="W24" s="37">
        <f t="shared" ref="W24" si="136">IF(V24&lt;=0,0,X24/V24)</f>
        <v>797.6935862068965</v>
      </c>
      <c r="X24" s="40">
        <f t="shared" ref="X24" si="137">X21+X22+X23</f>
        <v>346996.70999999996</v>
      </c>
      <c r="Y24" s="553">
        <f t="shared" ref="Y24" si="138">+Y15+Y13</f>
        <v>512</v>
      </c>
      <c r="Z24" s="37">
        <f t="shared" ref="Z24" si="139">IF(Y24&lt;=0,0,AA24/Y24)</f>
        <v>819.69939453125005</v>
      </c>
      <c r="AA24" s="40">
        <f t="shared" ref="AA24" si="140">AA21+AA22+AA23</f>
        <v>419686.09</v>
      </c>
      <c r="AB24" s="553">
        <f t="shared" ref="AB24" si="141">+AB15+AB13</f>
        <v>0</v>
      </c>
      <c r="AC24" s="37">
        <f t="shared" ref="AC24" si="142">IF(AB24&lt;=0,0,AD24/AB24)</f>
        <v>0</v>
      </c>
      <c r="AD24" s="40">
        <f t="shared" ref="AD24" si="143">AD21+AD22+AD23</f>
        <v>0</v>
      </c>
      <c r="AE24" s="553">
        <f t="shared" ref="AE24" si="144">+AE15+AE13</f>
        <v>0</v>
      </c>
      <c r="AF24" s="37">
        <f t="shared" ref="AF24" si="145">IF(AE24&lt;=0,0,AG24/AE24)</f>
        <v>0</v>
      </c>
      <c r="AG24" s="40">
        <f t="shared" ref="AG24" si="146">AG21+AG22+AG23</f>
        <v>0</v>
      </c>
      <c r="AH24" s="553">
        <f t="shared" ref="AH24" si="147">+AH15+AH13</f>
        <v>0</v>
      </c>
      <c r="AI24" s="37">
        <f t="shared" ref="AI24" si="148">IF(AH24&lt;=0,0,AJ24/AH24)</f>
        <v>0</v>
      </c>
      <c r="AJ24" s="40">
        <f t="shared" ref="AJ24" si="149">AJ21+AJ22+AJ23</f>
        <v>0</v>
      </c>
      <c r="AK24" s="553">
        <f t="shared" ref="AK24" si="150">+AK15+AK13</f>
        <v>0</v>
      </c>
      <c r="AL24" s="37">
        <f t="shared" ref="AL24" si="151">IF(AK24&lt;=0,0,AM24/AK24)</f>
        <v>0</v>
      </c>
      <c r="AM24" s="40">
        <f t="shared" ref="AM24" si="152">AM21+AM22+AM23</f>
        <v>0</v>
      </c>
      <c r="AN24" s="553">
        <f t="shared" ref="AN24" si="153">+AN15+AN13</f>
        <v>1317</v>
      </c>
      <c r="AO24" s="37">
        <f t="shared" ref="AO24" si="154">IF(AN24&lt;=0,0,AP24/AN24)</f>
        <v>802.33630979498855</v>
      </c>
      <c r="AP24" s="40">
        <f t="shared" ref="AP24" si="155">AP21+AP22+AP23</f>
        <v>1056676.92</v>
      </c>
    </row>
    <row r="25" spans="1:42" ht="20.25">
      <c r="A25" t="str">
        <f t="shared" si="1"/>
        <v>Véhicules neufs</v>
      </c>
      <c r="B25" s="12" t="s">
        <v>0</v>
      </c>
      <c r="C25" s="30"/>
      <c r="D25" s="30"/>
      <c r="E25" s="478"/>
      <c r="F25" s="86"/>
      <c r="G25" s="30"/>
      <c r="H25" s="478"/>
      <c r="I25" s="86"/>
      <c r="J25" s="30"/>
      <c r="K25" s="478"/>
      <c r="L25" s="86"/>
      <c r="M25" s="30"/>
      <c r="N25" s="478"/>
      <c r="O25" s="86"/>
      <c r="P25" s="30"/>
      <c r="Q25" s="478"/>
      <c r="R25" s="86"/>
      <c r="S25" s="30"/>
      <c r="T25" s="478"/>
      <c r="U25" s="86"/>
      <c r="V25" s="30"/>
      <c r="W25" s="478"/>
      <c r="X25" s="86"/>
      <c r="Y25" s="30"/>
      <c r="Z25" s="478"/>
      <c r="AA25" s="86"/>
      <c r="AB25" s="30"/>
      <c r="AC25" s="478"/>
      <c r="AD25" s="86"/>
      <c r="AE25" s="30"/>
      <c r="AF25" s="478"/>
      <c r="AG25" s="86"/>
      <c r="AH25" s="30"/>
      <c r="AI25" s="478"/>
      <c r="AJ25" s="86"/>
      <c r="AK25" s="30"/>
      <c r="AL25" s="478"/>
      <c r="AM25" s="86"/>
      <c r="AN25" s="30"/>
      <c r="AO25" s="478"/>
      <c r="AP25" s="86"/>
    </row>
    <row r="26" spans="1:42" ht="21" thickBot="1">
      <c r="A26" t="str">
        <f t="shared" si="1"/>
        <v>Véhicules neufs</v>
      </c>
      <c r="B26" s="12" t="s">
        <v>0</v>
      </c>
      <c r="C26" s="30"/>
      <c r="D26" s="30"/>
      <c r="E26" s="478"/>
      <c r="F26" s="62"/>
      <c r="G26" s="30"/>
      <c r="H26" s="478"/>
      <c r="I26" s="62"/>
      <c r="J26" s="30"/>
      <c r="K26" s="478"/>
      <c r="L26" s="62"/>
      <c r="M26" s="30"/>
      <c r="N26" s="478"/>
      <c r="O26" s="62"/>
      <c r="P26" s="30"/>
      <c r="Q26" s="478"/>
      <c r="R26" s="62"/>
      <c r="S26" s="30"/>
      <c r="T26" s="478"/>
      <c r="U26" s="62"/>
      <c r="V26" s="30"/>
      <c r="W26" s="478"/>
      <c r="X26" s="62"/>
      <c r="Y26" s="30"/>
      <c r="Z26" s="478"/>
      <c r="AA26" s="62"/>
      <c r="AB26" s="30"/>
      <c r="AC26" s="478"/>
      <c r="AD26" s="62"/>
      <c r="AE26" s="30"/>
      <c r="AF26" s="478"/>
      <c r="AG26" s="62"/>
      <c r="AH26" s="30"/>
      <c r="AI26" s="478"/>
      <c r="AJ26" s="62"/>
      <c r="AK26" s="30"/>
      <c r="AL26" s="478"/>
      <c r="AM26" s="62"/>
      <c r="AN26" s="30"/>
      <c r="AO26" s="478"/>
      <c r="AP26" s="62"/>
    </row>
    <row r="27" spans="1:42" ht="21" thickTop="1">
      <c r="A27" t="str">
        <f t="shared" si="1"/>
        <v>Véhicules neufsTotal Dépt. Neufs</v>
      </c>
      <c r="B27" s="12" t="s">
        <v>0</v>
      </c>
      <c r="C27" s="63" t="s">
        <v>30</v>
      </c>
      <c r="D27" s="557">
        <f>+D13+D15+D17</f>
        <v>24</v>
      </c>
      <c r="E27" s="68">
        <f>IF(D27&lt;=0,0,F27/D27)</f>
        <v>1949.3883333333372</v>
      </c>
      <c r="F27" s="69">
        <f>F13+F17+F24+F19+F15</f>
        <v>46785.320000000094</v>
      </c>
      <c r="G27" s="557">
        <f>+G13+G15+G17</f>
        <v>52</v>
      </c>
      <c r="H27" s="68">
        <f>IF(G27&lt;=0,0,I27/G27)</f>
        <v>2124.9738461538482</v>
      </c>
      <c r="I27" s="69">
        <f>I13+I17+I24+I19+I15</f>
        <v>110498.6400000001</v>
      </c>
      <c r="J27" s="557">
        <f>+J13+J15+J17</f>
        <v>81</v>
      </c>
      <c r="K27" s="68">
        <f>IF(J27&lt;=0,0,L27/J27)</f>
        <v>2293.4512345678995</v>
      </c>
      <c r="L27" s="69">
        <f>L13+L17+L24+L19+L15</f>
        <v>185769.54999999984</v>
      </c>
      <c r="M27" s="557">
        <f t="shared" ref="M27" si="156">+M13+M15+M17</f>
        <v>73</v>
      </c>
      <c r="N27" s="68">
        <f t="shared" ref="N27" si="157">IF(M27&lt;=0,0,O27/M27)</f>
        <v>2535.2978082191757</v>
      </c>
      <c r="O27" s="69">
        <f t="shared" ref="O27" si="158">O13+O17+O24+O19+O15</f>
        <v>185076.73999999985</v>
      </c>
      <c r="P27" s="557">
        <f t="shared" ref="P27" si="159">+P13+P15+P17</f>
        <v>91</v>
      </c>
      <c r="Q27" s="68">
        <f t="shared" ref="Q27" si="160">IF(P27&lt;=0,0,R27/P27)</f>
        <v>2681.4853846153856</v>
      </c>
      <c r="R27" s="69">
        <f t="shared" ref="R27" si="161">R13+R17+R24+R19+R15</f>
        <v>244015.17000000007</v>
      </c>
      <c r="S27" s="557">
        <f t="shared" ref="S27" si="162">+S13+S15+S17</f>
        <v>65</v>
      </c>
      <c r="T27" s="68">
        <f t="shared" ref="T27" si="163">IF(S27&lt;=0,0,U27/S27)</f>
        <v>2780.6480000000001</v>
      </c>
      <c r="U27" s="69">
        <f t="shared" ref="U27" si="164">U13+U17+U24+U19+U15</f>
        <v>180742.12</v>
      </c>
      <c r="V27" s="557">
        <f t="shared" ref="V27" si="165">+V13+V15+V17</f>
        <v>453</v>
      </c>
      <c r="W27" s="68">
        <f t="shared" ref="W27" si="166">IF(V27&lt;=0,0,X27/V27)</f>
        <v>2524.9960264900651</v>
      </c>
      <c r="X27" s="69">
        <f t="shared" ref="X27" si="167">X13+X17+X24+X19+X15</f>
        <v>1143823.1999999995</v>
      </c>
      <c r="Y27" s="557">
        <f t="shared" ref="Y27" si="168">+Y13+Y15+Y17</f>
        <v>531</v>
      </c>
      <c r="Z27" s="68">
        <f t="shared" ref="Z27" si="169">IF(Y27&lt;=0,0,AA27/Y27)</f>
        <v>2561.2962900188304</v>
      </c>
      <c r="AA27" s="69">
        <f t="shared" ref="AA27" si="170">AA13+AA17+AA24+AA19+AA15</f>
        <v>1360048.3299999989</v>
      </c>
      <c r="AB27" s="557">
        <f t="shared" ref="AB27" si="171">+AB13+AB15+AB17</f>
        <v>0</v>
      </c>
      <c r="AC27" s="68">
        <f t="shared" ref="AC27" si="172">IF(AB27&lt;=0,0,AD27/AB27)</f>
        <v>0</v>
      </c>
      <c r="AD27" s="69">
        <f t="shared" ref="AD27" si="173">AD13+AD17+AD24+AD19+AD15</f>
        <v>0</v>
      </c>
      <c r="AE27" s="557">
        <f t="shared" ref="AE27" si="174">+AE13+AE15+AE17</f>
        <v>0</v>
      </c>
      <c r="AF27" s="68">
        <f t="shared" ref="AF27" si="175">IF(AE27&lt;=0,0,AG27/AE27)</f>
        <v>0</v>
      </c>
      <c r="AG27" s="69">
        <f t="shared" ref="AG27" si="176">AG13+AG17+AG24+AG19+AG15</f>
        <v>0</v>
      </c>
      <c r="AH27" s="557">
        <f t="shared" ref="AH27" si="177">+AH13+AH15+AH17</f>
        <v>0</v>
      </c>
      <c r="AI27" s="68">
        <f t="shared" ref="AI27" si="178">IF(AH27&lt;=0,0,AJ27/AH27)</f>
        <v>0</v>
      </c>
      <c r="AJ27" s="69">
        <f t="shared" ref="AJ27" si="179">AJ13+AJ17+AJ24+AJ19+AJ15</f>
        <v>0</v>
      </c>
      <c r="AK27" s="557">
        <f t="shared" ref="AK27" si="180">+AK13+AK15+AK17</f>
        <v>0</v>
      </c>
      <c r="AL27" s="68">
        <f t="shared" ref="AL27" si="181">IF(AK27&lt;=0,0,AM27/AK27)</f>
        <v>0</v>
      </c>
      <c r="AM27" s="69">
        <f t="shared" ref="AM27" si="182">AM13+AM17+AM24+AM19+AM15</f>
        <v>0</v>
      </c>
      <c r="AN27" s="557">
        <f t="shared" ref="AN27" si="183">+AN13+AN15+AN17</f>
        <v>1370</v>
      </c>
      <c r="AO27" s="68">
        <f t="shared" ref="AO27" si="184">IF(AN27&lt;=0,0,AP27/AN27)</f>
        <v>2523.181802919707</v>
      </c>
      <c r="AP27" s="69">
        <f t="shared" ref="AP27" si="185">AP13+AP17+AP24+AP19+AP15</f>
        <v>3456759.0699999984</v>
      </c>
    </row>
    <row r="28" spans="1:42" ht="21" thickBot="1">
      <c r="A28" t="str">
        <f t="shared" si="1"/>
        <v>Véhicules neufs</v>
      </c>
      <c r="B28" s="12" t="s">
        <v>0</v>
      </c>
      <c r="C28" s="70"/>
      <c r="D28" s="70"/>
      <c r="E28" s="71"/>
      <c r="F28" s="548"/>
      <c r="G28" s="70"/>
      <c r="H28" s="71"/>
      <c r="I28" s="548"/>
      <c r="J28" s="70"/>
      <c r="K28" s="71"/>
      <c r="L28" s="548"/>
      <c r="M28" s="70"/>
      <c r="N28" s="71"/>
      <c r="O28" s="548"/>
      <c r="P28" s="70"/>
      <c r="Q28" s="71"/>
      <c r="R28" s="548"/>
      <c r="S28" s="70"/>
      <c r="T28" s="71"/>
      <c r="U28" s="548"/>
      <c r="V28" s="70"/>
      <c r="W28" s="71"/>
      <c r="X28" s="548"/>
      <c r="Y28" s="70"/>
      <c r="Z28" s="71"/>
      <c r="AA28" s="548"/>
      <c r="AB28" s="70"/>
      <c r="AC28" s="71"/>
      <c r="AD28" s="548"/>
      <c r="AE28" s="70"/>
      <c r="AF28" s="71"/>
      <c r="AG28" s="548"/>
      <c r="AH28" s="70"/>
      <c r="AI28" s="71"/>
      <c r="AJ28" s="548"/>
      <c r="AK28" s="70"/>
      <c r="AL28" s="71"/>
      <c r="AM28" s="548"/>
      <c r="AN28" s="70"/>
      <c r="AO28" s="71"/>
      <c r="AP28" s="548"/>
    </row>
    <row r="29" spans="1:42" ht="21" thickTop="1">
      <c r="A29" t="str">
        <f t="shared" si="1"/>
        <v>Véhicules neufs</v>
      </c>
      <c r="B29" s="12" t="s">
        <v>0</v>
      </c>
      <c r="C29" s="54"/>
      <c r="D29" s="54"/>
      <c r="E29" s="483"/>
      <c r="F29" s="257"/>
      <c r="G29" s="54"/>
      <c r="H29" s="483"/>
      <c r="I29" s="257"/>
      <c r="J29" s="54"/>
      <c r="K29" s="483"/>
      <c r="L29" s="257"/>
      <c r="M29" s="54"/>
      <c r="N29" s="483"/>
      <c r="O29" s="257"/>
      <c r="P29" s="54"/>
      <c r="Q29" s="483"/>
      <c r="R29" s="257"/>
      <c r="S29" s="54"/>
      <c r="T29" s="483"/>
      <c r="U29" s="257"/>
      <c r="V29" s="54"/>
      <c r="W29" s="483"/>
      <c r="X29" s="257"/>
      <c r="Y29" s="54"/>
      <c r="Z29" s="483"/>
      <c r="AA29" s="257"/>
      <c r="AB29" s="54"/>
      <c r="AC29" s="483"/>
      <c r="AD29" s="257"/>
      <c r="AE29" s="54"/>
      <c r="AF29" s="483"/>
      <c r="AG29" s="257"/>
      <c r="AH29" s="54"/>
      <c r="AI29" s="483"/>
      <c r="AJ29" s="257"/>
      <c r="AK29" s="54"/>
      <c r="AL29" s="483"/>
      <c r="AM29" s="257"/>
      <c r="AN29" s="54"/>
      <c r="AO29" s="483"/>
      <c r="AP29" s="257"/>
    </row>
    <row r="30" spans="1:42" ht="20.25">
      <c r="A30" t="str">
        <f t="shared" si="1"/>
        <v>Véhicules neufsDEPENSES</v>
      </c>
      <c r="B30" s="12" t="s">
        <v>0</v>
      </c>
      <c r="C30" s="80" t="s">
        <v>31</v>
      </c>
      <c r="D30" s="30"/>
      <c r="E30" s="469"/>
      <c r="F30" s="62"/>
      <c r="G30" s="30"/>
      <c r="H30" s="469"/>
      <c r="I30" s="62"/>
      <c r="J30" s="30"/>
      <c r="K30" s="469"/>
      <c r="L30" s="62"/>
      <c r="M30" s="30"/>
      <c r="N30" s="469"/>
      <c r="O30" s="62"/>
      <c r="P30" s="30"/>
      <c r="Q30" s="469"/>
      <c r="R30" s="62"/>
      <c r="S30" s="30"/>
      <c r="T30" s="469"/>
      <c r="U30" s="62"/>
      <c r="V30" s="30"/>
      <c r="W30" s="469"/>
      <c r="X30" s="62"/>
      <c r="Y30" s="30"/>
      <c r="Z30" s="469"/>
      <c r="AA30" s="62"/>
      <c r="AB30" s="30"/>
      <c r="AC30" s="469"/>
      <c r="AD30" s="62"/>
      <c r="AE30" s="30"/>
      <c r="AF30" s="469"/>
      <c r="AG30" s="62"/>
      <c r="AH30" s="30"/>
      <c r="AI30" s="469"/>
      <c r="AJ30" s="62"/>
      <c r="AK30" s="30"/>
      <c r="AL30" s="469"/>
      <c r="AM30" s="62"/>
      <c r="AN30" s="30"/>
      <c r="AO30" s="469"/>
      <c r="AP30" s="62"/>
    </row>
    <row r="31" spans="1:42" ht="20.25">
      <c r="A31" t="str">
        <f t="shared" si="1"/>
        <v>Véhicules neufsComm. vendeurs</v>
      </c>
      <c r="B31" s="12" t="s">
        <v>0</v>
      </c>
      <c r="C31" s="30" t="s">
        <v>32</v>
      </c>
      <c r="D31" s="30">
        <f>F31/F13</f>
        <v>0.80468152792787762</v>
      </c>
      <c r="E31" s="471">
        <f t="shared" ref="E31:E40" si="186">IF(F31=0,0,F31/D$24)</f>
        <v>814.05875000000003</v>
      </c>
      <c r="F31" s="35">
        <f>'1'!$L$31</f>
        <v>19537.41</v>
      </c>
      <c r="G31" s="30">
        <f>I31/I13</f>
        <v>0.43488909455594443</v>
      </c>
      <c r="H31" s="471">
        <f t="shared" ref="H31:H40" si="187">IF(I31=0,0,I31/G$24)</f>
        <v>573.46428571428567</v>
      </c>
      <c r="I31" s="35">
        <f>'2'!$L$31</f>
        <v>28099.75</v>
      </c>
      <c r="J31" s="30">
        <f>L31/L13</f>
        <v>0.36360324645106218</v>
      </c>
      <c r="K31" s="471">
        <f t="shared" ref="K31:K40" si="188">IF(L31=0,0,L31/J$24)</f>
        <v>538.21564102564105</v>
      </c>
      <c r="L31" s="35">
        <f>'3'!$L$31</f>
        <v>41980.82</v>
      </c>
      <c r="M31" s="30">
        <f t="shared" ref="M31" si="189">O31/O13</f>
        <v>0.41324912357967891</v>
      </c>
      <c r="N31" s="471">
        <f t="shared" ref="N31:N40" si="190">IF(O31=0,0,O31/M$24)</f>
        <v>609.35205882352943</v>
      </c>
      <c r="O31" s="35">
        <f>'4'!$L$31</f>
        <v>41435.94</v>
      </c>
      <c r="P31" s="30">
        <f t="shared" ref="P31" si="191">R31/R13</f>
        <v>0.35729603383219216</v>
      </c>
      <c r="Q31" s="471">
        <f t="shared" ref="Q31:Q40" si="192">IF(R31=0,0,R31/P$24)</f>
        <v>611.33367816091948</v>
      </c>
      <c r="R31" s="35">
        <f>'5'!$L$31</f>
        <v>53186.03</v>
      </c>
      <c r="S31" s="30">
        <f t="shared" ref="S31" si="193">U31/U13</f>
        <v>0.40998597598049247</v>
      </c>
      <c r="T31" s="471">
        <f t="shared" ref="T31:T40" si="194">IF(U31=0,0,U31/S$24)</f>
        <v>647.86515625000004</v>
      </c>
      <c r="U31" s="35">
        <f>'6'!$L$31</f>
        <v>41463.370000000003</v>
      </c>
      <c r="V31" s="30">
        <f t="shared" ref="V31" si="195">X31/X13</f>
        <v>0.39054987154113791</v>
      </c>
      <c r="W31" s="471">
        <f t="shared" ref="W31:W40" si="196">IF(X31=0,0,X31/V$24)</f>
        <v>606.5971494252874</v>
      </c>
      <c r="X31" s="35">
        <f>'7'!$L$31</f>
        <v>263869.76</v>
      </c>
      <c r="Y31" s="30">
        <f t="shared" ref="Y31" si="197">AA31/AA13</f>
        <v>0.39635748052505076</v>
      </c>
      <c r="Z31" s="471">
        <f t="shared" ref="Z31:Z40" si="198">IF(AA31=0,0,AA31/Y$24)</f>
        <v>605.34984374999999</v>
      </c>
      <c r="AA31" s="35">
        <f>'8'!$L$31</f>
        <v>309939.12</v>
      </c>
      <c r="AB31" s="30" t="e">
        <f t="shared" ref="AB31" si="199">AD31/AD13</f>
        <v>#DIV/0!</v>
      </c>
      <c r="AC31" s="471">
        <f t="shared" ref="AC31:AC40" si="200">IF(AD31=0,0,AD31/AB$24)</f>
        <v>0</v>
      </c>
      <c r="AD31" s="35">
        <f>'9'!$L$31</f>
        <v>0</v>
      </c>
      <c r="AE31" s="30" t="e">
        <f t="shared" ref="AE31" si="201">AG31/AG13</f>
        <v>#DIV/0!</v>
      </c>
      <c r="AF31" s="471">
        <f t="shared" ref="AF31:AF40" si="202">IF(AG31=0,0,AG31/AE$24)</f>
        <v>0</v>
      </c>
      <c r="AG31" s="35">
        <f>'10'!$L$31</f>
        <v>0</v>
      </c>
      <c r="AH31" s="30" t="e">
        <f t="shared" ref="AH31" si="203">AJ31/AJ13</f>
        <v>#DIV/0!</v>
      </c>
      <c r="AI31" s="471">
        <f t="shared" ref="AI31:AI40" si="204">IF(AJ31=0,0,AJ31/AH$24)</f>
        <v>0</v>
      </c>
      <c r="AJ31" s="35">
        <f>'11'!$L$31</f>
        <v>0</v>
      </c>
      <c r="AK31" s="30" t="e">
        <f t="shared" ref="AK31" si="205">AM31/AM13</f>
        <v>#DIV/0!</v>
      </c>
      <c r="AL31" s="471">
        <f t="shared" ref="AL31:AL40" si="206">IF(AM31=0,0,AM31/AK$24)</f>
        <v>0</v>
      </c>
      <c r="AM31" s="35">
        <f>'12'!$L$31</f>
        <v>0</v>
      </c>
      <c r="AN31" s="30">
        <f t="shared" ref="AN31" si="207">AP31/AP13</f>
        <v>0.39732930004775463</v>
      </c>
      <c r="AO31" s="471">
        <f t="shared" ref="AO31:AO40" si="208">IF(AP31=0,0,AP31/AN$24)</f>
        <v>607.07076689445705</v>
      </c>
      <c r="AP31" s="35">
        <f t="shared" ref="AP31:AP40" si="209">SUM(F31,I31,L31,O31,R31,U31,X31,AA31,AD31,AG31,AJ31,AM31)</f>
        <v>799512.2</v>
      </c>
    </row>
    <row r="32" spans="1:42" ht="20.25">
      <c r="A32" t="str">
        <f t="shared" si="1"/>
        <v>Véhicules neufsComm. F&amp;I</v>
      </c>
      <c r="B32" s="12" t="s">
        <v>0</v>
      </c>
      <c r="C32" s="88" t="s">
        <v>33</v>
      </c>
      <c r="D32" s="88">
        <f>F32/F24</f>
        <v>0.29489188436647584</v>
      </c>
      <c r="E32" s="90">
        <f t="shared" si="186"/>
        <v>203.87375</v>
      </c>
      <c r="F32" s="546">
        <f>'1'!$L$32</f>
        <v>4892.97</v>
      </c>
      <c r="G32" s="88">
        <f>I32/I24</f>
        <v>0.28865236296783181</v>
      </c>
      <c r="H32" s="90">
        <f t="shared" si="187"/>
        <v>192.95897959183674</v>
      </c>
      <c r="I32" s="546">
        <f>'2'!$L$32</f>
        <v>9454.99</v>
      </c>
      <c r="J32" s="88">
        <f>L32/L24</f>
        <v>0.29627308372254141</v>
      </c>
      <c r="K32" s="90">
        <f t="shared" si="188"/>
        <v>203.51256410256408</v>
      </c>
      <c r="L32" s="546">
        <f>'3'!$L$32</f>
        <v>15873.98</v>
      </c>
      <c r="M32" s="88">
        <f t="shared" ref="M32" si="210">O32/O24</f>
        <v>0.31930792712902789</v>
      </c>
      <c r="N32" s="90">
        <f t="shared" si="190"/>
        <v>278.43411764705883</v>
      </c>
      <c r="O32" s="546">
        <f>'4'!$L$32</f>
        <v>18933.52</v>
      </c>
      <c r="P32" s="88">
        <f t="shared" ref="P32" si="211">R32/R24</f>
        <v>0.30739770257902627</v>
      </c>
      <c r="Q32" s="90">
        <f t="shared" si="192"/>
        <v>240.78988505747128</v>
      </c>
      <c r="R32" s="546">
        <f>'5'!$L$32</f>
        <v>20948.72</v>
      </c>
      <c r="S32" s="88">
        <f t="shared" ref="S32" si="212">U32/U24</f>
        <v>0.29999575667891193</v>
      </c>
      <c r="T32" s="90">
        <f t="shared" si="194"/>
        <v>279.479375</v>
      </c>
      <c r="U32" s="546">
        <f>'6'!$L$32</f>
        <v>17886.68</v>
      </c>
      <c r="V32" s="88">
        <f t="shared" ref="V32" si="213">X32/X24</f>
        <v>0.30388677172184148</v>
      </c>
      <c r="W32" s="90">
        <f t="shared" si="196"/>
        <v>242.40852873563219</v>
      </c>
      <c r="X32" s="546">
        <f>'7'!$L$32</f>
        <v>105447.71</v>
      </c>
      <c r="Y32" s="88">
        <f t="shared" ref="Y32" si="214">AA32/AA24</f>
        <v>0.30121741704615462</v>
      </c>
      <c r="Z32" s="90">
        <f t="shared" si="198"/>
        <v>246.90773437499999</v>
      </c>
      <c r="AA32" s="546">
        <f>'8'!$L$32</f>
        <v>126416.76</v>
      </c>
      <c r="AB32" s="88" t="e">
        <f t="shared" ref="AB32" si="215">AD32/AD24</f>
        <v>#DIV/0!</v>
      </c>
      <c r="AC32" s="90">
        <f t="shared" si="200"/>
        <v>0</v>
      </c>
      <c r="AD32" s="546">
        <f>'9'!$L$32</f>
        <v>0</v>
      </c>
      <c r="AE32" s="88" t="e">
        <f t="shared" ref="AE32" si="216">AG32/AG24</f>
        <v>#DIV/0!</v>
      </c>
      <c r="AF32" s="90">
        <f t="shared" si="202"/>
        <v>0</v>
      </c>
      <c r="AG32" s="546">
        <f>'10'!$L$32</f>
        <v>0</v>
      </c>
      <c r="AH32" s="88" t="e">
        <f t="shared" ref="AH32" si="217">AJ32/AJ24</f>
        <v>#DIV/0!</v>
      </c>
      <c r="AI32" s="90">
        <f t="shared" si="204"/>
        <v>0</v>
      </c>
      <c r="AJ32" s="546">
        <f>'11'!$L$32</f>
        <v>0</v>
      </c>
      <c r="AK32" s="88" t="e">
        <f t="shared" ref="AK32" si="218">AM32/AM24</f>
        <v>#DIV/0!</v>
      </c>
      <c r="AL32" s="90">
        <f t="shared" si="206"/>
        <v>0</v>
      </c>
      <c r="AM32" s="546">
        <f>'12'!$L$32</f>
        <v>0</v>
      </c>
      <c r="AN32" s="88">
        <f t="shared" ref="AN32" si="219">AP32/AP24</f>
        <v>0.30269926781404483</v>
      </c>
      <c r="AO32" s="90">
        <f t="shared" si="208"/>
        <v>242.86661351556569</v>
      </c>
      <c r="AP32" s="546">
        <f t="shared" si="209"/>
        <v>319855.33</v>
      </c>
    </row>
    <row r="33" spans="1:42" ht="20.25">
      <c r="A33" t="str">
        <f t="shared" si="1"/>
        <v>Véhicules neufsFrais de livraison</v>
      </c>
      <c r="B33" s="12" t="s">
        <v>0</v>
      </c>
      <c r="C33" s="30" t="s">
        <v>34</v>
      </c>
      <c r="D33" s="30"/>
      <c r="E33" s="471">
        <f t="shared" si="186"/>
        <v>199.92916666666667</v>
      </c>
      <c r="F33" s="35">
        <f>'1'!$L$33</f>
        <v>4798.3</v>
      </c>
      <c r="G33" s="30"/>
      <c r="H33" s="471">
        <f t="shared" si="187"/>
        <v>139.43081632653062</v>
      </c>
      <c r="I33" s="35">
        <f>'2'!$L$33</f>
        <v>6832.11</v>
      </c>
      <c r="J33" s="30"/>
      <c r="K33" s="471">
        <f t="shared" si="188"/>
        <v>135.56884615384615</v>
      </c>
      <c r="L33" s="35">
        <f>'3'!$L$33</f>
        <v>10574.37</v>
      </c>
      <c r="M33" s="30"/>
      <c r="N33" s="471">
        <f t="shared" si="190"/>
        <v>186.22485294117649</v>
      </c>
      <c r="O33" s="35">
        <f>'4'!$L$33</f>
        <v>12663.29</v>
      </c>
      <c r="P33" s="30"/>
      <c r="Q33" s="471">
        <f t="shared" si="192"/>
        <v>74.750689655172422</v>
      </c>
      <c r="R33" s="35">
        <f>'5'!$L$33</f>
        <v>6503.31</v>
      </c>
      <c r="S33" s="30"/>
      <c r="T33" s="471">
        <f t="shared" si="194"/>
        <v>175.26109374999999</v>
      </c>
      <c r="U33" s="35">
        <f>'6'!$L$33</f>
        <v>11216.71</v>
      </c>
      <c r="V33" s="30"/>
      <c r="W33" s="471">
        <f t="shared" si="196"/>
        <v>159.76255172413795</v>
      </c>
      <c r="X33" s="35">
        <f>'7'!$L$33</f>
        <v>69496.710000000006</v>
      </c>
      <c r="Y33" s="30"/>
      <c r="Z33" s="471">
        <f t="shared" si="198"/>
        <v>155.38496093750001</v>
      </c>
      <c r="AA33" s="35">
        <f>'8'!$L$33</f>
        <v>79557.100000000006</v>
      </c>
      <c r="AB33" s="30"/>
      <c r="AC33" s="471">
        <f t="shared" si="200"/>
        <v>0</v>
      </c>
      <c r="AD33" s="35">
        <f>'9'!$L$33</f>
        <v>0</v>
      </c>
      <c r="AE33" s="30"/>
      <c r="AF33" s="471">
        <f t="shared" si="202"/>
        <v>0</v>
      </c>
      <c r="AG33" s="35">
        <f>'10'!$L$33</f>
        <v>0</v>
      </c>
      <c r="AH33" s="30"/>
      <c r="AI33" s="471">
        <f t="shared" si="204"/>
        <v>0</v>
      </c>
      <c r="AJ33" s="35">
        <f>'11'!$L$33</f>
        <v>0</v>
      </c>
      <c r="AK33" s="30"/>
      <c r="AL33" s="471">
        <f t="shared" si="206"/>
        <v>0</v>
      </c>
      <c r="AM33" s="35">
        <f>'12'!$L$33</f>
        <v>0</v>
      </c>
      <c r="AN33" s="30"/>
      <c r="AO33" s="471">
        <f t="shared" si="208"/>
        <v>153.1069855732726</v>
      </c>
      <c r="AP33" s="35">
        <f t="shared" si="209"/>
        <v>201641.90000000002</v>
      </c>
    </row>
    <row r="34" spans="1:42" ht="20.25">
      <c r="A34" t="str">
        <f t="shared" si="1"/>
        <v>Véhicules neufsService gratuit 1</v>
      </c>
      <c r="B34" s="12" t="s">
        <v>0</v>
      </c>
      <c r="C34" s="30" t="s">
        <v>35</v>
      </c>
      <c r="D34" s="30"/>
      <c r="E34" s="471">
        <f t="shared" si="186"/>
        <v>17.662916666666668</v>
      </c>
      <c r="F34" s="35">
        <f>'1'!$L$34</f>
        <v>423.91</v>
      </c>
      <c r="G34" s="30"/>
      <c r="H34" s="471">
        <f t="shared" si="187"/>
        <v>1.2995918367346939</v>
      </c>
      <c r="I34" s="35">
        <f>'2'!$L$34</f>
        <v>63.68</v>
      </c>
      <c r="J34" s="30"/>
      <c r="K34" s="471">
        <f t="shared" si="188"/>
        <v>0</v>
      </c>
      <c r="L34" s="35">
        <f>'3'!$L$34</f>
        <v>0</v>
      </c>
      <c r="M34" s="30"/>
      <c r="N34" s="471">
        <f t="shared" si="190"/>
        <v>10.717647058823529</v>
      </c>
      <c r="O34" s="35">
        <f>'4'!$L$34</f>
        <v>728.8</v>
      </c>
      <c r="P34" s="30"/>
      <c r="Q34" s="471">
        <f t="shared" si="192"/>
        <v>6.8565517241379306</v>
      </c>
      <c r="R34" s="35">
        <f>'5'!$L$34</f>
        <v>596.52</v>
      </c>
      <c r="S34" s="30"/>
      <c r="T34" s="471">
        <f t="shared" si="194"/>
        <v>16.853437499999998</v>
      </c>
      <c r="U34" s="35">
        <f>'6'!$L$34</f>
        <v>1078.6199999999999</v>
      </c>
      <c r="V34" s="30"/>
      <c r="W34" s="471">
        <f t="shared" si="196"/>
        <v>7.6705057471264366</v>
      </c>
      <c r="X34" s="35">
        <f>'7'!$L$34</f>
        <v>3336.67</v>
      </c>
      <c r="Y34" s="30"/>
      <c r="Z34" s="471">
        <f t="shared" si="198"/>
        <v>7.6217382812499999</v>
      </c>
      <c r="AA34" s="35">
        <f>'8'!$L$34</f>
        <v>3902.33</v>
      </c>
      <c r="AB34" s="30"/>
      <c r="AC34" s="471">
        <f t="shared" si="200"/>
        <v>0</v>
      </c>
      <c r="AD34" s="35">
        <f>'9'!$L$34</f>
        <v>0</v>
      </c>
      <c r="AE34" s="30"/>
      <c r="AF34" s="471">
        <f t="shared" si="202"/>
        <v>0</v>
      </c>
      <c r="AG34" s="35">
        <f>'10'!$L$34</f>
        <v>0</v>
      </c>
      <c r="AH34" s="30"/>
      <c r="AI34" s="471">
        <f t="shared" si="204"/>
        <v>0</v>
      </c>
      <c r="AJ34" s="35">
        <f>'11'!$L$34</f>
        <v>0</v>
      </c>
      <c r="AK34" s="30"/>
      <c r="AL34" s="471">
        <f t="shared" si="206"/>
        <v>0</v>
      </c>
      <c r="AM34" s="35">
        <f>'12'!$L$34</f>
        <v>0</v>
      </c>
      <c r="AN34" s="30"/>
      <c r="AO34" s="471">
        <f t="shared" si="208"/>
        <v>7.6921260440394832</v>
      </c>
      <c r="AP34" s="35">
        <f t="shared" si="209"/>
        <v>10130.529999999999</v>
      </c>
    </row>
    <row r="35" spans="1:42" ht="20.25">
      <c r="A35" t="str">
        <f t="shared" si="1"/>
        <v>Véhicules neufsEntretien stock</v>
      </c>
      <c r="B35" s="12" t="s">
        <v>0</v>
      </c>
      <c r="C35" s="88" t="s">
        <v>36</v>
      </c>
      <c r="D35" s="88"/>
      <c r="E35" s="90">
        <f t="shared" si="186"/>
        <v>7.0812499999999998</v>
      </c>
      <c r="F35" s="546">
        <f>'1'!$L$35</f>
        <v>169.95</v>
      </c>
      <c r="G35" s="88"/>
      <c r="H35" s="90">
        <f t="shared" si="187"/>
        <v>21.868367346938776</v>
      </c>
      <c r="I35" s="546">
        <f>'2'!$L$35</f>
        <v>1071.55</v>
      </c>
      <c r="J35" s="88"/>
      <c r="K35" s="90">
        <f t="shared" si="188"/>
        <v>0.51282051282051277</v>
      </c>
      <c r="L35" s="546">
        <f>'3'!$L$35</f>
        <v>40</v>
      </c>
      <c r="M35" s="88"/>
      <c r="N35" s="90">
        <f t="shared" si="190"/>
        <v>13.796029411764707</v>
      </c>
      <c r="O35" s="546">
        <f>'4'!$L$35</f>
        <v>938.13</v>
      </c>
      <c r="P35" s="88"/>
      <c r="Q35" s="90">
        <f t="shared" si="192"/>
        <v>13.448275862068966</v>
      </c>
      <c r="R35" s="546">
        <f>'5'!$L$35</f>
        <v>1170</v>
      </c>
      <c r="S35" s="88"/>
      <c r="T35" s="90">
        <f t="shared" si="194"/>
        <v>0.625</v>
      </c>
      <c r="U35" s="546">
        <f>'6'!$L$35</f>
        <v>40</v>
      </c>
      <c r="V35" s="88"/>
      <c r="W35" s="90">
        <f t="shared" si="196"/>
        <v>8.2865057471264372</v>
      </c>
      <c r="X35" s="546">
        <f>'7'!$L$35</f>
        <v>3604.63</v>
      </c>
      <c r="Y35" s="88"/>
      <c r="Z35" s="90">
        <f t="shared" si="198"/>
        <v>13.165703125</v>
      </c>
      <c r="AA35" s="546">
        <f>'8'!$L$35</f>
        <v>6740.84</v>
      </c>
      <c r="AB35" s="88"/>
      <c r="AC35" s="90">
        <f t="shared" si="200"/>
        <v>0</v>
      </c>
      <c r="AD35" s="546">
        <f>'9'!$L$35</f>
        <v>0</v>
      </c>
      <c r="AE35" s="88"/>
      <c r="AF35" s="90">
        <f t="shared" si="202"/>
        <v>0</v>
      </c>
      <c r="AG35" s="546">
        <f>'10'!$L$35</f>
        <v>0</v>
      </c>
      <c r="AH35" s="88"/>
      <c r="AI35" s="90">
        <f t="shared" si="204"/>
        <v>0</v>
      </c>
      <c r="AJ35" s="546">
        <f>'11'!$L$35</f>
        <v>0</v>
      </c>
      <c r="AK35" s="88"/>
      <c r="AL35" s="90">
        <f t="shared" si="206"/>
        <v>0</v>
      </c>
      <c r="AM35" s="546">
        <f>'12'!$L$35</f>
        <v>0</v>
      </c>
      <c r="AN35" s="88"/>
      <c r="AO35" s="90">
        <f t="shared" si="208"/>
        <v>10.459453302961276</v>
      </c>
      <c r="AP35" s="546">
        <f t="shared" si="209"/>
        <v>13775.1</v>
      </c>
    </row>
    <row r="36" spans="1:42" ht="20.25">
      <c r="A36" t="str">
        <f t="shared" si="1"/>
        <v>Véhicules neufsPublicité 1</v>
      </c>
      <c r="B36" s="12" t="s">
        <v>0</v>
      </c>
      <c r="C36" s="30" t="s">
        <v>37</v>
      </c>
      <c r="D36" s="30"/>
      <c r="E36" s="471">
        <f t="shared" si="186"/>
        <v>307.50416666666666</v>
      </c>
      <c r="F36" s="457">
        <f>'1'!$L$36</f>
        <v>7380.1</v>
      </c>
      <c r="G36" s="30"/>
      <c r="H36" s="471">
        <f t="shared" si="187"/>
        <v>185.1622448979592</v>
      </c>
      <c r="I36" s="457">
        <f>'2'!$L$36</f>
        <v>9072.9500000000007</v>
      </c>
      <c r="J36" s="30"/>
      <c r="K36" s="471">
        <f t="shared" si="188"/>
        <v>97.126794871794871</v>
      </c>
      <c r="L36" s="457">
        <f>'3'!$L$36</f>
        <v>7575.8899999999994</v>
      </c>
      <c r="M36" s="30"/>
      <c r="N36" s="471">
        <f t="shared" si="190"/>
        <v>179.49602941176471</v>
      </c>
      <c r="O36" s="457">
        <f>'4'!$L$36</f>
        <v>12205.73</v>
      </c>
      <c r="P36" s="30"/>
      <c r="Q36" s="471">
        <f t="shared" si="192"/>
        <v>119.94091954022988</v>
      </c>
      <c r="R36" s="457">
        <f>'5'!$L$36</f>
        <v>10434.86</v>
      </c>
      <c r="S36" s="30"/>
      <c r="T36" s="471">
        <f t="shared" si="194"/>
        <v>194.70015625000002</v>
      </c>
      <c r="U36" s="457">
        <f>'6'!$L$36</f>
        <v>12460.810000000001</v>
      </c>
      <c r="V36" s="30"/>
      <c r="W36" s="471">
        <f t="shared" si="196"/>
        <v>159.56648275862068</v>
      </c>
      <c r="X36" s="457">
        <f>'7'!$L$36</f>
        <v>69411.42</v>
      </c>
      <c r="Y36" s="30"/>
      <c r="Z36" s="471">
        <f t="shared" si="198"/>
        <v>159.89958984374999</v>
      </c>
      <c r="AA36" s="457">
        <f>'8'!$L$36</f>
        <v>81868.59</v>
      </c>
      <c r="AB36" s="30"/>
      <c r="AC36" s="471">
        <f t="shared" si="200"/>
        <v>0</v>
      </c>
      <c r="AD36" s="457">
        <f>'9'!$L$36</f>
        <v>0</v>
      </c>
      <c r="AE36" s="30"/>
      <c r="AF36" s="471">
        <f t="shared" si="202"/>
        <v>0</v>
      </c>
      <c r="AG36" s="457">
        <f>'10'!$L$36</f>
        <v>0</v>
      </c>
      <c r="AH36" s="30"/>
      <c r="AI36" s="471">
        <f t="shared" si="204"/>
        <v>0</v>
      </c>
      <c r="AJ36" s="457">
        <f>'11'!$L$36</f>
        <v>0</v>
      </c>
      <c r="AK36" s="30"/>
      <c r="AL36" s="471">
        <f t="shared" si="206"/>
        <v>0</v>
      </c>
      <c r="AM36" s="457">
        <f>'12'!$L$36</f>
        <v>0</v>
      </c>
      <c r="AN36" s="30"/>
      <c r="AO36" s="471">
        <f t="shared" si="208"/>
        <v>159.76488230827636</v>
      </c>
      <c r="AP36" s="457">
        <f t="shared" si="209"/>
        <v>210410.34999999998</v>
      </c>
    </row>
    <row r="37" spans="1:42" ht="20.25">
      <c r="A37" t="str">
        <f t="shared" si="1"/>
        <v>Véhicules neufsIntérêt de gros</v>
      </c>
      <c r="B37" s="12" t="s">
        <v>0</v>
      </c>
      <c r="C37" s="30" t="s">
        <v>38</v>
      </c>
      <c r="D37" s="30"/>
      <c r="E37" s="471">
        <f t="shared" si="186"/>
        <v>480.64333333333337</v>
      </c>
      <c r="F37" s="35">
        <f>'1'!$L$37</f>
        <v>11535.44</v>
      </c>
      <c r="G37" s="30"/>
      <c r="H37" s="471">
        <f t="shared" si="187"/>
        <v>239.47877551020406</v>
      </c>
      <c r="I37" s="35">
        <f>'2'!$L$37</f>
        <v>11734.46</v>
      </c>
      <c r="J37" s="30"/>
      <c r="K37" s="471">
        <f t="shared" si="188"/>
        <v>172.06923076923076</v>
      </c>
      <c r="L37" s="35">
        <f>'3'!$L$37</f>
        <v>13421.4</v>
      </c>
      <c r="M37" s="30"/>
      <c r="N37" s="471">
        <f t="shared" si="190"/>
        <v>226.95058823529411</v>
      </c>
      <c r="O37" s="35">
        <f>'4'!$L$37</f>
        <v>15432.64</v>
      </c>
      <c r="P37" s="30"/>
      <c r="Q37" s="471">
        <f t="shared" si="192"/>
        <v>161.06482758620689</v>
      </c>
      <c r="R37" s="35">
        <f>'5'!$L$37</f>
        <v>14012.64</v>
      </c>
      <c r="S37" s="30"/>
      <c r="T37" s="471">
        <f t="shared" si="194"/>
        <v>232.88</v>
      </c>
      <c r="U37" s="35">
        <f>'6'!$L$37</f>
        <v>14904.32</v>
      </c>
      <c r="V37" s="30"/>
      <c r="W37" s="471">
        <f t="shared" si="196"/>
        <v>210.79689655172413</v>
      </c>
      <c r="X37" s="35">
        <f>'7'!$L$37</f>
        <v>91696.65</v>
      </c>
      <c r="Y37" s="30"/>
      <c r="Z37" s="471">
        <f t="shared" si="198"/>
        <v>202.45083984375</v>
      </c>
      <c r="AA37" s="35">
        <f>'8'!$L$37</f>
        <v>103654.83</v>
      </c>
      <c r="AB37" s="30"/>
      <c r="AC37" s="471">
        <f t="shared" si="200"/>
        <v>0</v>
      </c>
      <c r="AD37" s="35">
        <f>'9'!$L$37</f>
        <v>0</v>
      </c>
      <c r="AE37" s="30"/>
      <c r="AF37" s="471">
        <f t="shared" si="202"/>
        <v>0</v>
      </c>
      <c r="AG37" s="35">
        <f>'10'!$L$37</f>
        <v>0</v>
      </c>
      <c r="AH37" s="30"/>
      <c r="AI37" s="471">
        <f t="shared" si="204"/>
        <v>0</v>
      </c>
      <c r="AJ37" s="35">
        <f>'11'!$L$37</f>
        <v>0</v>
      </c>
      <c r="AK37" s="30"/>
      <c r="AL37" s="471">
        <f t="shared" si="206"/>
        <v>0</v>
      </c>
      <c r="AM37" s="35">
        <f>'12'!$L$37</f>
        <v>0</v>
      </c>
      <c r="AN37" s="30"/>
      <c r="AO37" s="471">
        <f t="shared" si="208"/>
        <v>209.86513287775247</v>
      </c>
      <c r="AP37" s="35">
        <f t="shared" si="209"/>
        <v>276392.38</v>
      </c>
    </row>
    <row r="38" spans="1:42" ht="20.25" hidden="1">
      <c r="A38" t="str">
        <f t="shared" si="1"/>
        <v>Véhicules neufs[...]</v>
      </c>
      <c r="B38" s="12" t="s">
        <v>0</v>
      </c>
      <c r="C38" s="30" t="s">
        <v>21</v>
      </c>
      <c r="D38" s="30"/>
      <c r="E38" s="471">
        <f t="shared" si="186"/>
        <v>0</v>
      </c>
      <c r="F38" s="35">
        <f>'1'!$L$38</f>
        <v>0</v>
      </c>
      <c r="G38" s="30"/>
      <c r="H38" s="471">
        <f t="shared" si="187"/>
        <v>0</v>
      </c>
      <c r="I38" s="35">
        <f>'2'!$L$38</f>
        <v>0</v>
      </c>
      <c r="J38" s="30"/>
      <c r="K38" s="471">
        <f t="shared" si="188"/>
        <v>0</v>
      </c>
      <c r="L38" s="35">
        <f>'3'!$L$38</f>
        <v>0</v>
      </c>
      <c r="M38" s="30"/>
      <c r="N38" s="471">
        <f t="shared" si="190"/>
        <v>0</v>
      </c>
      <c r="O38" s="35">
        <f>'4'!$L$38</f>
        <v>0</v>
      </c>
      <c r="P38" s="30"/>
      <c r="Q38" s="471">
        <f t="shared" si="192"/>
        <v>0</v>
      </c>
      <c r="R38" s="35">
        <f>'5'!$L$38</f>
        <v>0</v>
      </c>
      <c r="S38" s="30"/>
      <c r="T38" s="471">
        <f t="shared" si="194"/>
        <v>0</v>
      </c>
      <c r="U38" s="35">
        <f>'6'!$L$38</f>
        <v>0</v>
      </c>
      <c r="V38" s="30"/>
      <c r="W38" s="471">
        <f t="shared" si="196"/>
        <v>0</v>
      </c>
      <c r="X38" s="35">
        <f>'7'!$L$38</f>
        <v>0</v>
      </c>
      <c r="Y38" s="30"/>
      <c r="Z38" s="471">
        <f t="shared" si="198"/>
        <v>0</v>
      </c>
      <c r="AA38" s="35">
        <f>'8'!$L$38</f>
        <v>0</v>
      </c>
      <c r="AB38" s="30"/>
      <c r="AC38" s="471">
        <f t="shared" si="200"/>
        <v>0</v>
      </c>
      <c r="AD38" s="35">
        <f>'9'!$L$38</f>
        <v>0</v>
      </c>
      <c r="AE38" s="30"/>
      <c r="AF38" s="471">
        <f t="shared" si="202"/>
        <v>0</v>
      </c>
      <c r="AG38" s="35">
        <f>'10'!$L$38</f>
        <v>0</v>
      </c>
      <c r="AH38" s="30"/>
      <c r="AI38" s="471">
        <f t="shared" si="204"/>
        <v>0</v>
      </c>
      <c r="AJ38" s="35">
        <f>'11'!$L$38</f>
        <v>0</v>
      </c>
      <c r="AK38" s="30"/>
      <c r="AL38" s="471">
        <f t="shared" si="206"/>
        <v>0</v>
      </c>
      <c r="AM38" s="35">
        <f>'12'!$L$38</f>
        <v>0</v>
      </c>
      <c r="AN38" s="30"/>
      <c r="AO38" s="471">
        <f t="shared" si="208"/>
        <v>0</v>
      </c>
      <c r="AP38" s="35">
        <f t="shared" si="209"/>
        <v>0</v>
      </c>
    </row>
    <row r="39" spans="1:42" ht="20.25" hidden="1">
      <c r="A39" t="str">
        <f t="shared" si="1"/>
        <v>Véhicules neufs[...]</v>
      </c>
      <c r="B39" s="12" t="s">
        <v>0</v>
      </c>
      <c r="C39" s="30" t="s">
        <v>21</v>
      </c>
      <c r="D39" s="30"/>
      <c r="E39" s="471">
        <f t="shared" si="186"/>
        <v>0</v>
      </c>
      <c r="F39" s="35">
        <f>'1'!$L$39</f>
        <v>0</v>
      </c>
      <c r="G39" s="30"/>
      <c r="H39" s="471">
        <f t="shared" si="187"/>
        <v>0</v>
      </c>
      <c r="I39" s="35">
        <f>'2'!$L$39</f>
        <v>0</v>
      </c>
      <c r="J39" s="30"/>
      <c r="K39" s="471">
        <f t="shared" si="188"/>
        <v>0</v>
      </c>
      <c r="L39" s="35">
        <f>'3'!$L$39</f>
        <v>0</v>
      </c>
      <c r="M39" s="30"/>
      <c r="N39" s="471">
        <f t="shared" si="190"/>
        <v>0</v>
      </c>
      <c r="O39" s="35">
        <f>'4'!$L$39</f>
        <v>0</v>
      </c>
      <c r="P39" s="30"/>
      <c r="Q39" s="471">
        <f t="shared" si="192"/>
        <v>0</v>
      </c>
      <c r="R39" s="35">
        <f>'5'!$L$39</f>
        <v>0</v>
      </c>
      <c r="S39" s="30"/>
      <c r="T39" s="471">
        <f t="shared" si="194"/>
        <v>0</v>
      </c>
      <c r="U39" s="35">
        <f>'6'!$L$39</f>
        <v>0</v>
      </c>
      <c r="V39" s="30"/>
      <c r="W39" s="471">
        <f t="shared" si="196"/>
        <v>0</v>
      </c>
      <c r="X39" s="35">
        <f>'7'!$L$39</f>
        <v>0</v>
      </c>
      <c r="Y39" s="30"/>
      <c r="Z39" s="471">
        <f t="shared" si="198"/>
        <v>0</v>
      </c>
      <c r="AA39" s="35">
        <f>'8'!$L$39</f>
        <v>0</v>
      </c>
      <c r="AB39" s="30"/>
      <c r="AC39" s="471">
        <f t="shared" si="200"/>
        <v>0</v>
      </c>
      <c r="AD39" s="35">
        <f>'9'!$L$39</f>
        <v>0</v>
      </c>
      <c r="AE39" s="30"/>
      <c r="AF39" s="471">
        <f t="shared" si="202"/>
        <v>0</v>
      </c>
      <c r="AG39" s="35">
        <f>'10'!$L$39</f>
        <v>0</v>
      </c>
      <c r="AH39" s="30"/>
      <c r="AI39" s="471">
        <f t="shared" si="204"/>
        <v>0</v>
      </c>
      <c r="AJ39" s="35">
        <f>'11'!$L$39</f>
        <v>0</v>
      </c>
      <c r="AK39" s="30"/>
      <c r="AL39" s="471">
        <f t="shared" si="206"/>
        <v>0</v>
      </c>
      <c r="AM39" s="35">
        <f>'12'!$L$39</f>
        <v>0</v>
      </c>
      <c r="AN39" s="30"/>
      <c r="AO39" s="471">
        <f t="shared" si="208"/>
        <v>0</v>
      </c>
      <c r="AP39" s="35">
        <f t="shared" si="209"/>
        <v>0</v>
      </c>
    </row>
    <row r="40" spans="1:42" ht="20.25" hidden="1">
      <c r="A40" t="str">
        <f t="shared" si="1"/>
        <v>Véhicules neufs[...]</v>
      </c>
      <c r="B40" s="12" t="s">
        <v>0</v>
      </c>
      <c r="C40" s="30" t="s">
        <v>21</v>
      </c>
      <c r="D40" s="30"/>
      <c r="E40" s="471">
        <f t="shared" si="186"/>
        <v>0</v>
      </c>
      <c r="F40" s="53">
        <f>'1'!$L$40</f>
        <v>0</v>
      </c>
      <c r="G40" s="30"/>
      <c r="H40" s="471">
        <f t="shared" si="187"/>
        <v>0</v>
      </c>
      <c r="I40" s="53">
        <f>'2'!$L$40</f>
        <v>0</v>
      </c>
      <c r="J40" s="30"/>
      <c r="K40" s="471">
        <f t="shared" si="188"/>
        <v>0</v>
      </c>
      <c r="L40" s="53">
        <f>'3'!$L$40</f>
        <v>0</v>
      </c>
      <c r="M40" s="30"/>
      <c r="N40" s="471">
        <f t="shared" si="190"/>
        <v>0</v>
      </c>
      <c r="O40" s="53">
        <f>'4'!$L$40</f>
        <v>0</v>
      </c>
      <c r="P40" s="30"/>
      <c r="Q40" s="471">
        <f t="shared" si="192"/>
        <v>0</v>
      </c>
      <c r="R40" s="53">
        <f>'5'!$L$40</f>
        <v>0</v>
      </c>
      <c r="S40" s="30"/>
      <c r="T40" s="471">
        <f t="shared" si="194"/>
        <v>0</v>
      </c>
      <c r="U40" s="53">
        <f>'6'!$L$40</f>
        <v>0</v>
      </c>
      <c r="V40" s="30"/>
      <c r="W40" s="471">
        <f t="shared" si="196"/>
        <v>0</v>
      </c>
      <c r="X40" s="53">
        <f>'7'!$L$40</f>
        <v>0</v>
      </c>
      <c r="Y40" s="30"/>
      <c r="Z40" s="471">
        <f t="shared" si="198"/>
        <v>0</v>
      </c>
      <c r="AA40" s="53">
        <f>'8'!$L$40</f>
        <v>0</v>
      </c>
      <c r="AB40" s="30"/>
      <c r="AC40" s="471">
        <f t="shared" si="200"/>
        <v>0</v>
      </c>
      <c r="AD40" s="53">
        <f>'9'!$L$40</f>
        <v>0</v>
      </c>
      <c r="AE40" s="30"/>
      <c r="AF40" s="471">
        <f t="shared" si="202"/>
        <v>0</v>
      </c>
      <c r="AG40" s="53">
        <f>'10'!$L$40</f>
        <v>0</v>
      </c>
      <c r="AH40" s="30"/>
      <c r="AI40" s="471">
        <f t="shared" si="204"/>
        <v>0</v>
      </c>
      <c r="AJ40" s="53">
        <f>'11'!$L$40</f>
        <v>0</v>
      </c>
      <c r="AK40" s="30"/>
      <c r="AL40" s="471">
        <f t="shared" si="206"/>
        <v>0</v>
      </c>
      <c r="AM40" s="53">
        <f>'12'!$L$40</f>
        <v>0</v>
      </c>
      <c r="AN40" s="30"/>
      <c r="AO40" s="471">
        <f t="shared" si="208"/>
        <v>0</v>
      </c>
      <c r="AP40" s="53">
        <f t="shared" si="209"/>
        <v>0</v>
      </c>
    </row>
    <row r="41" spans="1:42" ht="20.25">
      <c r="A41" t="str">
        <f t="shared" si="1"/>
        <v>Véhicules neufsTOTAL VARIABLES</v>
      </c>
      <c r="B41" s="12" t="s">
        <v>0</v>
      </c>
      <c r="C41" s="99" t="s">
        <v>39</v>
      </c>
      <c r="D41" s="558" t="s">
        <v>40</v>
      </c>
      <c r="E41" s="101">
        <f>F41/F$27</f>
        <v>1.0417387334317667</v>
      </c>
      <c r="F41" s="107">
        <f>SUM(F31:F40)</f>
        <v>48738.080000000002</v>
      </c>
      <c r="G41" s="558" t="s">
        <v>40</v>
      </c>
      <c r="H41" s="101">
        <f>I41/I$27</f>
        <v>0.60027426581901755</v>
      </c>
      <c r="I41" s="107">
        <f>SUM(I31:I40)</f>
        <v>66329.489999999991</v>
      </c>
      <c r="J41" s="558" t="s">
        <v>40</v>
      </c>
      <c r="K41" s="101">
        <f>L41/L$27</f>
        <v>0.48159916412566034</v>
      </c>
      <c r="L41" s="107">
        <f>SUM(L31:L40)</f>
        <v>89466.459999999992</v>
      </c>
      <c r="M41" s="558" t="s">
        <v>40</v>
      </c>
      <c r="N41" s="101">
        <f t="shared" ref="N41" si="220">O41/O$27</f>
        <v>0.55294927930976134</v>
      </c>
      <c r="O41" s="107">
        <f t="shared" ref="O41" si="221">SUM(O31:O40)</f>
        <v>102338.05</v>
      </c>
      <c r="P41" s="558" t="s">
        <v>40</v>
      </c>
      <c r="Q41" s="101">
        <f t="shared" ref="Q41" si="222">R41/R$27</f>
        <v>0.43789113603059993</v>
      </c>
      <c r="R41" s="107">
        <f t="shared" ref="R41" si="223">SUM(R31:R40)</f>
        <v>106852.08</v>
      </c>
      <c r="S41" s="558" t="s">
        <v>40</v>
      </c>
      <c r="T41" s="101">
        <f t="shared" ref="T41" si="224">U41/U$27</f>
        <v>0.54802118067443284</v>
      </c>
      <c r="U41" s="107">
        <f t="shared" ref="U41" si="225">SUM(U31:U40)</f>
        <v>99050.510000000009</v>
      </c>
      <c r="V41" s="558" t="s">
        <v>40</v>
      </c>
      <c r="W41" s="101">
        <f t="shared" ref="W41" si="226">X41/X$27</f>
        <v>0.5305571263111295</v>
      </c>
      <c r="X41" s="107">
        <f t="shared" ref="X41" si="227">SUM(X31:X40)</f>
        <v>606863.55000000005</v>
      </c>
      <c r="Y41" s="558" t="s">
        <v>40</v>
      </c>
      <c r="Z41" s="101">
        <f t="shared" ref="Z41" si="228">AA41/AA$27</f>
        <v>0.52356931315815847</v>
      </c>
      <c r="AA41" s="107">
        <f t="shared" ref="AA41" si="229">SUM(AA31:AA40)</f>
        <v>712079.57</v>
      </c>
      <c r="AB41" s="558" t="s">
        <v>40</v>
      </c>
      <c r="AC41" s="101" t="e">
        <f t="shared" ref="AC41" si="230">AD41/AD$27</f>
        <v>#DIV/0!</v>
      </c>
      <c r="AD41" s="107">
        <f t="shared" ref="AD41" si="231">SUM(AD31:AD40)</f>
        <v>0</v>
      </c>
      <c r="AE41" s="558" t="s">
        <v>40</v>
      </c>
      <c r="AF41" s="101" t="e">
        <f t="shared" ref="AF41" si="232">AG41/AG$27</f>
        <v>#DIV/0!</v>
      </c>
      <c r="AG41" s="107">
        <f t="shared" ref="AG41" si="233">SUM(AG31:AG40)</f>
        <v>0</v>
      </c>
      <c r="AH41" s="558" t="s">
        <v>40</v>
      </c>
      <c r="AI41" s="101" t="e">
        <f t="shared" ref="AI41" si="234">AJ41/AJ$27</f>
        <v>#DIV/0!</v>
      </c>
      <c r="AJ41" s="107">
        <f t="shared" ref="AJ41" si="235">SUM(AJ31:AJ40)</f>
        <v>0</v>
      </c>
      <c r="AK41" s="558" t="s">
        <v>40</v>
      </c>
      <c r="AL41" s="101" t="e">
        <f t="shared" ref="AL41" si="236">AM41/AM$27</f>
        <v>#DIV/0!</v>
      </c>
      <c r="AM41" s="107">
        <f t="shared" ref="AM41" si="237">SUM(AM31:AM40)</f>
        <v>0</v>
      </c>
      <c r="AN41" s="558" t="s">
        <v>40</v>
      </c>
      <c r="AO41" s="101">
        <f t="shared" ref="AO41" si="238">AP41/AP$27</f>
        <v>0.52989454946306136</v>
      </c>
      <c r="AP41" s="107">
        <f t="shared" ref="AP41" si="239">SUM(AP31:AP40)</f>
        <v>1831717.79</v>
      </c>
    </row>
    <row r="42" spans="1:42" ht="20.25">
      <c r="A42" t="str">
        <f t="shared" si="1"/>
        <v>Véhicules neufsSalaires cadres</v>
      </c>
      <c r="B42" s="12" t="s">
        <v>0</v>
      </c>
      <c r="C42" s="108" t="s">
        <v>42</v>
      </c>
      <c r="D42" s="30"/>
      <c r="E42" s="478"/>
      <c r="F42" s="35">
        <f>'1'!$L$42</f>
        <v>6384.14</v>
      </c>
      <c r="G42" s="30"/>
      <c r="H42" s="478"/>
      <c r="I42" s="35">
        <f>'2'!$L$42</f>
        <v>21025.42</v>
      </c>
      <c r="J42" s="30"/>
      <c r="K42" s="478"/>
      <c r="L42" s="35">
        <f>'3'!$L$42</f>
        <v>33399.279999999999</v>
      </c>
      <c r="M42" s="30"/>
      <c r="N42" s="478"/>
      <c r="O42" s="35">
        <f>'4'!$L$42</f>
        <v>23208.79</v>
      </c>
      <c r="P42" s="30"/>
      <c r="Q42" s="478"/>
      <c r="R42" s="35">
        <f>'5'!$L$42</f>
        <v>21334.91</v>
      </c>
      <c r="S42" s="30"/>
      <c r="T42" s="478"/>
      <c r="U42" s="35">
        <f>'6'!$L$42</f>
        <v>24698.93</v>
      </c>
      <c r="V42" s="30"/>
      <c r="W42" s="478"/>
      <c r="X42" s="35">
        <f>'7'!$L$42</f>
        <v>143848.51</v>
      </c>
      <c r="Y42" s="30"/>
      <c r="Z42" s="478"/>
      <c r="AA42" s="35">
        <f>'8'!$L$42</f>
        <v>158918.63</v>
      </c>
      <c r="AB42" s="30"/>
      <c r="AC42" s="478"/>
      <c r="AD42" s="35">
        <f>'9'!$L$42</f>
        <v>0</v>
      </c>
      <c r="AE42" s="30"/>
      <c r="AF42" s="478"/>
      <c r="AG42" s="35">
        <f>'10'!$L$42</f>
        <v>0</v>
      </c>
      <c r="AH42" s="30"/>
      <c r="AI42" s="478"/>
      <c r="AJ42" s="35">
        <f>'11'!$L$42</f>
        <v>0</v>
      </c>
      <c r="AK42" s="30"/>
      <c r="AL42" s="478"/>
      <c r="AM42" s="35">
        <f>'12'!$L$42</f>
        <v>0</v>
      </c>
      <c r="AN42" s="30"/>
      <c r="AO42" s="478"/>
      <c r="AP42" s="35">
        <f t="shared" ref="AP42:AP53" si="240">SUM(F42,I42,L42,O42,R42,U42,X42,AA42,AD42,AG42,AJ42,AM42)</f>
        <v>432818.61</v>
      </c>
    </row>
    <row r="43" spans="1:42" ht="20.25">
      <c r="A43" t="str">
        <f t="shared" si="1"/>
        <v>Véhicules neufsSalaires commis</v>
      </c>
      <c r="B43" s="12" t="s">
        <v>0</v>
      </c>
      <c r="C43" s="109" t="s">
        <v>43</v>
      </c>
      <c r="D43" s="30"/>
      <c r="E43" s="478"/>
      <c r="F43" s="35">
        <f>'1'!$L$43</f>
        <v>5390.92</v>
      </c>
      <c r="G43" s="30"/>
      <c r="H43" s="478"/>
      <c r="I43" s="35">
        <f>'2'!$L$43</f>
        <v>7319.23</v>
      </c>
      <c r="J43" s="30"/>
      <c r="K43" s="478"/>
      <c r="L43" s="35">
        <f>'3'!$L$43</f>
        <v>9351.0400000000009</v>
      </c>
      <c r="M43" s="30"/>
      <c r="N43" s="478"/>
      <c r="O43" s="35">
        <f>'4'!$L$43</f>
        <v>9482.66</v>
      </c>
      <c r="P43" s="30"/>
      <c r="Q43" s="478"/>
      <c r="R43" s="35">
        <f>'5'!$L$43</f>
        <v>9816.59</v>
      </c>
      <c r="S43" s="30"/>
      <c r="T43" s="478"/>
      <c r="U43" s="35">
        <f>'6'!$L$43</f>
        <v>9024.66</v>
      </c>
      <c r="V43" s="30"/>
      <c r="W43" s="478"/>
      <c r="X43" s="35">
        <f>'7'!$L$43</f>
        <v>59358.09</v>
      </c>
      <c r="Y43" s="30"/>
      <c r="Z43" s="478"/>
      <c r="AA43" s="35">
        <f>'8'!$L$43</f>
        <v>68580.639999999999</v>
      </c>
      <c r="AB43" s="30"/>
      <c r="AC43" s="478"/>
      <c r="AD43" s="35">
        <f>'9'!$L$43</f>
        <v>0</v>
      </c>
      <c r="AE43" s="30"/>
      <c r="AF43" s="478"/>
      <c r="AG43" s="35">
        <f>'10'!$L$43</f>
        <v>0</v>
      </c>
      <c r="AH43" s="30"/>
      <c r="AI43" s="478"/>
      <c r="AJ43" s="35">
        <f>'11'!$L$43</f>
        <v>0</v>
      </c>
      <c r="AK43" s="30"/>
      <c r="AL43" s="478"/>
      <c r="AM43" s="35">
        <f>'12'!$L$43</f>
        <v>0</v>
      </c>
      <c r="AN43" s="30"/>
      <c r="AO43" s="478"/>
      <c r="AP43" s="35">
        <f t="shared" si="240"/>
        <v>178323.83000000002</v>
      </c>
    </row>
    <row r="44" spans="1:42" ht="20.25">
      <c r="A44" t="str">
        <f t="shared" si="1"/>
        <v>Véhicules neufsSalaires autres</v>
      </c>
      <c r="B44" s="12" t="s">
        <v>0</v>
      </c>
      <c r="C44" s="108" t="s">
        <v>44</v>
      </c>
      <c r="D44" s="15"/>
      <c r="E44" s="111"/>
      <c r="F44" s="457">
        <f>'1'!$L$44</f>
        <v>4197.1099999999997</v>
      </c>
      <c r="G44" s="15"/>
      <c r="H44" s="111"/>
      <c r="I44" s="457">
        <f>'2'!$L$44</f>
        <v>6897.65</v>
      </c>
      <c r="J44" s="15"/>
      <c r="K44" s="111"/>
      <c r="L44" s="457">
        <f>'3'!$L$44</f>
        <v>7584.35</v>
      </c>
      <c r="M44" s="15"/>
      <c r="N44" s="111"/>
      <c r="O44" s="457">
        <f>'4'!$L$44</f>
        <v>9954.6200000000008</v>
      </c>
      <c r="P44" s="15"/>
      <c r="Q44" s="111"/>
      <c r="R44" s="457">
        <f>'5'!$L$44</f>
        <v>8653.41</v>
      </c>
      <c r="S44" s="15"/>
      <c r="T44" s="111"/>
      <c r="U44" s="457">
        <f>'6'!$L$44</f>
        <v>10067.66</v>
      </c>
      <c r="V44" s="15"/>
      <c r="W44" s="111"/>
      <c r="X44" s="457">
        <f>'7'!$L$44</f>
        <v>56676.11</v>
      </c>
      <c r="Y44" s="15"/>
      <c r="Z44" s="111"/>
      <c r="AA44" s="457">
        <f>'8'!$L$44</f>
        <v>65873.350000000006</v>
      </c>
      <c r="AB44" s="15"/>
      <c r="AC44" s="111"/>
      <c r="AD44" s="457">
        <f>'9'!$L$44</f>
        <v>0</v>
      </c>
      <c r="AE44" s="15"/>
      <c r="AF44" s="111"/>
      <c r="AG44" s="457">
        <f>'10'!$L$44</f>
        <v>0</v>
      </c>
      <c r="AH44" s="15"/>
      <c r="AI44" s="111"/>
      <c r="AJ44" s="457">
        <f>'11'!$L$44</f>
        <v>0</v>
      </c>
      <c r="AK44" s="15"/>
      <c r="AL44" s="111"/>
      <c r="AM44" s="457">
        <f>'12'!$L$44</f>
        <v>0</v>
      </c>
      <c r="AN44" s="15"/>
      <c r="AO44" s="111"/>
      <c r="AP44" s="457">
        <f t="shared" si="240"/>
        <v>169904.26</v>
      </c>
    </row>
    <row r="45" spans="1:42" ht="20.25">
      <c r="A45" t="str">
        <f t="shared" si="1"/>
        <v>Véhicules neufsSalaires spécialistes</v>
      </c>
      <c r="B45" s="12" t="s">
        <v>0</v>
      </c>
      <c r="C45" s="108" t="s">
        <v>45</v>
      </c>
      <c r="D45" s="30"/>
      <c r="E45" s="478"/>
      <c r="F45" s="35">
        <f>'1'!$L$45</f>
        <v>0</v>
      </c>
      <c r="G45" s="30"/>
      <c r="H45" s="478"/>
      <c r="I45" s="35">
        <f>'2'!$L$45</f>
        <v>0</v>
      </c>
      <c r="J45" s="30"/>
      <c r="K45" s="478"/>
      <c r="L45" s="35">
        <f>'3'!$L$45</f>
        <v>0</v>
      </c>
      <c r="M45" s="30"/>
      <c r="N45" s="478"/>
      <c r="O45" s="35">
        <f>'4'!$L$45</f>
        <v>0</v>
      </c>
      <c r="P45" s="30"/>
      <c r="Q45" s="478"/>
      <c r="R45" s="35">
        <f>'5'!$L$45</f>
        <v>0</v>
      </c>
      <c r="S45" s="30"/>
      <c r="T45" s="478"/>
      <c r="U45" s="35">
        <f>'6'!$L$45</f>
        <v>0</v>
      </c>
      <c r="V45" s="30"/>
      <c r="W45" s="478"/>
      <c r="X45" s="35">
        <f>'7'!$L$45</f>
        <v>0</v>
      </c>
      <c r="Y45" s="30"/>
      <c r="Z45" s="478"/>
      <c r="AA45" s="35">
        <f>'8'!$L$45</f>
        <v>0</v>
      </c>
      <c r="AB45" s="30"/>
      <c r="AC45" s="478"/>
      <c r="AD45" s="35">
        <f>'9'!$L$45</f>
        <v>0</v>
      </c>
      <c r="AE45" s="30"/>
      <c r="AF45" s="478"/>
      <c r="AG45" s="35">
        <f>'10'!$L$45</f>
        <v>0</v>
      </c>
      <c r="AH45" s="30"/>
      <c r="AI45" s="478"/>
      <c r="AJ45" s="35">
        <f>'11'!$L$45</f>
        <v>0</v>
      </c>
      <c r="AK45" s="30"/>
      <c r="AL45" s="478"/>
      <c r="AM45" s="35">
        <f>'12'!$L$45</f>
        <v>0</v>
      </c>
      <c r="AN45" s="30"/>
      <c r="AO45" s="478"/>
      <c r="AP45" s="35">
        <f t="shared" si="240"/>
        <v>0</v>
      </c>
    </row>
    <row r="46" spans="1:42" ht="20.25" hidden="1">
      <c r="A46" t="str">
        <f t="shared" si="1"/>
        <v>Véhicules neufs[...]</v>
      </c>
      <c r="B46" s="12" t="s">
        <v>0</v>
      </c>
      <c r="C46" s="108" t="s">
        <v>21</v>
      </c>
      <c r="D46" s="30"/>
      <c r="E46" s="478"/>
      <c r="F46" s="35">
        <f>'1'!$L$46</f>
        <v>0</v>
      </c>
      <c r="G46" s="30"/>
      <c r="H46" s="478"/>
      <c r="I46" s="35">
        <f>'2'!$L$46</f>
        <v>0</v>
      </c>
      <c r="J46" s="30"/>
      <c r="K46" s="478"/>
      <c r="L46" s="35">
        <f>'3'!$L$46</f>
        <v>0</v>
      </c>
      <c r="M46" s="30"/>
      <c r="N46" s="478"/>
      <c r="O46" s="35">
        <f>'4'!$L$46</f>
        <v>0</v>
      </c>
      <c r="P46" s="30"/>
      <c r="Q46" s="478"/>
      <c r="R46" s="35">
        <f>'5'!$L$46</f>
        <v>0</v>
      </c>
      <c r="S46" s="30"/>
      <c r="T46" s="478"/>
      <c r="U46" s="35">
        <f>'6'!$L$46</f>
        <v>0</v>
      </c>
      <c r="V46" s="30"/>
      <c r="W46" s="478"/>
      <c r="X46" s="35">
        <f>'7'!$L$46</f>
        <v>0</v>
      </c>
      <c r="Y46" s="30"/>
      <c r="Z46" s="478"/>
      <c r="AA46" s="35">
        <f>'8'!$L$46</f>
        <v>0</v>
      </c>
      <c r="AB46" s="30"/>
      <c r="AC46" s="478"/>
      <c r="AD46" s="35">
        <f>'9'!$L$46</f>
        <v>0</v>
      </c>
      <c r="AE46" s="30"/>
      <c r="AF46" s="478"/>
      <c r="AG46" s="35">
        <f>'10'!$L$46</f>
        <v>0</v>
      </c>
      <c r="AH46" s="30"/>
      <c r="AI46" s="478"/>
      <c r="AJ46" s="35">
        <f>'11'!$L$46</f>
        <v>0</v>
      </c>
      <c r="AK46" s="30"/>
      <c r="AL46" s="478"/>
      <c r="AM46" s="35">
        <f>'12'!$L$46</f>
        <v>0</v>
      </c>
      <c r="AN46" s="30"/>
      <c r="AO46" s="478"/>
      <c r="AP46" s="35">
        <f t="shared" si="240"/>
        <v>0</v>
      </c>
    </row>
    <row r="47" spans="1:42" ht="20.25" hidden="1">
      <c r="A47" t="str">
        <f t="shared" si="1"/>
        <v>Véhicules neufs[...]</v>
      </c>
      <c r="B47" s="12" t="s">
        <v>0</v>
      </c>
      <c r="C47" s="108" t="s">
        <v>21</v>
      </c>
      <c r="D47" s="30"/>
      <c r="E47" s="478"/>
      <c r="F47" s="35">
        <f>'1'!$L$47</f>
        <v>0</v>
      </c>
      <c r="G47" s="30"/>
      <c r="H47" s="478"/>
      <c r="I47" s="35">
        <f>'2'!$L$47</f>
        <v>0</v>
      </c>
      <c r="J47" s="30"/>
      <c r="K47" s="478"/>
      <c r="L47" s="35">
        <f>'3'!$L$47</f>
        <v>0</v>
      </c>
      <c r="M47" s="30"/>
      <c r="N47" s="478"/>
      <c r="O47" s="35">
        <f>'4'!$L$47</f>
        <v>0</v>
      </c>
      <c r="P47" s="30"/>
      <c r="Q47" s="478"/>
      <c r="R47" s="35">
        <f>'5'!$L$47</f>
        <v>0</v>
      </c>
      <c r="S47" s="30"/>
      <c r="T47" s="478"/>
      <c r="U47" s="35">
        <f>'6'!$L$47</f>
        <v>0</v>
      </c>
      <c r="V47" s="30"/>
      <c r="W47" s="478"/>
      <c r="X47" s="35">
        <f>'7'!$L$47</f>
        <v>0</v>
      </c>
      <c r="Y47" s="30"/>
      <c r="Z47" s="478"/>
      <c r="AA47" s="35">
        <f>'8'!$L$47</f>
        <v>0</v>
      </c>
      <c r="AB47" s="30"/>
      <c r="AC47" s="478"/>
      <c r="AD47" s="35">
        <f>'9'!$L$47</f>
        <v>0</v>
      </c>
      <c r="AE47" s="30"/>
      <c r="AF47" s="478"/>
      <c r="AG47" s="35">
        <f>'10'!$L$47</f>
        <v>0</v>
      </c>
      <c r="AH47" s="30"/>
      <c r="AI47" s="478"/>
      <c r="AJ47" s="35">
        <f>'11'!$L$47</f>
        <v>0</v>
      </c>
      <c r="AK47" s="30"/>
      <c r="AL47" s="478"/>
      <c r="AM47" s="35">
        <f>'12'!$L$47</f>
        <v>0</v>
      </c>
      <c r="AN47" s="30"/>
      <c r="AO47" s="478"/>
      <c r="AP47" s="35">
        <f t="shared" si="240"/>
        <v>0</v>
      </c>
    </row>
    <row r="48" spans="1:42" ht="20.25" hidden="1">
      <c r="A48" t="str">
        <f t="shared" si="1"/>
        <v>Véhicules neufs[...]</v>
      </c>
      <c r="B48" s="12" t="s">
        <v>0</v>
      </c>
      <c r="C48" s="108" t="s">
        <v>21</v>
      </c>
      <c r="D48" s="30"/>
      <c r="E48" s="478"/>
      <c r="F48" s="35">
        <f>'1'!$L$48</f>
        <v>0</v>
      </c>
      <c r="G48" s="30"/>
      <c r="H48" s="478"/>
      <c r="I48" s="35">
        <f>'2'!$L$48</f>
        <v>0</v>
      </c>
      <c r="J48" s="30"/>
      <c r="K48" s="478"/>
      <c r="L48" s="35">
        <f>'3'!$L$48</f>
        <v>0</v>
      </c>
      <c r="M48" s="30"/>
      <c r="N48" s="478"/>
      <c r="O48" s="35">
        <f>'4'!$L$48</f>
        <v>0</v>
      </c>
      <c r="P48" s="30"/>
      <c r="Q48" s="478"/>
      <c r="R48" s="35">
        <f>'5'!$L$48</f>
        <v>0</v>
      </c>
      <c r="S48" s="30"/>
      <c r="T48" s="478"/>
      <c r="U48" s="35">
        <f>'6'!$L$48</f>
        <v>0</v>
      </c>
      <c r="V48" s="30"/>
      <c r="W48" s="478"/>
      <c r="X48" s="35">
        <f>'7'!$L$48</f>
        <v>0</v>
      </c>
      <c r="Y48" s="30"/>
      <c r="Z48" s="478"/>
      <c r="AA48" s="35">
        <f>'8'!$L$48</f>
        <v>0</v>
      </c>
      <c r="AB48" s="30"/>
      <c r="AC48" s="478"/>
      <c r="AD48" s="35">
        <f>'9'!$L$48</f>
        <v>0</v>
      </c>
      <c r="AE48" s="30"/>
      <c r="AF48" s="478"/>
      <c r="AG48" s="35">
        <f>'10'!$L$48</f>
        <v>0</v>
      </c>
      <c r="AH48" s="30"/>
      <c r="AI48" s="478"/>
      <c r="AJ48" s="35">
        <f>'11'!$L$48</f>
        <v>0</v>
      </c>
      <c r="AK48" s="30"/>
      <c r="AL48" s="478"/>
      <c r="AM48" s="35">
        <f>'12'!$L$48</f>
        <v>0</v>
      </c>
      <c r="AN48" s="30"/>
      <c r="AO48" s="478"/>
      <c r="AP48" s="35">
        <f t="shared" si="240"/>
        <v>0</v>
      </c>
    </row>
    <row r="49" spans="1:42" ht="20.25">
      <c r="A49" t="str">
        <f t="shared" si="1"/>
        <v>Véhicules neufsSalaires en absences</v>
      </c>
      <c r="B49" s="12" t="s">
        <v>0</v>
      </c>
      <c r="C49" s="109" t="s">
        <v>46</v>
      </c>
      <c r="D49" s="30"/>
      <c r="E49" s="478"/>
      <c r="F49" s="546">
        <f>'1'!$L$49</f>
        <v>7394.06</v>
      </c>
      <c r="G49" s="30"/>
      <c r="H49" s="478"/>
      <c r="I49" s="546">
        <f>'2'!$L$49</f>
        <v>10835.22</v>
      </c>
      <c r="J49" s="30"/>
      <c r="K49" s="478"/>
      <c r="L49" s="546">
        <f>'3'!$L$49</f>
        <v>9708.4</v>
      </c>
      <c r="M49" s="30"/>
      <c r="N49" s="478"/>
      <c r="O49" s="546">
        <f>'4'!$L$49</f>
        <v>13664.22</v>
      </c>
      <c r="P49" s="30"/>
      <c r="Q49" s="478"/>
      <c r="R49" s="546">
        <f>'5'!$L$49</f>
        <v>15115.93</v>
      </c>
      <c r="S49" s="30"/>
      <c r="T49" s="478"/>
      <c r="U49" s="546">
        <f>'6'!$L$49</f>
        <v>16636.16</v>
      </c>
      <c r="V49" s="30"/>
      <c r="W49" s="478"/>
      <c r="X49" s="546">
        <f>'7'!$L$49</f>
        <v>88767.11</v>
      </c>
      <c r="Y49" s="30"/>
      <c r="Z49" s="478"/>
      <c r="AA49" s="546">
        <f>'8'!$L$49</f>
        <v>101576.04</v>
      </c>
      <c r="AB49" s="30"/>
      <c r="AC49" s="478"/>
      <c r="AD49" s="546">
        <f>'9'!$L$49</f>
        <v>0</v>
      </c>
      <c r="AE49" s="30"/>
      <c r="AF49" s="478"/>
      <c r="AG49" s="546">
        <f>'10'!$L$49</f>
        <v>0</v>
      </c>
      <c r="AH49" s="30"/>
      <c r="AI49" s="478"/>
      <c r="AJ49" s="546">
        <f>'11'!$L$49</f>
        <v>0</v>
      </c>
      <c r="AK49" s="30"/>
      <c r="AL49" s="478"/>
      <c r="AM49" s="546">
        <f>'12'!$L$49</f>
        <v>0</v>
      </c>
      <c r="AN49" s="30"/>
      <c r="AO49" s="478"/>
      <c r="AP49" s="546">
        <f t="shared" si="240"/>
        <v>263697.14</v>
      </c>
    </row>
    <row r="50" spans="1:42" ht="20.25">
      <c r="A50" t="str">
        <f t="shared" si="1"/>
        <v>Véhicules neufsDéduction à la source</v>
      </c>
      <c r="B50" s="12" t="s">
        <v>0</v>
      </c>
      <c r="C50" s="108" t="s">
        <v>47</v>
      </c>
      <c r="D50" s="15"/>
      <c r="E50" s="111"/>
      <c r="F50" s="35">
        <f>'1'!$L$50</f>
        <v>14260.56</v>
      </c>
      <c r="G50" s="15"/>
      <c r="H50" s="111"/>
      <c r="I50" s="35">
        <f>'2'!$L$50</f>
        <v>13919.38</v>
      </c>
      <c r="J50" s="15"/>
      <c r="K50" s="111"/>
      <c r="L50" s="35">
        <f>'3'!$L$50</f>
        <v>-707.4</v>
      </c>
      <c r="M50" s="15"/>
      <c r="N50" s="111"/>
      <c r="O50" s="35">
        <f>'4'!$L$50</f>
        <v>10566.27</v>
      </c>
      <c r="P50" s="15"/>
      <c r="Q50" s="111"/>
      <c r="R50" s="35">
        <f>'5'!$L$50</f>
        <v>12289.25</v>
      </c>
      <c r="S50" s="15"/>
      <c r="T50" s="111"/>
      <c r="U50" s="35">
        <f>'6'!$L$50</f>
        <v>12245.78</v>
      </c>
      <c r="V50" s="15"/>
      <c r="W50" s="111"/>
      <c r="X50" s="35">
        <f>'7'!$L$50</f>
        <v>73689.740000000005</v>
      </c>
      <c r="Y50" s="15"/>
      <c r="Z50" s="111"/>
      <c r="AA50" s="35">
        <f>'8'!$L$50</f>
        <v>85145.66</v>
      </c>
      <c r="AB50" s="15"/>
      <c r="AC50" s="111"/>
      <c r="AD50" s="35">
        <f>'9'!$L$50</f>
        <v>0</v>
      </c>
      <c r="AE50" s="15"/>
      <c r="AF50" s="111"/>
      <c r="AG50" s="35">
        <f>'10'!$L$50</f>
        <v>0</v>
      </c>
      <c r="AH50" s="15"/>
      <c r="AI50" s="111"/>
      <c r="AJ50" s="35">
        <f>'11'!$L$50</f>
        <v>0</v>
      </c>
      <c r="AK50" s="15"/>
      <c r="AL50" s="111"/>
      <c r="AM50" s="35">
        <f>'12'!$L$50</f>
        <v>0</v>
      </c>
      <c r="AN50" s="15"/>
      <c r="AO50" s="111"/>
      <c r="AP50" s="35">
        <f t="shared" si="240"/>
        <v>221409.24000000002</v>
      </c>
    </row>
    <row r="51" spans="1:42" ht="20.25">
      <c r="A51" t="str">
        <f t="shared" si="1"/>
        <v>Véhicules neufsBénéfices marginaux</v>
      </c>
      <c r="B51" s="12" t="s">
        <v>0</v>
      </c>
      <c r="C51" s="108" t="s">
        <v>48</v>
      </c>
      <c r="D51" s="30"/>
      <c r="E51" s="478"/>
      <c r="F51" s="35">
        <f>'1'!$L$51</f>
        <v>5856</v>
      </c>
      <c r="G51" s="30"/>
      <c r="H51" s="478"/>
      <c r="I51" s="35">
        <f>'2'!$L$51</f>
        <v>5662.03</v>
      </c>
      <c r="J51" s="30"/>
      <c r="K51" s="478"/>
      <c r="L51" s="35">
        <f>'3'!$L$51</f>
        <v>8170.62</v>
      </c>
      <c r="M51" s="30"/>
      <c r="N51" s="478"/>
      <c r="O51" s="35">
        <f>'4'!$L$51</f>
        <v>7572.49</v>
      </c>
      <c r="P51" s="30"/>
      <c r="Q51" s="478"/>
      <c r="R51" s="35">
        <f>'5'!$L$51</f>
        <v>8807.2900000000009</v>
      </c>
      <c r="S51" s="30"/>
      <c r="T51" s="478"/>
      <c r="U51" s="35">
        <f>'6'!$L$51</f>
        <v>8776.15</v>
      </c>
      <c r="V51" s="30"/>
      <c r="W51" s="478"/>
      <c r="X51" s="35">
        <f>'7'!$L$51</f>
        <v>52810.97</v>
      </c>
      <c r="Y51" s="30"/>
      <c r="Z51" s="478"/>
      <c r="AA51" s="35">
        <f>'8'!$L$51</f>
        <v>61021.04</v>
      </c>
      <c r="AB51" s="30"/>
      <c r="AC51" s="478"/>
      <c r="AD51" s="35">
        <f>'9'!$L$51</f>
        <v>0</v>
      </c>
      <c r="AE51" s="30"/>
      <c r="AF51" s="478"/>
      <c r="AG51" s="35">
        <f>'10'!$L$51</f>
        <v>0</v>
      </c>
      <c r="AH51" s="30"/>
      <c r="AI51" s="478"/>
      <c r="AJ51" s="35">
        <f>'11'!$L$51</f>
        <v>0</v>
      </c>
      <c r="AK51" s="30"/>
      <c r="AL51" s="478"/>
      <c r="AM51" s="35">
        <f>'12'!$L$51</f>
        <v>0</v>
      </c>
      <c r="AN51" s="30"/>
      <c r="AO51" s="478"/>
      <c r="AP51" s="35">
        <f t="shared" si="240"/>
        <v>158676.59</v>
      </c>
    </row>
    <row r="52" spans="1:42" ht="20.25">
      <c r="A52" t="str">
        <f t="shared" si="1"/>
        <v>Véhicules neufsCsst</v>
      </c>
      <c r="B52" s="12" t="s">
        <v>0</v>
      </c>
      <c r="C52" s="108" t="s">
        <v>49</v>
      </c>
      <c r="D52" s="30"/>
      <c r="E52" s="478"/>
      <c r="F52" s="35">
        <f>'1'!$L$52</f>
        <v>0</v>
      </c>
      <c r="G52" s="30"/>
      <c r="H52" s="478"/>
      <c r="I52" s="35">
        <f>'2'!$L$52</f>
        <v>2918.05</v>
      </c>
      <c r="J52" s="30"/>
      <c r="K52" s="478"/>
      <c r="L52" s="35">
        <f>'3'!$L$52</f>
        <v>10660.71</v>
      </c>
      <c r="M52" s="30"/>
      <c r="N52" s="478"/>
      <c r="O52" s="35">
        <f>'4'!$L$52</f>
        <v>1761.05</v>
      </c>
      <c r="P52" s="30"/>
      <c r="Q52" s="478"/>
      <c r="R52" s="35">
        <f>'5'!$L$52</f>
        <v>2048.21</v>
      </c>
      <c r="S52" s="30"/>
      <c r="T52" s="478"/>
      <c r="U52" s="35">
        <f>'6'!$L$52</f>
        <v>2040.96</v>
      </c>
      <c r="V52" s="30"/>
      <c r="W52" s="478"/>
      <c r="X52" s="35">
        <f>'7'!$L$52</f>
        <v>21281.63</v>
      </c>
      <c r="Y52" s="30"/>
      <c r="Z52" s="478"/>
      <c r="AA52" s="35">
        <f>'8'!$L$52</f>
        <v>23190.95</v>
      </c>
      <c r="AB52" s="30"/>
      <c r="AC52" s="478"/>
      <c r="AD52" s="35">
        <f>'9'!$L$52</f>
        <v>0</v>
      </c>
      <c r="AE52" s="30"/>
      <c r="AF52" s="478"/>
      <c r="AG52" s="35">
        <f>'10'!$L$52</f>
        <v>0</v>
      </c>
      <c r="AH52" s="30"/>
      <c r="AI52" s="478"/>
      <c r="AJ52" s="35">
        <f>'11'!$L$52</f>
        <v>0</v>
      </c>
      <c r="AK52" s="30"/>
      <c r="AL52" s="478"/>
      <c r="AM52" s="35">
        <f>'12'!$L$52</f>
        <v>0</v>
      </c>
      <c r="AN52" s="30"/>
      <c r="AO52" s="478"/>
      <c r="AP52" s="35">
        <f t="shared" si="240"/>
        <v>63901.56</v>
      </c>
    </row>
    <row r="53" spans="1:42" ht="20.25" hidden="1">
      <c r="A53" t="str">
        <f t="shared" si="1"/>
        <v>Véhicules neufs[...]</v>
      </c>
      <c r="B53" s="12" t="s">
        <v>0</v>
      </c>
      <c r="C53" s="30" t="s">
        <v>21</v>
      </c>
      <c r="D53" s="88"/>
      <c r="E53" s="117"/>
      <c r="F53" s="35">
        <f>'1'!$L$53</f>
        <v>0</v>
      </c>
      <c r="G53" s="88"/>
      <c r="H53" s="117"/>
      <c r="I53" s="35">
        <f>'2'!$L$53</f>
        <v>0</v>
      </c>
      <c r="J53" s="88"/>
      <c r="K53" s="117"/>
      <c r="L53" s="35">
        <f>'3'!$L$53</f>
        <v>0</v>
      </c>
      <c r="M53" s="88"/>
      <c r="N53" s="117"/>
      <c r="O53" s="35">
        <f>'4'!$L$53</f>
        <v>0</v>
      </c>
      <c r="P53" s="88"/>
      <c r="Q53" s="117"/>
      <c r="R53" s="35">
        <f>'5'!$L$53</f>
        <v>0</v>
      </c>
      <c r="S53" s="88"/>
      <c r="T53" s="117"/>
      <c r="U53" s="35">
        <f>'6'!$L$53</f>
        <v>0</v>
      </c>
      <c r="V53" s="88"/>
      <c r="W53" s="117"/>
      <c r="X53" s="35">
        <f>'7'!$L$53</f>
        <v>0</v>
      </c>
      <c r="Y53" s="88"/>
      <c r="Z53" s="117"/>
      <c r="AA53" s="35">
        <f>'8'!$L$53</f>
        <v>0</v>
      </c>
      <c r="AB53" s="88"/>
      <c r="AC53" s="117"/>
      <c r="AD53" s="35">
        <f>'9'!$L$53</f>
        <v>0</v>
      </c>
      <c r="AE53" s="88"/>
      <c r="AF53" s="117"/>
      <c r="AG53" s="35">
        <f>'10'!$L$53</f>
        <v>0</v>
      </c>
      <c r="AH53" s="88"/>
      <c r="AI53" s="117"/>
      <c r="AJ53" s="35">
        <f>'11'!$L$53</f>
        <v>0</v>
      </c>
      <c r="AK53" s="88"/>
      <c r="AL53" s="117"/>
      <c r="AM53" s="35">
        <f>'12'!$L$53</f>
        <v>0</v>
      </c>
      <c r="AN53" s="88"/>
      <c r="AO53" s="117"/>
      <c r="AP53" s="35">
        <f t="shared" si="240"/>
        <v>0</v>
      </c>
    </row>
    <row r="54" spans="1:42" ht="20.25">
      <c r="A54" t="str">
        <f t="shared" si="1"/>
        <v>Véhicules neufsTOTAL PERSONNEL</v>
      </c>
      <c r="B54" s="12" t="s">
        <v>0</v>
      </c>
      <c r="C54" s="99" t="s">
        <v>50</v>
      </c>
      <c r="D54" s="558" t="s">
        <v>40</v>
      </c>
      <c r="E54" s="101">
        <f>F54/F$27</f>
        <v>0.9294109776314432</v>
      </c>
      <c r="F54" s="107">
        <f>+SUM(F42:F53)</f>
        <v>43482.79</v>
      </c>
      <c r="G54" s="558" t="s">
        <v>40</v>
      </c>
      <c r="H54" s="101">
        <f>I54/I$27</f>
        <v>0.62061379216974921</v>
      </c>
      <c r="I54" s="107">
        <f>+SUM(I42:I53)</f>
        <v>68576.98</v>
      </c>
      <c r="J54" s="558" t="s">
        <v>40</v>
      </c>
      <c r="K54" s="101">
        <f>L54/L$27</f>
        <v>0.42077401813160481</v>
      </c>
      <c r="L54" s="107">
        <f>+SUM(L42:L53)</f>
        <v>78167</v>
      </c>
      <c r="M54" s="558" t="s">
        <v>40</v>
      </c>
      <c r="N54" s="101">
        <f t="shared" ref="N54" si="241">O54/O$27</f>
        <v>0.41177567748383764</v>
      </c>
      <c r="O54" s="107">
        <f t="shared" ref="O54" si="242">+SUM(O42:O53)</f>
        <v>76210.100000000006</v>
      </c>
      <c r="P54" s="558" t="s">
        <v>40</v>
      </c>
      <c r="Q54" s="101">
        <f t="shared" ref="Q54" si="243">R54/R$27</f>
        <v>0.31992105244932101</v>
      </c>
      <c r="R54" s="107">
        <f t="shared" ref="R54" si="244">+SUM(R42:R53)</f>
        <v>78065.590000000011</v>
      </c>
      <c r="S54" s="558" t="s">
        <v>40</v>
      </c>
      <c r="T54" s="101">
        <f t="shared" ref="T54" si="245">U54/U$27</f>
        <v>0.46193051182535649</v>
      </c>
      <c r="U54" s="107">
        <f t="shared" ref="U54" si="246">+SUM(U42:U53)</f>
        <v>83490.3</v>
      </c>
      <c r="V54" s="558" t="s">
        <v>40</v>
      </c>
      <c r="W54" s="101">
        <f t="shared" ref="W54" si="247">X54/X$27</f>
        <v>0.43401127027323827</v>
      </c>
      <c r="X54" s="107">
        <f t="shared" ref="X54" si="248">+SUM(X42:X53)</f>
        <v>496432.16000000003</v>
      </c>
      <c r="Y54" s="558" t="s">
        <v>40</v>
      </c>
      <c r="Z54" s="101">
        <f t="shared" ref="Z54" si="249">AA54/AA$27</f>
        <v>0.41491636550886424</v>
      </c>
      <c r="AA54" s="107">
        <f t="shared" ref="AA54" si="250">+SUM(AA42:AA53)</f>
        <v>564306.30999999994</v>
      </c>
      <c r="AB54" s="558" t="s">
        <v>40</v>
      </c>
      <c r="AC54" s="101" t="e">
        <f t="shared" ref="AC54" si="251">AD54/AD$27</f>
        <v>#DIV/0!</v>
      </c>
      <c r="AD54" s="107">
        <f t="shared" ref="AD54" si="252">+SUM(AD42:AD53)</f>
        <v>0</v>
      </c>
      <c r="AE54" s="558" t="s">
        <v>40</v>
      </c>
      <c r="AF54" s="101" t="e">
        <f t="shared" ref="AF54" si="253">AG54/AG$27</f>
        <v>#DIV/0!</v>
      </c>
      <c r="AG54" s="107">
        <f t="shared" ref="AG54" si="254">+SUM(AG42:AG53)</f>
        <v>0</v>
      </c>
      <c r="AH54" s="558" t="s">
        <v>40</v>
      </c>
      <c r="AI54" s="101" t="e">
        <f t="shared" ref="AI54" si="255">AJ54/AJ$27</f>
        <v>#DIV/0!</v>
      </c>
      <c r="AJ54" s="107">
        <f t="shared" ref="AJ54" si="256">+SUM(AJ42:AJ53)</f>
        <v>0</v>
      </c>
      <c r="AK54" s="558" t="s">
        <v>40</v>
      </c>
      <c r="AL54" s="101" t="e">
        <f t="shared" ref="AL54" si="257">AM54/AM$27</f>
        <v>#DIV/0!</v>
      </c>
      <c r="AM54" s="107">
        <f t="shared" ref="AM54" si="258">+SUM(AM42:AM53)</f>
        <v>0</v>
      </c>
      <c r="AN54" s="558" t="s">
        <v>40</v>
      </c>
      <c r="AO54" s="101">
        <f t="shared" ref="AO54" si="259">AP54/AP$27</f>
        <v>0.43067254611991251</v>
      </c>
      <c r="AP54" s="107">
        <f t="shared" ref="AP54" si="260">+SUM(AP42:AP53)</f>
        <v>1488731.2300000002</v>
      </c>
    </row>
    <row r="55" spans="1:42" ht="20.25">
      <c r="A55" t="str">
        <f t="shared" si="1"/>
        <v>Véhicules neufsPublicité 2</v>
      </c>
      <c r="B55" s="12" t="s">
        <v>0</v>
      </c>
      <c r="C55" s="30" t="s">
        <v>51</v>
      </c>
      <c r="D55" s="30"/>
      <c r="E55" s="478"/>
      <c r="F55" s="35">
        <f>'1'!$L$55</f>
        <v>0</v>
      </c>
      <c r="G55" s="30"/>
      <c r="H55" s="478"/>
      <c r="I55" s="35">
        <f>'2'!$L$55</f>
        <v>0</v>
      </c>
      <c r="J55" s="30"/>
      <c r="K55" s="478"/>
      <c r="L55" s="35">
        <f>'3'!$L$55</f>
        <v>0</v>
      </c>
      <c r="M55" s="30"/>
      <c r="N55" s="478"/>
      <c r="O55" s="35">
        <f>'4'!$L$55</f>
        <v>0</v>
      </c>
      <c r="P55" s="30"/>
      <c r="Q55" s="478"/>
      <c r="R55" s="35">
        <f>'5'!$L$55</f>
        <v>0</v>
      </c>
      <c r="S55" s="30"/>
      <c r="T55" s="478"/>
      <c r="U55" s="35">
        <f>'6'!$L$55</f>
        <v>0</v>
      </c>
      <c r="V55" s="30"/>
      <c r="W55" s="478"/>
      <c r="X55" s="35">
        <f>'7'!$L$55</f>
        <v>0</v>
      </c>
      <c r="Y55" s="30"/>
      <c r="Z55" s="478"/>
      <c r="AA55" s="35">
        <f>'8'!$L$55</f>
        <v>0</v>
      </c>
      <c r="AB55" s="30"/>
      <c r="AC55" s="478"/>
      <c r="AD55" s="35">
        <f>'9'!$L$55</f>
        <v>0</v>
      </c>
      <c r="AE55" s="30"/>
      <c r="AF55" s="478"/>
      <c r="AG55" s="35">
        <f>'10'!$L$55</f>
        <v>0</v>
      </c>
      <c r="AH55" s="30"/>
      <c r="AI55" s="478"/>
      <c r="AJ55" s="35">
        <f>'11'!$L$55</f>
        <v>0</v>
      </c>
      <c r="AK55" s="30"/>
      <c r="AL55" s="478"/>
      <c r="AM55" s="35">
        <f>'12'!$L$55</f>
        <v>0</v>
      </c>
      <c r="AN55" s="30"/>
      <c r="AO55" s="478"/>
      <c r="AP55" s="35">
        <f t="shared" ref="AP55:AP71" si="261">SUM(F55,I55,L55,O55,R55,U55,X55,AA55,AD55,AG55,AJ55,AM55)</f>
        <v>0</v>
      </c>
    </row>
    <row r="56" spans="1:42" ht="20.25">
      <c r="A56" t="str">
        <f t="shared" si="1"/>
        <v>Véhicules neufsService gratuit 2</v>
      </c>
      <c r="B56" s="12" t="s">
        <v>0</v>
      </c>
      <c r="C56" s="30" t="s">
        <v>52</v>
      </c>
      <c r="D56" s="30"/>
      <c r="E56" s="478"/>
      <c r="F56" s="35">
        <f>'1'!$L$56</f>
        <v>0</v>
      </c>
      <c r="G56" s="30"/>
      <c r="H56" s="478"/>
      <c r="I56" s="35">
        <f>'2'!$L$56</f>
        <v>0</v>
      </c>
      <c r="J56" s="30"/>
      <c r="K56" s="478"/>
      <c r="L56" s="35">
        <f>'3'!$L$56</f>
        <v>0</v>
      </c>
      <c r="M56" s="30"/>
      <c r="N56" s="478"/>
      <c r="O56" s="35">
        <f>'4'!$L$56</f>
        <v>0</v>
      </c>
      <c r="P56" s="30"/>
      <c r="Q56" s="478"/>
      <c r="R56" s="35">
        <f>'5'!$L$56</f>
        <v>0</v>
      </c>
      <c r="S56" s="30"/>
      <c r="T56" s="478"/>
      <c r="U56" s="35">
        <f>'6'!$L$56</f>
        <v>0</v>
      </c>
      <c r="V56" s="30"/>
      <c r="W56" s="478"/>
      <c r="X56" s="35">
        <f>'7'!$L$56</f>
        <v>0</v>
      </c>
      <c r="Y56" s="30"/>
      <c r="Z56" s="478"/>
      <c r="AA56" s="35">
        <f>'8'!$L$56</f>
        <v>0</v>
      </c>
      <c r="AB56" s="30"/>
      <c r="AC56" s="478"/>
      <c r="AD56" s="35">
        <f>'9'!$L$56</f>
        <v>0</v>
      </c>
      <c r="AE56" s="30"/>
      <c r="AF56" s="478"/>
      <c r="AG56" s="35">
        <f>'10'!$L$56</f>
        <v>0</v>
      </c>
      <c r="AH56" s="30"/>
      <c r="AI56" s="478"/>
      <c r="AJ56" s="35">
        <f>'11'!$L$56</f>
        <v>0</v>
      </c>
      <c r="AK56" s="30"/>
      <c r="AL56" s="478"/>
      <c r="AM56" s="35">
        <f>'12'!$L$56</f>
        <v>0</v>
      </c>
      <c r="AN56" s="30"/>
      <c r="AO56" s="478"/>
      <c r="AP56" s="35">
        <f t="shared" si="261"/>
        <v>0</v>
      </c>
    </row>
    <row r="57" spans="1:42" ht="20.25">
      <c r="A57" t="str">
        <f t="shared" si="1"/>
        <v>Véhicules neufsFrais véhicules de cie</v>
      </c>
      <c r="B57" s="12" t="s">
        <v>0</v>
      </c>
      <c r="C57" s="88" t="s">
        <v>53</v>
      </c>
      <c r="D57" s="88"/>
      <c r="E57" s="117"/>
      <c r="F57" s="546">
        <f>'1'!$L$57</f>
        <v>5359.43</v>
      </c>
      <c r="G57" s="88"/>
      <c r="H57" s="117"/>
      <c r="I57" s="546">
        <f>'2'!$L$57</f>
        <v>5064.99</v>
      </c>
      <c r="J57" s="88"/>
      <c r="K57" s="117"/>
      <c r="L57" s="546">
        <f>'3'!$L$57</f>
        <v>5758.38</v>
      </c>
      <c r="M57" s="88"/>
      <c r="N57" s="117"/>
      <c r="O57" s="546">
        <f>'4'!$L$57</f>
        <v>5494.87</v>
      </c>
      <c r="P57" s="88"/>
      <c r="Q57" s="117"/>
      <c r="R57" s="546">
        <f>'5'!$L$57</f>
        <v>6376</v>
      </c>
      <c r="S57" s="88"/>
      <c r="T57" s="117"/>
      <c r="U57" s="546">
        <f>'6'!$L$57</f>
        <v>7978.53</v>
      </c>
      <c r="V57" s="88"/>
      <c r="W57" s="117"/>
      <c r="X57" s="546">
        <f>'7'!$L$57</f>
        <v>41713.31</v>
      </c>
      <c r="Y57" s="88"/>
      <c r="Z57" s="117"/>
      <c r="AA57" s="546">
        <f>'8'!$L$57</f>
        <v>50385.55</v>
      </c>
      <c r="AB57" s="88"/>
      <c r="AC57" s="117"/>
      <c r="AD57" s="546">
        <f>'9'!$L$57</f>
        <v>0</v>
      </c>
      <c r="AE57" s="88"/>
      <c r="AF57" s="117"/>
      <c r="AG57" s="546">
        <f>'10'!$L$57</f>
        <v>0</v>
      </c>
      <c r="AH57" s="88"/>
      <c r="AI57" s="117"/>
      <c r="AJ57" s="546">
        <f>'11'!$L$57</f>
        <v>0</v>
      </c>
      <c r="AK57" s="88"/>
      <c r="AL57" s="117"/>
      <c r="AM57" s="546">
        <f>'12'!$L$57</f>
        <v>0</v>
      </c>
      <c r="AN57" s="88"/>
      <c r="AO57" s="117"/>
      <c r="AP57" s="546">
        <f t="shared" si="261"/>
        <v>128131.06</v>
      </c>
    </row>
    <row r="58" spans="1:42" ht="20.25">
      <c r="A58" t="str">
        <f t="shared" si="1"/>
        <v>Véhicules neufsInformatique</v>
      </c>
      <c r="B58" s="12" t="s">
        <v>0</v>
      </c>
      <c r="C58" s="30" t="s">
        <v>54</v>
      </c>
      <c r="D58" s="30"/>
      <c r="E58" s="478"/>
      <c r="F58" s="35">
        <f>'1'!$L$58</f>
        <v>5798.14</v>
      </c>
      <c r="G58" s="30"/>
      <c r="H58" s="478"/>
      <c r="I58" s="35">
        <f>'2'!$L$58</f>
        <v>6368.15</v>
      </c>
      <c r="J58" s="30"/>
      <c r="K58" s="478"/>
      <c r="L58" s="35">
        <f>'3'!$L$58</f>
        <v>5346.08</v>
      </c>
      <c r="M58" s="30"/>
      <c r="N58" s="478"/>
      <c r="O58" s="35">
        <f>'4'!$L$58</f>
        <v>4538.32</v>
      </c>
      <c r="P58" s="30"/>
      <c r="Q58" s="478"/>
      <c r="R58" s="35">
        <f>'5'!$L$58</f>
        <v>6391.27</v>
      </c>
      <c r="S58" s="30"/>
      <c r="T58" s="478"/>
      <c r="U58" s="35">
        <f>'6'!$L$58</f>
        <v>5204</v>
      </c>
      <c r="V58" s="30"/>
      <c r="W58" s="478"/>
      <c r="X58" s="35">
        <f>'7'!$L$58</f>
        <v>39020.85</v>
      </c>
      <c r="Y58" s="30"/>
      <c r="Z58" s="478"/>
      <c r="AA58" s="35">
        <f>'8'!$L$58</f>
        <v>45006.86</v>
      </c>
      <c r="AB58" s="30"/>
      <c r="AC58" s="478"/>
      <c r="AD58" s="35">
        <f>'9'!$L$58</f>
        <v>0</v>
      </c>
      <c r="AE58" s="30"/>
      <c r="AF58" s="478"/>
      <c r="AG58" s="35">
        <f>'10'!$L$58</f>
        <v>0</v>
      </c>
      <c r="AH58" s="30"/>
      <c r="AI58" s="478"/>
      <c r="AJ58" s="35">
        <f>'11'!$L$58</f>
        <v>0</v>
      </c>
      <c r="AK58" s="30"/>
      <c r="AL58" s="478"/>
      <c r="AM58" s="35">
        <f>'12'!$L$58</f>
        <v>0</v>
      </c>
      <c r="AN58" s="30"/>
      <c r="AO58" s="478"/>
      <c r="AP58" s="35">
        <f t="shared" si="261"/>
        <v>117673.67</v>
      </c>
    </row>
    <row r="59" spans="1:42" ht="20.25">
      <c r="A59" t="str">
        <f t="shared" si="1"/>
        <v>Véhicules neufsFrais de déplacement</v>
      </c>
      <c r="B59" s="12" t="s">
        <v>0</v>
      </c>
      <c r="C59" s="30" t="s">
        <v>55</v>
      </c>
      <c r="D59" s="30"/>
      <c r="E59" s="478"/>
      <c r="F59" s="35">
        <f>'1'!$L$59</f>
        <v>98.29</v>
      </c>
      <c r="G59" s="30"/>
      <c r="H59" s="478"/>
      <c r="I59" s="35">
        <f>'2'!$L$59</f>
        <v>72.73</v>
      </c>
      <c r="J59" s="30"/>
      <c r="K59" s="478"/>
      <c r="L59" s="35">
        <f>'3'!$L$59</f>
        <v>587.39</v>
      </c>
      <c r="M59" s="30"/>
      <c r="N59" s="478"/>
      <c r="O59" s="35">
        <f>'4'!$L$59</f>
        <v>209.82</v>
      </c>
      <c r="P59" s="30"/>
      <c r="Q59" s="478"/>
      <c r="R59" s="35">
        <f>'5'!$L$59</f>
        <v>612.46</v>
      </c>
      <c r="S59" s="30"/>
      <c r="T59" s="478"/>
      <c r="U59" s="35">
        <f>'6'!$L$59</f>
        <v>755.69</v>
      </c>
      <c r="V59" s="30"/>
      <c r="W59" s="478"/>
      <c r="X59" s="35">
        <f>'7'!$L$59</f>
        <v>4127.33</v>
      </c>
      <c r="Y59" s="30"/>
      <c r="Z59" s="478"/>
      <c r="AA59" s="35">
        <f>'8'!$L$59</f>
        <v>4345.0600000000004</v>
      </c>
      <c r="AB59" s="30"/>
      <c r="AC59" s="478"/>
      <c r="AD59" s="35">
        <f>'9'!$L$59</f>
        <v>0</v>
      </c>
      <c r="AE59" s="30"/>
      <c r="AF59" s="478"/>
      <c r="AG59" s="35">
        <f>'10'!$L$59</f>
        <v>0</v>
      </c>
      <c r="AH59" s="30"/>
      <c r="AI59" s="478"/>
      <c r="AJ59" s="35">
        <f>'11'!$L$59</f>
        <v>0</v>
      </c>
      <c r="AK59" s="30"/>
      <c r="AL59" s="478"/>
      <c r="AM59" s="35">
        <f>'12'!$L$59</f>
        <v>0</v>
      </c>
      <c r="AN59" s="30"/>
      <c r="AO59" s="478"/>
      <c r="AP59" s="35">
        <f t="shared" si="261"/>
        <v>10808.77</v>
      </c>
    </row>
    <row r="60" spans="1:42" ht="20.25">
      <c r="A60" t="str">
        <f t="shared" si="1"/>
        <v>Véhicules neufsServices extérieurs</v>
      </c>
      <c r="B60" s="12" t="s">
        <v>0</v>
      </c>
      <c r="C60" s="88" t="s">
        <v>56</v>
      </c>
      <c r="D60" s="88"/>
      <c r="E60" s="117"/>
      <c r="F60" s="546">
        <f>'1'!$L$60</f>
        <v>6042.08</v>
      </c>
      <c r="G60" s="88"/>
      <c r="H60" s="117"/>
      <c r="I60" s="546">
        <f>'2'!$L$60</f>
        <v>9258.25</v>
      </c>
      <c r="J60" s="88"/>
      <c r="K60" s="117"/>
      <c r="L60" s="546">
        <f>'3'!$L$60</f>
        <v>6231.54</v>
      </c>
      <c r="M60" s="88"/>
      <c r="N60" s="117"/>
      <c r="O60" s="546">
        <f>'4'!$L$60</f>
        <v>8488.9599999999991</v>
      </c>
      <c r="P60" s="88"/>
      <c r="Q60" s="117"/>
      <c r="R60" s="546">
        <f>'5'!$L$60</f>
        <v>7206.23</v>
      </c>
      <c r="S60" s="88"/>
      <c r="T60" s="117"/>
      <c r="U60" s="546">
        <f>'6'!$L$60</f>
        <v>6757.48</v>
      </c>
      <c r="V60" s="88"/>
      <c r="W60" s="117"/>
      <c r="X60" s="546">
        <f>'7'!$L$60</f>
        <v>50753.3</v>
      </c>
      <c r="Y60" s="88"/>
      <c r="Z60" s="117"/>
      <c r="AA60" s="546">
        <f>'8'!$L$60</f>
        <v>57108.26</v>
      </c>
      <c r="AB60" s="88"/>
      <c r="AC60" s="117"/>
      <c r="AD60" s="546">
        <f>'9'!$L$60</f>
        <v>0</v>
      </c>
      <c r="AE60" s="88"/>
      <c r="AF60" s="117"/>
      <c r="AG60" s="546">
        <f>'10'!$L$60</f>
        <v>0</v>
      </c>
      <c r="AH60" s="88"/>
      <c r="AI60" s="117"/>
      <c r="AJ60" s="546">
        <f>'11'!$L$60</f>
        <v>0</v>
      </c>
      <c r="AK60" s="88"/>
      <c r="AL60" s="117"/>
      <c r="AM60" s="546">
        <f>'12'!$L$60</f>
        <v>0</v>
      </c>
      <c r="AN60" s="88"/>
      <c r="AO60" s="117"/>
      <c r="AP60" s="546">
        <f t="shared" si="261"/>
        <v>151846.1</v>
      </c>
    </row>
    <row r="61" spans="1:42" ht="20.25">
      <c r="A61" t="str">
        <f t="shared" si="1"/>
        <v>Véhicules neufsFournitures autres</v>
      </c>
      <c r="B61" s="12" t="s">
        <v>0</v>
      </c>
      <c r="C61" s="30" t="s">
        <v>57</v>
      </c>
      <c r="D61" s="30"/>
      <c r="E61" s="478"/>
      <c r="F61" s="35">
        <f>'1'!$L$61</f>
        <v>0</v>
      </c>
      <c r="G61" s="30"/>
      <c r="H61" s="478"/>
      <c r="I61" s="35">
        <f>'2'!$L$61</f>
        <v>0</v>
      </c>
      <c r="J61" s="30"/>
      <c r="K61" s="478"/>
      <c r="L61" s="35">
        <f>'3'!$L$61</f>
        <v>0</v>
      </c>
      <c r="M61" s="30"/>
      <c r="N61" s="478"/>
      <c r="O61" s="35">
        <f>'4'!$L$61</f>
        <v>477.01</v>
      </c>
      <c r="P61" s="30"/>
      <c r="Q61" s="478"/>
      <c r="R61" s="35">
        <f>'5'!$L$61</f>
        <v>74.930000000000007</v>
      </c>
      <c r="S61" s="30"/>
      <c r="T61" s="478"/>
      <c r="U61" s="35">
        <f>'6'!$L$61</f>
        <v>8.92</v>
      </c>
      <c r="V61" s="30"/>
      <c r="W61" s="478"/>
      <c r="X61" s="35">
        <f>'7'!$L$61</f>
        <v>560.86</v>
      </c>
      <c r="Y61" s="30"/>
      <c r="Z61" s="478"/>
      <c r="AA61" s="35">
        <f>'8'!$L$61</f>
        <v>568.29999999999995</v>
      </c>
      <c r="AB61" s="30"/>
      <c r="AC61" s="478"/>
      <c r="AD61" s="35">
        <f>'9'!$L$61</f>
        <v>0</v>
      </c>
      <c r="AE61" s="30"/>
      <c r="AF61" s="478"/>
      <c r="AG61" s="35">
        <f>'10'!$L$61</f>
        <v>0</v>
      </c>
      <c r="AH61" s="30"/>
      <c r="AI61" s="478"/>
      <c r="AJ61" s="35">
        <f>'11'!$L$61</f>
        <v>0</v>
      </c>
      <c r="AK61" s="30"/>
      <c r="AL61" s="478"/>
      <c r="AM61" s="35">
        <f>'12'!$L$61</f>
        <v>0</v>
      </c>
      <c r="AN61" s="30"/>
      <c r="AO61" s="478"/>
      <c r="AP61" s="35">
        <f t="shared" si="261"/>
        <v>1690.02</v>
      </c>
    </row>
    <row r="62" spans="1:42" ht="20.25">
      <c r="A62" t="str">
        <f t="shared" si="1"/>
        <v>Véhicules neufsUniformes</v>
      </c>
      <c r="B62" s="12" t="s">
        <v>0</v>
      </c>
      <c r="C62" s="30" t="s">
        <v>58</v>
      </c>
      <c r="D62" s="30"/>
      <c r="E62" s="478"/>
      <c r="F62" s="35">
        <f>'1'!$L$62</f>
        <v>0</v>
      </c>
      <c r="G62" s="30"/>
      <c r="H62" s="478"/>
      <c r="I62" s="35">
        <f>'2'!$L$62</f>
        <v>0</v>
      </c>
      <c r="J62" s="30"/>
      <c r="K62" s="478"/>
      <c r="L62" s="35">
        <f>'3'!$L$62</f>
        <v>0</v>
      </c>
      <c r="M62" s="30"/>
      <c r="N62" s="478"/>
      <c r="O62" s="35">
        <f>'4'!$L$62</f>
        <v>0</v>
      </c>
      <c r="P62" s="30"/>
      <c r="Q62" s="478"/>
      <c r="R62" s="35">
        <f>'5'!$L$62</f>
        <v>0</v>
      </c>
      <c r="S62" s="30"/>
      <c r="T62" s="478"/>
      <c r="U62" s="35">
        <f>'6'!$L$62</f>
        <v>0</v>
      </c>
      <c r="V62" s="30"/>
      <c r="W62" s="478"/>
      <c r="X62" s="35">
        <f>'7'!$L$62</f>
        <v>0</v>
      </c>
      <c r="Y62" s="30"/>
      <c r="Z62" s="478"/>
      <c r="AA62" s="35">
        <f>'8'!$L$62</f>
        <v>0</v>
      </c>
      <c r="AB62" s="30"/>
      <c r="AC62" s="478"/>
      <c r="AD62" s="35">
        <f>'9'!$L$62</f>
        <v>0</v>
      </c>
      <c r="AE62" s="30"/>
      <c r="AF62" s="478"/>
      <c r="AG62" s="35">
        <f>'10'!$L$62</f>
        <v>0</v>
      </c>
      <c r="AH62" s="30"/>
      <c r="AI62" s="478"/>
      <c r="AJ62" s="35">
        <f>'11'!$L$62</f>
        <v>0</v>
      </c>
      <c r="AK62" s="30"/>
      <c r="AL62" s="478"/>
      <c r="AM62" s="35">
        <f>'12'!$L$62</f>
        <v>0</v>
      </c>
      <c r="AN62" s="30"/>
      <c r="AO62" s="478"/>
      <c r="AP62" s="35">
        <f t="shared" si="261"/>
        <v>0</v>
      </c>
    </row>
    <row r="63" spans="1:42" ht="20.25">
      <c r="A63" t="str">
        <f t="shared" si="1"/>
        <v>Véhicules neufsPapeterie</v>
      </c>
      <c r="B63" s="12" t="s">
        <v>0</v>
      </c>
      <c r="C63" s="30" t="s">
        <v>59</v>
      </c>
      <c r="D63" s="30"/>
      <c r="E63" s="478"/>
      <c r="F63" s="547">
        <f>'1'!$L$63</f>
        <v>248.87</v>
      </c>
      <c r="G63" s="30"/>
      <c r="H63" s="478"/>
      <c r="I63" s="547">
        <f>'2'!$L$63</f>
        <v>674.94</v>
      </c>
      <c r="J63" s="30"/>
      <c r="K63" s="478"/>
      <c r="L63" s="547">
        <f>'3'!$L$63</f>
        <v>500.69</v>
      </c>
      <c r="M63" s="30"/>
      <c r="N63" s="478"/>
      <c r="O63" s="547">
        <f>'4'!$L$63</f>
        <v>548.67999999999995</v>
      </c>
      <c r="P63" s="30"/>
      <c r="Q63" s="478"/>
      <c r="R63" s="547">
        <f>'5'!$L$63</f>
        <v>755.68</v>
      </c>
      <c r="S63" s="30"/>
      <c r="T63" s="478"/>
      <c r="U63" s="547">
        <f>'6'!$L$63</f>
        <v>639.75</v>
      </c>
      <c r="V63" s="30"/>
      <c r="W63" s="478"/>
      <c r="X63" s="547">
        <f>'7'!$L$63</f>
        <v>3835.27</v>
      </c>
      <c r="Y63" s="30"/>
      <c r="Z63" s="478"/>
      <c r="AA63" s="547">
        <f>'8'!$L$63</f>
        <v>4598.83</v>
      </c>
      <c r="AB63" s="30"/>
      <c r="AC63" s="478"/>
      <c r="AD63" s="547">
        <f>'9'!$L$63</f>
        <v>0</v>
      </c>
      <c r="AE63" s="30"/>
      <c r="AF63" s="478"/>
      <c r="AG63" s="547">
        <f>'10'!$L$63</f>
        <v>0</v>
      </c>
      <c r="AH63" s="30"/>
      <c r="AI63" s="478"/>
      <c r="AJ63" s="547">
        <f>'11'!$L$63</f>
        <v>0</v>
      </c>
      <c r="AK63" s="30"/>
      <c r="AL63" s="478"/>
      <c r="AM63" s="547">
        <f>'12'!$L$63</f>
        <v>0</v>
      </c>
      <c r="AN63" s="30"/>
      <c r="AO63" s="478"/>
      <c r="AP63" s="547">
        <f t="shared" si="261"/>
        <v>11802.71</v>
      </c>
    </row>
    <row r="64" spans="1:42" ht="20.25">
      <c r="A64" t="str">
        <f t="shared" si="1"/>
        <v>Véhicules neufsTéléphone</v>
      </c>
      <c r="B64" s="12" t="s">
        <v>0</v>
      </c>
      <c r="C64" s="30" t="s">
        <v>60</v>
      </c>
      <c r="D64" s="30"/>
      <c r="E64" s="478"/>
      <c r="F64" s="35">
        <f>'1'!$L$64</f>
        <v>456.53</v>
      </c>
      <c r="G64" s="30"/>
      <c r="H64" s="478"/>
      <c r="I64" s="35">
        <f>'2'!$L$64</f>
        <v>462.41</v>
      </c>
      <c r="J64" s="30"/>
      <c r="K64" s="478"/>
      <c r="L64" s="35">
        <f>'3'!$L$64</f>
        <v>238.05</v>
      </c>
      <c r="M64" s="30"/>
      <c r="N64" s="478"/>
      <c r="O64" s="35">
        <f>'4'!$L$64</f>
        <v>130.22</v>
      </c>
      <c r="P64" s="30"/>
      <c r="Q64" s="478"/>
      <c r="R64" s="35">
        <f>'5'!$L$64</f>
        <v>257.26</v>
      </c>
      <c r="S64" s="30"/>
      <c r="T64" s="478"/>
      <c r="U64" s="35">
        <f>'6'!$L$64</f>
        <v>228.24</v>
      </c>
      <c r="V64" s="30"/>
      <c r="W64" s="478"/>
      <c r="X64" s="35">
        <f>'7'!$L$64</f>
        <v>1989.7</v>
      </c>
      <c r="Y64" s="30"/>
      <c r="Z64" s="478"/>
      <c r="AA64" s="35">
        <f>'8'!$L$64</f>
        <v>2207.6</v>
      </c>
      <c r="AB64" s="30"/>
      <c r="AC64" s="478"/>
      <c r="AD64" s="35">
        <f>'9'!$L$64</f>
        <v>0</v>
      </c>
      <c r="AE64" s="30"/>
      <c r="AF64" s="478"/>
      <c r="AG64" s="35">
        <f>'10'!$L$64</f>
        <v>0</v>
      </c>
      <c r="AH64" s="30"/>
      <c r="AI64" s="478"/>
      <c r="AJ64" s="35">
        <f>'11'!$L$64</f>
        <v>0</v>
      </c>
      <c r="AK64" s="30"/>
      <c r="AL64" s="478"/>
      <c r="AM64" s="35">
        <f>'12'!$L$64</f>
        <v>0</v>
      </c>
      <c r="AN64" s="30"/>
      <c r="AO64" s="478"/>
      <c r="AP64" s="35">
        <f t="shared" si="261"/>
        <v>5970.01</v>
      </c>
    </row>
    <row r="65" spans="1:42" ht="20.25">
      <c r="A65" t="str">
        <f t="shared" si="1"/>
        <v>Véhicules neufsFrais postaux</v>
      </c>
      <c r="B65" s="12" t="s">
        <v>0</v>
      </c>
      <c r="C65" s="30" t="s">
        <v>61</v>
      </c>
      <c r="D65" s="30"/>
      <c r="E65" s="478"/>
      <c r="F65" s="35">
        <f>'1'!$L$65</f>
        <v>65.22</v>
      </c>
      <c r="G65" s="30"/>
      <c r="H65" s="478"/>
      <c r="I65" s="35">
        <f>'2'!$L$65</f>
        <v>78.739999999999995</v>
      </c>
      <c r="J65" s="30"/>
      <c r="K65" s="478"/>
      <c r="L65" s="35">
        <f>'3'!$L$65</f>
        <v>136.35</v>
      </c>
      <c r="M65" s="30"/>
      <c r="N65" s="478"/>
      <c r="O65" s="35">
        <f>'4'!$L$65</f>
        <v>134.19</v>
      </c>
      <c r="P65" s="30"/>
      <c r="Q65" s="478"/>
      <c r="R65" s="35">
        <f>'5'!$L$65</f>
        <v>162.85</v>
      </c>
      <c r="S65" s="30"/>
      <c r="T65" s="478"/>
      <c r="U65" s="35">
        <f>'6'!$L$65</f>
        <v>191.45</v>
      </c>
      <c r="V65" s="30"/>
      <c r="W65" s="478"/>
      <c r="X65" s="35">
        <f>'7'!$L$65</f>
        <v>1011.29</v>
      </c>
      <c r="Y65" s="30"/>
      <c r="Z65" s="478"/>
      <c r="AA65" s="35">
        <f>'8'!$L$65</f>
        <v>1254.48</v>
      </c>
      <c r="AB65" s="30"/>
      <c r="AC65" s="478"/>
      <c r="AD65" s="35">
        <f>'9'!$L$65</f>
        <v>0</v>
      </c>
      <c r="AE65" s="30"/>
      <c r="AF65" s="478"/>
      <c r="AG65" s="35">
        <f>'10'!$L$65</f>
        <v>0</v>
      </c>
      <c r="AH65" s="30"/>
      <c r="AI65" s="478"/>
      <c r="AJ65" s="35">
        <f>'11'!$L$65</f>
        <v>0</v>
      </c>
      <c r="AK65" s="30"/>
      <c r="AL65" s="478"/>
      <c r="AM65" s="35">
        <f>'12'!$L$65</f>
        <v>0</v>
      </c>
      <c r="AN65" s="30"/>
      <c r="AO65" s="478"/>
      <c r="AP65" s="35">
        <f t="shared" si="261"/>
        <v>3034.5699999999997</v>
      </c>
    </row>
    <row r="66" spans="1:42" ht="20.25">
      <c r="A66" t="str">
        <f t="shared" si="1"/>
        <v>Véhicules neufsDivers</v>
      </c>
      <c r="B66" s="12" t="s">
        <v>0</v>
      </c>
      <c r="C66" s="30" t="s">
        <v>62</v>
      </c>
      <c r="D66" s="30"/>
      <c r="E66" s="478"/>
      <c r="F66" s="35">
        <f>'1'!$L$66</f>
        <v>252.3</v>
      </c>
      <c r="G66" s="30"/>
      <c r="H66" s="478"/>
      <c r="I66" s="35">
        <f>'2'!$L$66</f>
        <v>386.13</v>
      </c>
      <c r="J66" s="30"/>
      <c r="K66" s="478"/>
      <c r="L66" s="35">
        <f>'3'!$L$66</f>
        <v>3441.41</v>
      </c>
      <c r="M66" s="30"/>
      <c r="N66" s="478"/>
      <c r="O66" s="35">
        <f>'4'!$L$66</f>
        <v>264.06</v>
      </c>
      <c r="P66" s="30"/>
      <c r="Q66" s="478"/>
      <c r="R66" s="35">
        <f>'5'!$L$66</f>
        <v>1198.42</v>
      </c>
      <c r="S66" s="30"/>
      <c r="T66" s="478"/>
      <c r="U66" s="35">
        <f>'6'!$L$66</f>
        <v>40.97</v>
      </c>
      <c r="V66" s="30"/>
      <c r="W66" s="478"/>
      <c r="X66" s="35">
        <f>'7'!$L$66</f>
        <v>6387</v>
      </c>
      <c r="Y66" s="30"/>
      <c r="Z66" s="478"/>
      <c r="AA66" s="35">
        <f>'8'!$L$66</f>
        <v>6545.67</v>
      </c>
      <c r="AB66" s="30"/>
      <c r="AC66" s="478"/>
      <c r="AD66" s="35">
        <f>'9'!$L$66</f>
        <v>0</v>
      </c>
      <c r="AE66" s="30"/>
      <c r="AF66" s="478"/>
      <c r="AG66" s="35">
        <f>'10'!$L$66</f>
        <v>0</v>
      </c>
      <c r="AH66" s="30"/>
      <c r="AI66" s="478"/>
      <c r="AJ66" s="35">
        <f>'11'!$L$66</f>
        <v>0</v>
      </c>
      <c r="AK66" s="30"/>
      <c r="AL66" s="478"/>
      <c r="AM66" s="35">
        <f>'12'!$L$66</f>
        <v>0</v>
      </c>
      <c r="AN66" s="30"/>
      <c r="AO66" s="478"/>
      <c r="AP66" s="35">
        <f t="shared" si="261"/>
        <v>18515.96</v>
      </c>
    </row>
    <row r="67" spans="1:42" ht="20.25">
      <c r="A67" t="str">
        <f t="shared" si="1"/>
        <v>Véhicules neufsFormation</v>
      </c>
      <c r="B67" s="12" t="s">
        <v>0</v>
      </c>
      <c r="C67" s="30" t="s">
        <v>63</v>
      </c>
      <c r="D67" s="30"/>
      <c r="E67" s="478"/>
      <c r="F67" s="35">
        <f>'1'!$L$67</f>
        <v>523.33000000000004</v>
      </c>
      <c r="G67" s="30"/>
      <c r="H67" s="478"/>
      <c r="I67" s="35">
        <f>'2'!$L$67</f>
        <v>523.33000000000004</v>
      </c>
      <c r="J67" s="30"/>
      <c r="K67" s="478"/>
      <c r="L67" s="35">
        <f>'3'!$L$67</f>
        <v>523.33000000000004</v>
      </c>
      <c r="M67" s="30"/>
      <c r="N67" s="478"/>
      <c r="O67" s="35">
        <f>'4'!$L$67</f>
        <v>523.33000000000004</v>
      </c>
      <c r="P67" s="30"/>
      <c r="Q67" s="478"/>
      <c r="R67" s="35">
        <f>'5'!$L$67</f>
        <v>843.33</v>
      </c>
      <c r="S67" s="30"/>
      <c r="T67" s="478"/>
      <c r="U67" s="35">
        <f>'6'!$L$67</f>
        <v>2923.33</v>
      </c>
      <c r="V67" s="30"/>
      <c r="W67" s="478"/>
      <c r="X67" s="35">
        <f>'7'!$L$67</f>
        <v>6383.31</v>
      </c>
      <c r="Y67" s="30"/>
      <c r="Z67" s="478"/>
      <c r="AA67" s="35">
        <f>'8'!$L$67</f>
        <v>7526.64</v>
      </c>
      <c r="AB67" s="30"/>
      <c r="AC67" s="478"/>
      <c r="AD67" s="35">
        <f>'9'!$L$67</f>
        <v>0</v>
      </c>
      <c r="AE67" s="30"/>
      <c r="AF67" s="478"/>
      <c r="AG67" s="35">
        <f>'10'!$L$67</f>
        <v>0</v>
      </c>
      <c r="AH67" s="30"/>
      <c r="AI67" s="478"/>
      <c r="AJ67" s="35">
        <f>'11'!$L$67</f>
        <v>0</v>
      </c>
      <c r="AK67" s="30"/>
      <c r="AL67" s="478"/>
      <c r="AM67" s="35">
        <f>'12'!$L$67</f>
        <v>0</v>
      </c>
      <c r="AN67" s="30"/>
      <c r="AO67" s="478"/>
      <c r="AP67" s="35">
        <f t="shared" si="261"/>
        <v>19769.93</v>
      </c>
    </row>
    <row r="68" spans="1:42" ht="20.25">
      <c r="A68" t="str">
        <f t="shared" si="1"/>
        <v>Véhicules neufsFrais bancaires</v>
      </c>
      <c r="B68" s="12" t="s">
        <v>0</v>
      </c>
      <c r="C68" s="30" t="s">
        <v>64</v>
      </c>
      <c r="D68" s="30"/>
      <c r="E68" s="478"/>
      <c r="F68" s="547">
        <f>'1'!$L$68</f>
        <v>1926.5490000000002</v>
      </c>
      <c r="G68" s="30"/>
      <c r="H68" s="478"/>
      <c r="I68" s="547">
        <f>'2'!$L$68</f>
        <v>2379.7485000000001</v>
      </c>
      <c r="J68" s="30"/>
      <c r="K68" s="478"/>
      <c r="L68" s="547">
        <f>'3'!$L$68</f>
        <v>3004.1010000000001</v>
      </c>
      <c r="M68" s="30"/>
      <c r="N68" s="478"/>
      <c r="O68" s="547">
        <f>'4'!$L$68</f>
        <v>4056.8849999999998</v>
      </c>
      <c r="P68" s="30"/>
      <c r="Q68" s="478"/>
      <c r="R68" s="547">
        <f>'5'!$L$68</f>
        <v>3102.8445000000002</v>
      </c>
      <c r="S68" s="30"/>
      <c r="T68" s="478"/>
      <c r="U68" s="547">
        <f>'6'!$L$68</f>
        <v>2653.1369999999997</v>
      </c>
      <c r="V68" s="30"/>
      <c r="W68" s="478"/>
      <c r="X68" s="547">
        <f>'7'!$L$68</f>
        <v>20291.300999999999</v>
      </c>
      <c r="Y68" s="30"/>
      <c r="Z68" s="478"/>
      <c r="AA68" s="547">
        <f>'8'!$L$68</f>
        <v>23118.4035</v>
      </c>
      <c r="AB68" s="30"/>
      <c r="AC68" s="478"/>
      <c r="AD68" s="547">
        <f>'9'!$L$68</f>
        <v>0</v>
      </c>
      <c r="AE68" s="30"/>
      <c r="AF68" s="478"/>
      <c r="AG68" s="547">
        <f>'10'!$L$68</f>
        <v>0</v>
      </c>
      <c r="AH68" s="30"/>
      <c r="AI68" s="478"/>
      <c r="AJ68" s="547">
        <f>'11'!$L$68</f>
        <v>0</v>
      </c>
      <c r="AK68" s="30"/>
      <c r="AL68" s="478"/>
      <c r="AM68" s="547">
        <f>'12'!$L$68</f>
        <v>0</v>
      </c>
      <c r="AN68" s="30"/>
      <c r="AO68" s="478"/>
      <c r="AP68" s="547">
        <f t="shared" si="261"/>
        <v>60532.969499999999</v>
      </c>
    </row>
    <row r="69" spans="1:42" ht="20.25" hidden="1">
      <c r="A69" t="str">
        <f t="shared" si="1"/>
        <v>Véhicules neufs[...]</v>
      </c>
      <c r="B69" s="12" t="s">
        <v>0</v>
      </c>
      <c r="C69" s="30" t="s">
        <v>21</v>
      </c>
      <c r="D69" s="30"/>
      <c r="E69" s="478"/>
      <c r="F69" s="35">
        <f>'1'!$L$69</f>
        <v>0</v>
      </c>
      <c r="G69" s="30"/>
      <c r="H69" s="478"/>
      <c r="I69" s="35">
        <f>'2'!$L$69</f>
        <v>0</v>
      </c>
      <c r="J69" s="30"/>
      <c r="K69" s="478"/>
      <c r="L69" s="35">
        <f>'3'!$L$69</f>
        <v>0</v>
      </c>
      <c r="M69" s="30"/>
      <c r="N69" s="478"/>
      <c r="O69" s="35">
        <f>'4'!$L$69</f>
        <v>0</v>
      </c>
      <c r="P69" s="30"/>
      <c r="Q69" s="478"/>
      <c r="R69" s="35">
        <f>'5'!$L$69</f>
        <v>0</v>
      </c>
      <c r="S69" s="30"/>
      <c r="T69" s="478"/>
      <c r="U69" s="35">
        <f>'6'!$L$69</f>
        <v>0</v>
      </c>
      <c r="V69" s="30"/>
      <c r="W69" s="478"/>
      <c r="X69" s="35">
        <f>'7'!$L$69</f>
        <v>0</v>
      </c>
      <c r="Y69" s="30"/>
      <c r="Z69" s="478"/>
      <c r="AA69" s="35">
        <f>'8'!$L$69</f>
        <v>0</v>
      </c>
      <c r="AB69" s="30"/>
      <c r="AC69" s="478"/>
      <c r="AD69" s="35">
        <f>'9'!$L$69</f>
        <v>0</v>
      </c>
      <c r="AE69" s="30"/>
      <c r="AF69" s="478"/>
      <c r="AG69" s="35">
        <f>'10'!$L$69</f>
        <v>0</v>
      </c>
      <c r="AH69" s="30"/>
      <c r="AI69" s="478"/>
      <c r="AJ69" s="35">
        <f>'11'!$L$69</f>
        <v>0</v>
      </c>
      <c r="AK69" s="30"/>
      <c r="AL69" s="478"/>
      <c r="AM69" s="35">
        <f>'12'!$L$69</f>
        <v>0</v>
      </c>
      <c r="AN69" s="30"/>
      <c r="AO69" s="478"/>
      <c r="AP69" s="35">
        <f t="shared" si="261"/>
        <v>0</v>
      </c>
    </row>
    <row r="70" spans="1:42" ht="20.25" hidden="1">
      <c r="A70" t="str">
        <f t="shared" ref="A70:A85" si="262">+B70&amp;C70</f>
        <v>Véhicules neufs[...]</v>
      </c>
      <c r="B70" s="12" t="s">
        <v>0</v>
      </c>
      <c r="C70" s="30" t="s">
        <v>21</v>
      </c>
      <c r="D70" s="30"/>
      <c r="E70" s="478"/>
      <c r="F70" s="35">
        <f>'1'!$L$70</f>
        <v>0</v>
      </c>
      <c r="G70" s="30"/>
      <c r="H70" s="478"/>
      <c r="I70" s="35">
        <f>'2'!$L$70</f>
        <v>0</v>
      </c>
      <c r="J70" s="30"/>
      <c r="K70" s="478"/>
      <c r="L70" s="35">
        <f>'3'!$L$70</f>
        <v>0</v>
      </c>
      <c r="M70" s="30"/>
      <c r="N70" s="478"/>
      <c r="O70" s="35">
        <f>'4'!$L$70</f>
        <v>0</v>
      </c>
      <c r="P70" s="30"/>
      <c r="Q70" s="478"/>
      <c r="R70" s="35">
        <f>'5'!$L$70</f>
        <v>0</v>
      </c>
      <c r="S70" s="30"/>
      <c r="T70" s="478"/>
      <c r="U70" s="35">
        <f>'6'!$L$70</f>
        <v>0</v>
      </c>
      <c r="V70" s="30"/>
      <c r="W70" s="478"/>
      <c r="X70" s="35">
        <f>'7'!$L$70</f>
        <v>0</v>
      </c>
      <c r="Y70" s="30"/>
      <c r="Z70" s="478"/>
      <c r="AA70" s="35">
        <f>'8'!$L$70</f>
        <v>0</v>
      </c>
      <c r="AB70" s="30"/>
      <c r="AC70" s="478"/>
      <c r="AD70" s="35">
        <f>'9'!$L$70</f>
        <v>0</v>
      </c>
      <c r="AE70" s="30"/>
      <c r="AF70" s="478"/>
      <c r="AG70" s="35">
        <f>'10'!$L$70</f>
        <v>0</v>
      </c>
      <c r="AH70" s="30"/>
      <c r="AI70" s="478"/>
      <c r="AJ70" s="35">
        <f>'11'!$L$70</f>
        <v>0</v>
      </c>
      <c r="AK70" s="30"/>
      <c r="AL70" s="478"/>
      <c r="AM70" s="35">
        <f>'12'!$L$70</f>
        <v>0</v>
      </c>
      <c r="AN70" s="30"/>
      <c r="AO70" s="478"/>
      <c r="AP70" s="35">
        <f t="shared" si="261"/>
        <v>0</v>
      </c>
    </row>
    <row r="71" spans="1:42" ht="20.25" hidden="1">
      <c r="A71" t="str">
        <f t="shared" si="262"/>
        <v>Véhicules neufs[...]</v>
      </c>
      <c r="B71" s="12" t="s">
        <v>0</v>
      </c>
      <c r="C71" s="30" t="s">
        <v>21</v>
      </c>
      <c r="D71" s="30"/>
      <c r="E71" s="478"/>
      <c r="F71" s="35">
        <f>'1'!$L$71</f>
        <v>0</v>
      </c>
      <c r="G71" s="30"/>
      <c r="H71" s="478"/>
      <c r="I71" s="35">
        <f>'2'!$L$71</f>
        <v>0</v>
      </c>
      <c r="J71" s="30"/>
      <c r="K71" s="478"/>
      <c r="L71" s="35">
        <f>'3'!$L$71</f>
        <v>0</v>
      </c>
      <c r="M71" s="30"/>
      <c r="N71" s="478"/>
      <c r="O71" s="35">
        <f>'4'!$L$71</f>
        <v>0</v>
      </c>
      <c r="P71" s="30"/>
      <c r="Q71" s="478"/>
      <c r="R71" s="35">
        <f>'5'!$L$71</f>
        <v>0</v>
      </c>
      <c r="S71" s="30"/>
      <c r="T71" s="478"/>
      <c r="U71" s="35">
        <f>'6'!$L$71</f>
        <v>0</v>
      </c>
      <c r="V71" s="30"/>
      <c r="W71" s="478"/>
      <c r="X71" s="35">
        <f>'7'!$L$71</f>
        <v>0</v>
      </c>
      <c r="Y71" s="30"/>
      <c r="Z71" s="478"/>
      <c r="AA71" s="35">
        <f>'8'!$L$71</f>
        <v>0</v>
      </c>
      <c r="AB71" s="30"/>
      <c r="AC71" s="478"/>
      <c r="AD71" s="35">
        <f>'9'!$L$71</f>
        <v>0</v>
      </c>
      <c r="AE71" s="30"/>
      <c r="AF71" s="478"/>
      <c r="AG71" s="35">
        <f>'10'!$L$71</f>
        <v>0</v>
      </c>
      <c r="AH71" s="30"/>
      <c r="AI71" s="478"/>
      <c r="AJ71" s="35">
        <f>'11'!$L$71</f>
        <v>0</v>
      </c>
      <c r="AK71" s="30"/>
      <c r="AL71" s="478"/>
      <c r="AM71" s="35">
        <f>'12'!$L$71</f>
        <v>0</v>
      </c>
      <c r="AN71" s="30"/>
      <c r="AO71" s="478"/>
      <c r="AP71" s="35">
        <f t="shared" si="261"/>
        <v>0</v>
      </c>
    </row>
    <row r="72" spans="1:42" ht="20.25">
      <c r="A72" t="str">
        <f t="shared" si="262"/>
        <v>Véhicules neufsTOTAL SEMI-FIXES</v>
      </c>
      <c r="B72" s="12" t="s">
        <v>0</v>
      </c>
      <c r="C72" s="99" t="s">
        <v>65</v>
      </c>
      <c r="D72" s="558" t="s">
        <v>40</v>
      </c>
      <c r="E72" s="101">
        <f>F72/F$27</f>
        <v>0.44395846816907442</v>
      </c>
      <c r="F72" s="107">
        <f>+SUM(F55:F71)</f>
        <v>20770.739000000001</v>
      </c>
      <c r="G72" s="558" t="s">
        <v>40</v>
      </c>
      <c r="H72" s="101">
        <f>I72/I$27</f>
        <v>0.22868533495072862</v>
      </c>
      <c r="I72" s="107">
        <f>+SUM(I55:I71)</f>
        <v>25269.418500000003</v>
      </c>
      <c r="J72" s="558" t="s">
        <v>40</v>
      </c>
      <c r="K72" s="101">
        <f>L72/L$27</f>
        <v>0.13870583742061074</v>
      </c>
      <c r="L72" s="107">
        <f>+SUM(L55:L71)</f>
        <v>25767.320999999996</v>
      </c>
      <c r="M72" s="558" t="s">
        <v>40</v>
      </c>
      <c r="N72" s="101">
        <f t="shared" ref="N72" si="263">O72/O$27</f>
        <v>0.13435694296322714</v>
      </c>
      <c r="O72" s="107">
        <f t="shared" ref="O72" si="264">+SUM(O55:O71)</f>
        <v>24866.344999999998</v>
      </c>
      <c r="P72" s="558" t="s">
        <v>40</v>
      </c>
      <c r="Q72" s="101">
        <f t="shared" ref="Q72" si="265">R72/R$27</f>
        <v>0.11057211934815361</v>
      </c>
      <c r="R72" s="107">
        <f t="shared" ref="R72" si="266">+SUM(R55:R71)</f>
        <v>26981.2745</v>
      </c>
      <c r="S72" s="558" t="s">
        <v>40</v>
      </c>
      <c r="T72" s="101">
        <f t="shared" ref="T72" si="267">U72/U$27</f>
        <v>0.15149483142058973</v>
      </c>
      <c r="U72" s="107">
        <f t="shared" ref="U72" si="268">+SUM(U55:U71)</f>
        <v>27381.496999999999</v>
      </c>
      <c r="V72" s="558" t="s">
        <v>40</v>
      </c>
      <c r="W72" s="101">
        <f t="shared" ref="W72" si="269">X72/X$27</f>
        <v>0.15393421028704443</v>
      </c>
      <c r="X72" s="107">
        <f t="shared" ref="X72" si="270">+SUM(X55:X71)</f>
        <v>176073.52100000001</v>
      </c>
      <c r="Y72" s="558" t="s">
        <v>40</v>
      </c>
      <c r="Z72" s="101">
        <f t="shared" ref="Z72" si="271">AA72/AA$27</f>
        <v>0.14901356740756425</v>
      </c>
      <c r="AA72" s="107">
        <f t="shared" ref="AA72" si="272">+SUM(AA55:AA71)</f>
        <v>202665.65350000001</v>
      </c>
      <c r="AB72" s="558" t="s">
        <v>40</v>
      </c>
      <c r="AC72" s="101" t="e">
        <f t="shared" ref="AC72" si="273">AD72/AD$27</f>
        <v>#DIV/0!</v>
      </c>
      <c r="AD72" s="107">
        <f t="shared" ref="AD72" si="274">+SUM(AD55:AD71)</f>
        <v>0</v>
      </c>
      <c r="AE72" s="558" t="s">
        <v>40</v>
      </c>
      <c r="AF72" s="101" t="e">
        <f t="shared" ref="AF72" si="275">AG72/AG$27</f>
        <v>#DIV/0!</v>
      </c>
      <c r="AG72" s="107">
        <f t="shared" ref="AG72" si="276">+SUM(AG55:AG71)</f>
        <v>0</v>
      </c>
      <c r="AH72" s="558" t="s">
        <v>40</v>
      </c>
      <c r="AI72" s="101" t="e">
        <f t="shared" ref="AI72" si="277">AJ72/AJ$27</f>
        <v>#DIV/0!</v>
      </c>
      <c r="AJ72" s="107">
        <f t="shared" ref="AJ72" si="278">+SUM(AJ55:AJ71)</f>
        <v>0</v>
      </c>
      <c r="AK72" s="558" t="s">
        <v>40</v>
      </c>
      <c r="AL72" s="101" t="e">
        <f t="shared" ref="AL72" si="279">AM72/AM$27</f>
        <v>#DIV/0!</v>
      </c>
      <c r="AM72" s="107">
        <f t="shared" ref="AM72" si="280">+SUM(AM55:AM71)</f>
        <v>0</v>
      </c>
      <c r="AN72" s="558" t="s">
        <v>40</v>
      </c>
      <c r="AO72" s="101">
        <f t="shared" ref="AO72" si="281">AP72/AP$27</f>
        <v>0.15325793865639595</v>
      </c>
      <c r="AP72" s="107">
        <f t="shared" ref="AP72" si="282">+SUM(AP55:AP71)</f>
        <v>529775.76950000005</v>
      </c>
    </row>
    <row r="73" spans="1:42" ht="20.25">
      <c r="A73" t="str">
        <f t="shared" si="262"/>
        <v>Véhicules neufs</v>
      </c>
      <c r="B73" s="12" t="s">
        <v>0</v>
      </c>
      <c r="C73" s="88"/>
      <c r="D73" s="88"/>
      <c r="E73" s="117"/>
      <c r="F73" s="95"/>
      <c r="G73" s="88"/>
      <c r="H73" s="117"/>
      <c r="I73" s="95"/>
      <c r="J73" s="88"/>
      <c r="K73" s="117"/>
      <c r="L73" s="95"/>
      <c r="M73" s="88"/>
      <c r="N73" s="117"/>
      <c r="O73" s="95"/>
      <c r="P73" s="88"/>
      <c r="Q73" s="117"/>
      <c r="R73" s="95"/>
      <c r="S73" s="88"/>
      <c r="T73" s="117"/>
      <c r="U73" s="95"/>
      <c r="V73" s="88"/>
      <c r="W73" s="117"/>
      <c r="X73" s="95"/>
      <c r="Y73" s="88"/>
      <c r="Z73" s="117"/>
      <c r="AA73" s="95"/>
      <c r="AB73" s="88"/>
      <c r="AC73" s="117"/>
      <c r="AD73" s="95"/>
      <c r="AE73" s="88"/>
      <c r="AF73" s="117"/>
      <c r="AG73" s="95"/>
      <c r="AH73" s="88"/>
      <c r="AI73" s="117"/>
      <c r="AJ73" s="95"/>
      <c r="AK73" s="88"/>
      <c r="AL73" s="117"/>
      <c r="AM73" s="95"/>
      <c r="AN73" s="88"/>
      <c r="AO73" s="117"/>
      <c r="AP73" s="95"/>
    </row>
    <row r="74" spans="1:42" ht="20.25">
      <c r="A74" t="str">
        <f t="shared" si="262"/>
        <v>Véhicules neufsTOTAL DES DÉPENSES</v>
      </c>
      <c r="B74" s="12" t="s">
        <v>0</v>
      </c>
      <c r="C74" s="99" t="s">
        <v>66</v>
      </c>
      <c r="D74" s="558" t="s">
        <v>40</v>
      </c>
      <c r="E74" s="101">
        <f>F74/F$27</f>
        <v>2.4151081792322842</v>
      </c>
      <c r="F74" s="107">
        <f>F41+F54+F72</f>
        <v>112991.609</v>
      </c>
      <c r="G74" s="558" t="s">
        <v>40</v>
      </c>
      <c r="H74" s="101">
        <f>I74/I$27</f>
        <v>1.4495733929394952</v>
      </c>
      <c r="I74" s="107">
        <f>I41+I54+I72</f>
        <v>160175.88849999997</v>
      </c>
      <c r="J74" s="558" t="s">
        <v>40</v>
      </c>
      <c r="K74" s="101">
        <f>L74/L$27</f>
        <v>1.0410790196778759</v>
      </c>
      <c r="L74" s="107">
        <f>L41+L54+L72</f>
        <v>193400.78099999999</v>
      </c>
      <c r="M74" s="558" t="s">
        <v>40</v>
      </c>
      <c r="N74" s="101">
        <f t="shared" ref="N74" si="283">O74/O$27</f>
        <v>1.0990818997568264</v>
      </c>
      <c r="O74" s="107">
        <f t="shared" ref="O74" si="284">O41+O54+O72</f>
        <v>203414.49500000002</v>
      </c>
      <c r="P74" s="558" t="s">
        <v>40</v>
      </c>
      <c r="Q74" s="101">
        <f t="shared" ref="Q74" si="285">R74/R$27</f>
        <v>0.86838430782807463</v>
      </c>
      <c r="R74" s="107">
        <f t="shared" ref="R74" si="286">R41+R54+R72</f>
        <v>211898.94450000001</v>
      </c>
      <c r="S74" s="558" t="s">
        <v>40</v>
      </c>
      <c r="T74" s="101">
        <f t="shared" ref="T74" si="287">U74/U$27</f>
        <v>1.1614465239203791</v>
      </c>
      <c r="U74" s="107">
        <f t="shared" ref="U74" si="288">U41+U54+U72</f>
        <v>209922.307</v>
      </c>
      <c r="V74" s="558" t="s">
        <v>40</v>
      </c>
      <c r="W74" s="101">
        <f t="shared" ref="W74" si="289">X74/X$27</f>
        <v>1.1185026068714121</v>
      </c>
      <c r="X74" s="107">
        <f t="shared" ref="X74" si="290">X41+X54+X72</f>
        <v>1279369.2309999999</v>
      </c>
      <c r="Y74" s="558" t="s">
        <v>40</v>
      </c>
      <c r="Z74" s="101">
        <f t="shared" ref="Z74" si="291">AA74/AA$27</f>
        <v>1.0874992460745869</v>
      </c>
      <c r="AA74" s="107">
        <f t="shared" ref="AA74" si="292">AA41+AA54+AA72</f>
        <v>1479051.5334999999</v>
      </c>
      <c r="AB74" s="558" t="s">
        <v>40</v>
      </c>
      <c r="AC74" s="101" t="e">
        <f t="shared" ref="AC74" si="293">AD74/AD$27</f>
        <v>#DIV/0!</v>
      </c>
      <c r="AD74" s="107">
        <f t="shared" ref="AD74" si="294">AD41+AD54+AD72</f>
        <v>0</v>
      </c>
      <c r="AE74" s="558" t="s">
        <v>40</v>
      </c>
      <c r="AF74" s="101" t="e">
        <f t="shared" ref="AF74" si="295">AG74/AG$27</f>
        <v>#DIV/0!</v>
      </c>
      <c r="AG74" s="107">
        <f t="shared" ref="AG74" si="296">AG41+AG54+AG72</f>
        <v>0</v>
      </c>
      <c r="AH74" s="558" t="s">
        <v>40</v>
      </c>
      <c r="AI74" s="101" t="e">
        <f t="shared" ref="AI74" si="297">AJ74/AJ$27</f>
        <v>#DIV/0!</v>
      </c>
      <c r="AJ74" s="107">
        <f t="shared" ref="AJ74" si="298">AJ41+AJ54+AJ72</f>
        <v>0</v>
      </c>
      <c r="AK74" s="558" t="s">
        <v>40</v>
      </c>
      <c r="AL74" s="101" t="e">
        <f t="shared" ref="AL74" si="299">AM74/AM$27</f>
        <v>#DIV/0!</v>
      </c>
      <c r="AM74" s="107">
        <f t="shared" ref="AM74" si="300">AM41+AM54+AM72</f>
        <v>0</v>
      </c>
      <c r="AN74" s="558" t="s">
        <v>40</v>
      </c>
      <c r="AO74" s="101">
        <f t="shared" ref="AO74" si="301">AP74/AP$27</f>
        <v>1.1138250342393698</v>
      </c>
      <c r="AP74" s="107">
        <f t="shared" ref="AP74" si="302">AP41+AP54+AP72</f>
        <v>3850224.7895000004</v>
      </c>
    </row>
    <row r="75" spans="1:42" ht="20.25">
      <c r="A75" t="str">
        <f t="shared" si="262"/>
        <v>Véhicules neufsProgramme neuf 1</v>
      </c>
      <c r="B75" s="12" t="s">
        <v>0</v>
      </c>
      <c r="C75" s="30" t="s">
        <v>212</v>
      </c>
      <c r="D75" s="30"/>
      <c r="E75" s="478"/>
      <c r="F75" s="547">
        <f>'1'!$L$75</f>
        <v>11500</v>
      </c>
      <c r="G75" s="30"/>
      <c r="H75" s="478"/>
      <c r="I75" s="547">
        <f>'2'!$L$75</f>
        <v>19676.52</v>
      </c>
      <c r="J75" s="30"/>
      <c r="K75" s="478"/>
      <c r="L75" s="547">
        <f>'3'!$L$75</f>
        <v>26100</v>
      </c>
      <c r="M75" s="30"/>
      <c r="N75" s="478"/>
      <c r="O75" s="547">
        <f>'4'!$L$75</f>
        <v>0</v>
      </c>
      <c r="P75" s="30"/>
      <c r="Q75" s="478"/>
      <c r="R75" s="547">
        <f>'5'!$L$75</f>
        <v>0</v>
      </c>
      <c r="S75" s="30"/>
      <c r="T75" s="478"/>
      <c r="U75" s="547">
        <f>'6'!$L$75</f>
        <v>19500</v>
      </c>
      <c r="V75" s="30"/>
      <c r="W75" s="478"/>
      <c r="X75" s="547">
        <f>'7'!$L$75</f>
        <v>96776.52</v>
      </c>
      <c r="Y75" s="30"/>
      <c r="Z75" s="478"/>
      <c r="AA75" s="547">
        <f>'8'!$L$75</f>
        <v>96776.52</v>
      </c>
      <c r="AB75" s="30"/>
      <c r="AC75" s="478"/>
      <c r="AD75" s="547">
        <f>'9'!$L$75</f>
        <v>0</v>
      </c>
      <c r="AE75" s="30"/>
      <c r="AF75" s="478"/>
      <c r="AG75" s="547">
        <f>'10'!$L$75</f>
        <v>0</v>
      </c>
      <c r="AH75" s="30"/>
      <c r="AI75" s="478"/>
      <c r="AJ75" s="547">
        <f>'11'!$L$75</f>
        <v>0</v>
      </c>
      <c r="AK75" s="30"/>
      <c r="AL75" s="478"/>
      <c r="AM75" s="547">
        <f>'12'!$L$75</f>
        <v>0</v>
      </c>
      <c r="AN75" s="30"/>
      <c r="AO75" s="478"/>
      <c r="AP75" s="547">
        <f t="shared" ref="AP75:AP82" si="303">SUM(F75,I75,L75,O75,R75,U75,X75,AA75,AD75,AG75,AJ75,AM75)</f>
        <v>270329.56</v>
      </c>
    </row>
    <row r="76" spans="1:42" ht="20.25">
      <c r="A76" t="str">
        <f t="shared" si="262"/>
        <v>Véhicules neufsProgramme neuf 2</v>
      </c>
      <c r="B76" s="12" t="s">
        <v>0</v>
      </c>
      <c r="C76" s="30" t="s">
        <v>209</v>
      </c>
      <c r="D76" s="30"/>
      <c r="E76" s="478"/>
      <c r="F76" s="547">
        <f>'1'!$L$76</f>
        <v>0</v>
      </c>
      <c r="G76" s="30"/>
      <c r="H76" s="478"/>
      <c r="I76" s="547">
        <f>'2'!$L$76</f>
        <v>0</v>
      </c>
      <c r="J76" s="30"/>
      <c r="K76" s="478"/>
      <c r="L76" s="547">
        <f>'3'!$L$76</f>
        <v>0</v>
      </c>
      <c r="M76" s="30"/>
      <c r="N76" s="478"/>
      <c r="O76" s="547">
        <f>'4'!$L$76</f>
        <v>0</v>
      </c>
      <c r="P76" s="30"/>
      <c r="Q76" s="478"/>
      <c r="R76" s="547">
        <f>'5'!$L$76</f>
        <v>0</v>
      </c>
      <c r="S76" s="30"/>
      <c r="T76" s="478"/>
      <c r="U76" s="547">
        <f>'6'!$L$76</f>
        <v>0</v>
      </c>
      <c r="V76" s="30"/>
      <c r="W76" s="478"/>
      <c r="X76" s="547">
        <f>'7'!$L$76</f>
        <v>0</v>
      </c>
      <c r="Y76" s="30"/>
      <c r="Z76" s="478"/>
      <c r="AA76" s="547">
        <f>'8'!$L$76</f>
        <v>0</v>
      </c>
      <c r="AB76" s="30"/>
      <c r="AC76" s="478"/>
      <c r="AD76" s="547">
        <f>'9'!$L$76</f>
        <v>0</v>
      </c>
      <c r="AE76" s="30"/>
      <c r="AF76" s="478"/>
      <c r="AG76" s="547">
        <f>'10'!$L$76</f>
        <v>0</v>
      </c>
      <c r="AH76" s="30"/>
      <c r="AI76" s="478"/>
      <c r="AJ76" s="547">
        <f>'11'!$L$76</f>
        <v>0</v>
      </c>
      <c r="AK76" s="30"/>
      <c r="AL76" s="478"/>
      <c r="AM76" s="547">
        <f>'12'!$L$76</f>
        <v>0</v>
      </c>
      <c r="AN76" s="30"/>
      <c r="AO76" s="478"/>
      <c r="AP76" s="547">
        <f t="shared" si="303"/>
        <v>0</v>
      </c>
    </row>
    <row r="77" spans="1:42" ht="20.25">
      <c r="A77" t="str">
        <f t="shared" si="262"/>
        <v>Véhicules neufsProgramme neuf 3</v>
      </c>
      <c r="B77" s="12" t="s">
        <v>0</v>
      </c>
      <c r="C77" s="30" t="s">
        <v>69</v>
      </c>
      <c r="D77" s="30"/>
      <c r="E77" s="478"/>
      <c r="F77" s="547">
        <f>'1'!$L$77</f>
        <v>0</v>
      </c>
      <c r="G77" s="30"/>
      <c r="H77" s="478"/>
      <c r="I77" s="547">
        <f>'2'!$L$77</f>
        <v>0</v>
      </c>
      <c r="J77" s="30"/>
      <c r="K77" s="478"/>
      <c r="L77" s="547">
        <f>'3'!$L$77</f>
        <v>0</v>
      </c>
      <c r="M77" s="30"/>
      <c r="N77" s="478"/>
      <c r="O77" s="547">
        <f>'4'!$L$77</f>
        <v>0</v>
      </c>
      <c r="P77" s="30"/>
      <c r="Q77" s="478"/>
      <c r="R77" s="547">
        <f>'5'!$L$77</f>
        <v>0</v>
      </c>
      <c r="S77" s="30"/>
      <c r="T77" s="478"/>
      <c r="U77" s="547">
        <f>'6'!$L$77</f>
        <v>0</v>
      </c>
      <c r="V77" s="30"/>
      <c r="W77" s="478"/>
      <c r="X77" s="547">
        <f>'7'!$L$77</f>
        <v>0</v>
      </c>
      <c r="Y77" s="30"/>
      <c r="Z77" s="478"/>
      <c r="AA77" s="547">
        <f>'8'!$L$77</f>
        <v>0</v>
      </c>
      <c r="AB77" s="30"/>
      <c r="AC77" s="478"/>
      <c r="AD77" s="547">
        <f>'9'!$L$77</f>
        <v>0</v>
      </c>
      <c r="AE77" s="30"/>
      <c r="AF77" s="478"/>
      <c r="AG77" s="547">
        <f>'10'!$L$77</f>
        <v>0</v>
      </c>
      <c r="AH77" s="30"/>
      <c r="AI77" s="478"/>
      <c r="AJ77" s="547">
        <f>'11'!$L$77</f>
        <v>0</v>
      </c>
      <c r="AK77" s="30"/>
      <c r="AL77" s="478"/>
      <c r="AM77" s="547">
        <f>'12'!$L$77</f>
        <v>0</v>
      </c>
      <c r="AN77" s="30"/>
      <c r="AO77" s="478"/>
      <c r="AP77" s="547">
        <f t="shared" si="303"/>
        <v>0</v>
      </c>
    </row>
    <row r="78" spans="1:42" ht="20.25">
      <c r="A78" t="str">
        <f t="shared" si="262"/>
        <v>Véhicules neufsHoldbacks</v>
      </c>
      <c r="B78" s="12" t="s">
        <v>0</v>
      </c>
      <c r="C78" s="30" t="s">
        <v>70</v>
      </c>
      <c r="D78" s="30"/>
      <c r="E78" s="478"/>
      <c r="F78" s="35">
        <f>'1'!$L$78</f>
        <v>22341</v>
      </c>
      <c r="G78" s="30"/>
      <c r="H78" s="478"/>
      <c r="I78" s="35">
        <f>'2'!$L$78</f>
        <v>115388</v>
      </c>
      <c r="J78" s="30"/>
      <c r="K78" s="478"/>
      <c r="L78" s="35">
        <f>'3'!$L$78</f>
        <v>91841</v>
      </c>
      <c r="M78" s="30"/>
      <c r="N78" s="478"/>
      <c r="O78" s="35">
        <f>'4'!$L$78</f>
        <v>64999</v>
      </c>
      <c r="P78" s="30"/>
      <c r="Q78" s="478"/>
      <c r="R78" s="35">
        <f>'5'!$L$78</f>
        <v>102678</v>
      </c>
      <c r="S78" s="30"/>
      <c r="T78" s="478"/>
      <c r="U78" s="35">
        <f>'6'!$L$78</f>
        <v>45674</v>
      </c>
      <c r="V78" s="30"/>
      <c r="W78" s="478"/>
      <c r="X78" s="35">
        <f>'7'!$L$78</f>
        <v>480818</v>
      </c>
      <c r="Y78" s="30"/>
      <c r="Z78" s="478"/>
      <c r="AA78" s="35">
        <f>'8'!$L$78</f>
        <v>575488.15</v>
      </c>
      <c r="AB78" s="30"/>
      <c r="AC78" s="478"/>
      <c r="AD78" s="35">
        <f>'9'!$L$78</f>
        <v>0</v>
      </c>
      <c r="AE78" s="30"/>
      <c r="AF78" s="478"/>
      <c r="AG78" s="35">
        <f>'10'!$L$78</f>
        <v>0</v>
      </c>
      <c r="AH78" s="30"/>
      <c r="AI78" s="478"/>
      <c r="AJ78" s="35">
        <f>'11'!$L$78</f>
        <v>0</v>
      </c>
      <c r="AK78" s="30"/>
      <c r="AL78" s="478"/>
      <c r="AM78" s="35">
        <f>'12'!$L$78</f>
        <v>0</v>
      </c>
      <c r="AN78" s="30"/>
      <c r="AO78" s="478"/>
      <c r="AP78" s="35">
        <f t="shared" si="303"/>
        <v>1499227.15</v>
      </c>
    </row>
    <row r="79" spans="1:42" ht="20.25" hidden="1">
      <c r="A79" t="str">
        <f t="shared" si="262"/>
        <v>Véhicules neufs[...]</v>
      </c>
      <c r="B79" s="12" t="s">
        <v>0</v>
      </c>
      <c r="C79" s="30" t="s">
        <v>21</v>
      </c>
      <c r="D79" s="30"/>
      <c r="E79" s="478"/>
      <c r="F79" s="35">
        <f>'1'!$L$79</f>
        <v>0</v>
      </c>
      <c r="G79" s="30"/>
      <c r="H79" s="478"/>
      <c r="I79" s="35">
        <f>'2'!$L$79</f>
        <v>0</v>
      </c>
      <c r="J79" s="30"/>
      <c r="K79" s="478"/>
      <c r="L79" s="35">
        <f>'3'!$L$79</f>
        <v>0</v>
      </c>
      <c r="M79" s="30"/>
      <c r="N79" s="478"/>
      <c r="O79" s="35">
        <f>'4'!$L$79</f>
        <v>0</v>
      </c>
      <c r="P79" s="30"/>
      <c r="Q79" s="478"/>
      <c r="R79" s="35">
        <f>'5'!$L$79</f>
        <v>0</v>
      </c>
      <c r="S79" s="30"/>
      <c r="T79" s="478"/>
      <c r="U79" s="35">
        <f>'6'!$L$79</f>
        <v>0</v>
      </c>
      <c r="V79" s="30"/>
      <c r="W79" s="478"/>
      <c r="X79" s="35">
        <f>'7'!$L$79</f>
        <v>0</v>
      </c>
      <c r="Y79" s="30"/>
      <c r="Z79" s="478"/>
      <c r="AA79" s="35">
        <f>'8'!$L$79</f>
        <v>0</v>
      </c>
      <c r="AB79" s="30"/>
      <c r="AC79" s="478"/>
      <c r="AD79" s="35">
        <f>'9'!$L$79</f>
        <v>0</v>
      </c>
      <c r="AE79" s="30"/>
      <c r="AF79" s="478"/>
      <c r="AG79" s="35">
        <f>'10'!$L$79</f>
        <v>0</v>
      </c>
      <c r="AH79" s="30"/>
      <c r="AI79" s="478"/>
      <c r="AJ79" s="35">
        <f>'11'!$L$79</f>
        <v>0</v>
      </c>
      <c r="AK79" s="30"/>
      <c r="AL79" s="478"/>
      <c r="AM79" s="35">
        <f>'12'!$L$79</f>
        <v>0</v>
      </c>
      <c r="AN79" s="30"/>
      <c r="AO79" s="478"/>
      <c r="AP79" s="35">
        <f t="shared" si="303"/>
        <v>0</v>
      </c>
    </row>
    <row r="80" spans="1:42" ht="20.25" hidden="1">
      <c r="A80" t="str">
        <f t="shared" si="262"/>
        <v>Véhicules neufs[...]</v>
      </c>
      <c r="B80" s="12" t="s">
        <v>0</v>
      </c>
      <c r="C80" s="30" t="s">
        <v>21</v>
      </c>
      <c r="D80" s="30"/>
      <c r="E80" s="478"/>
      <c r="F80" s="35">
        <f>'1'!$L$80</f>
        <v>0</v>
      </c>
      <c r="G80" s="30"/>
      <c r="H80" s="478"/>
      <c r="I80" s="35">
        <f>'2'!$L$80</f>
        <v>0</v>
      </c>
      <c r="J80" s="30"/>
      <c r="K80" s="478"/>
      <c r="L80" s="35">
        <f>'3'!$L$80</f>
        <v>0</v>
      </c>
      <c r="M80" s="30"/>
      <c r="N80" s="478"/>
      <c r="O80" s="35">
        <f>'4'!$L$80</f>
        <v>0</v>
      </c>
      <c r="P80" s="30"/>
      <c r="Q80" s="478"/>
      <c r="R80" s="35">
        <f>'5'!$L$80</f>
        <v>0</v>
      </c>
      <c r="S80" s="30"/>
      <c r="T80" s="478"/>
      <c r="U80" s="35">
        <f>'6'!$L$80</f>
        <v>0</v>
      </c>
      <c r="V80" s="30"/>
      <c r="W80" s="478"/>
      <c r="X80" s="35">
        <f>'7'!$L$80</f>
        <v>0</v>
      </c>
      <c r="Y80" s="30"/>
      <c r="Z80" s="478"/>
      <c r="AA80" s="35">
        <f>'8'!$L$80</f>
        <v>0</v>
      </c>
      <c r="AB80" s="30"/>
      <c r="AC80" s="478"/>
      <c r="AD80" s="35">
        <f>'9'!$L$80</f>
        <v>0</v>
      </c>
      <c r="AE80" s="30"/>
      <c r="AF80" s="478"/>
      <c r="AG80" s="35">
        <f>'10'!$L$80</f>
        <v>0</v>
      </c>
      <c r="AH80" s="30"/>
      <c r="AI80" s="478"/>
      <c r="AJ80" s="35">
        <f>'11'!$L$80</f>
        <v>0</v>
      </c>
      <c r="AK80" s="30"/>
      <c r="AL80" s="478"/>
      <c r="AM80" s="35">
        <f>'12'!$L$80</f>
        <v>0</v>
      </c>
      <c r="AN80" s="30"/>
      <c r="AO80" s="478"/>
      <c r="AP80" s="35">
        <f t="shared" si="303"/>
        <v>0</v>
      </c>
    </row>
    <row r="81" spans="1:42" ht="20.25" hidden="1">
      <c r="A81" t="str">
        <f t="shared" si="262"/>
        <v>Véhicules neufs[...]</v>
      </c>
      <c r="B81" s="12" t="s">
        <v>0</v>
      </c>
      <c r="C81" s="30" t="s">
        <v>21</v>
      </c>
      <c r="D81" s="30"/>
      <c r="E81" s="478"/>
      <c r="F81" s="35">
        <f>'1'!$L$81</f>
        <v>0</v>
      </c>
      <c r="G81" s="30"/>
      <c r="H81" s="478"/>
      <c r="I81" s="35">
        <f>'2'!$L$81</f>
        <v>0</v>
      </c>
      <c r="J81" s="30"/>
      <c r="K81" s="478"/>
      <c r="L81" s="35">
        <f>'3'!$L$81</f>
        <v>0</v>
      </c>
      <c r="M81" s="30"/>
      <c r="N81" s="478"/>
      <c r="O81" s="35">
        <f>'4'!$L$81</f>
        <v>0</v>
      </c>
      <c r="P81" s="30"/>
      <c r="Q81" s="478"/>
      <c r="R81" s="35">
        <f>'5'!$L$81</f>
        <v>0</v>
      </c>
      <c r="S81" s="30"/>
      <c r="T81" s="478"/>
      <c r="U81" s="35">
        <f>'6'!$L$81</f>
        <v>0</v>
      </c>
      <c r="V81" s="30"/>
      <c r="W81" s="478"/>
      <c r="X81" s="35">
        <f>'7'!$L$81</f>
        <v>0</v>
      </c>
      <c r="Y81" s="30"/>
      <c r="Z81" s="478"/>
      <c r="AA81" s="35">
        <f>'8'!$L$81</f>
        <v>0</v>
      </c>
      <c r="AB81" s="30"/>
      <c r="AC81" s="478"/>
      <c r="AD81" s="35">
        <f>'9'!$L$81</f>
        <v>0</v>
      </c>
      <c r="AE81" s="30"/>
      <c r="AF81" s="478"/>
      <c r="AG81" s="35">
        <f>'10'!$L$81</f>
        <v>0</v>
      </c>
      <c r="AH81" s="30"/>
      <c r="AI81" s="478"/>
      <c r="AJ81" s="35">
        <f>'11'!$L$81</f>
        <v>0</v>
      </c>
      <c r="AK81" s="30"/>
      <c r="AL81" s="478"/>
      <c r="AM81" s="35">
        <f>'12'!$L$81</f>
        <v>0</v>
      </c>
      <c r="AN81" s="30"/>
      <c r="AO81" s="478"/>
      <c r="AP81" s="35">
        <f t="shared" si="303"/>
        <v>0</v>
      </c>
    </row>
    <row r="82" spans="1:42" ht="20.25">
      <c r="A82" t="str">
        <f t="shared" si="262"/>
        <v>Véhicules neufsFrais administration</v>
      </c>
      <c r="B82" s="12" t="s">
        <v>0</v>
      </c>
      <c r="C82" s="30" t="s">
        <v>71</v>
      </c>
      <c r="D82" s="30"/>
      <c r="E82" s="478"/>
      <c r="F82" s="547">
        <f>'1'!$L$82</f>
        <v>6261</v>
      </c>
      <c r="G82" s="30"/>
      <c r="H82" s="478"/>
      <c r="I82" s="547">
        <f>'2'!$L$82</f>
        <v>15902.7</v>
      </c>
      <c r="J82" s="30"/>
      <c r="K82" s="478"/>
      <c r="L82" s="547">
        <f>'3'!$L$82</f>
        <v>20188</v>
      </c>
      <c r="M82" s="30"/>
      <c r="N82" s="478"/>
      <c r="O82" s="547">
        <f>'4'!$L$82</f>
        <v>18363</v>
      </c>
      <c r="P82" s="30"/>
      <c r="Q82" s="478"/>
      <c r="R82" s="547">
        <f>'5'!$L$82</f>
        <v>25377</v>
      </c>
      <c r="S82" s="30"/>
      <c r="T82" s="478"/>
      <c r="U82" s="547">
        <f>'6'!$L$82</f>
        <v>19801</v>
      </c>
      <c r="V82" s="30"/>
      <c r="W82" s="478"/>
      <c r="X82" s="547">
        <f>'7'!$L$82</f>
        <v>125994.70000000001</v>
      </c>
      <c r="Y82" s="30"/>
      <c r="Z82" s="478"/>
      <c r="AA82" s="547">
        <f>'8'!$L$82</f>
        <v>146682.69</v>
      </c>
      <c r="AB82" s="30"/>
      <c r="AC82" s="478"/>
      <c r="AD82" s="547">
        <f>'9'!$L$82</f>
        <v>0</v>
      </c>
      <c r="AE82" s="30"/>
      <c r="AF82" s="478"/>
      <c r="AG82" s="547">
        <f>'10'!$L$82</f>
        <v>0</v>
      </c>
      <c r="AH82" s="30"/>
      <c r="AI82" s="478"/>
      <c r="AJ82" s="547">
        <f>'11'!$L$82</f>
        <v>0</v>
      </c>
      <c r="AK82" s="30"/>
      <c r="AL82" s="478"/>
      <c r="AM82" s="547">
        <f>'12'!$L$82</f>
        <v>0</v>
      </c>
      <c r="AN82" s="30"/>
      <c r="AO82" s="478"/>
      <c r="AP82" s="547">
        <f t="shared" si="303"/>
        <v>378570.09</v>
      </c>
    </row>
    <row r="83" spans="1:42" ht="20.25">
      <c r="A83" t="str">
        <f t="shared" si="262"/>
        <v>Véhicules neufsAUTRES REVENUS</v>
      </c>
      <c r="B83" s="12" t="s">
        <v>0</v>
      </c>
      <c r="C83" s="99" t="s">
        <v>72</v>
      </c>
      <c r="D83" s="558"/>
      <c r="E83" s="101"/>
      <c r="F83" s="107">
        <f>+SUM(F75:F82)</f>
        <v>40102</v>
      </c>
      <c r="G83" s="558"/>
      <c r="H83" s="101"/>
      <c r="I83" s="107">
        <f>+SUM(I75:I82)</f>
        <v>150967.22</v>
      </c>
      <c r="J83" s="558"/>
      <c r="K83" s="101"/>
      <c r="L83" s="107">
        <f>+SUM(L75:L82)</f>
        <v>138129</v>
      </c>
      <c r="M83" s="558"/>
      <c r="N83" s="101"/>
      <c r="O83" s="107">
        <f t="shared" ref="O83" si="304">+SUM(O75:O82)</f>
        <v>83362</v>
      </c>
      <c r="P83" s="558"/>
      <c r="Q83" s="101"/>
      <c r="R83" s="107">
        <f t="shared" ref="R83" si="305">+SUM(R75:R82)</f>
        <v>128055</v>
      </c>
      <c r="S83" s="558"/>
      <c r="T83" s="101"/>
      <c r="U83" s="107">
        <f t="shared" ref="U83" si="306">+SUM(U75:U82)</f>
        <v>84975</v>
      </c>
      <c r="V83" s="558"/>
      <c r="W83" s="101"/>
      <c r="X83" s="107">
        <f t="shared" ref="X83" si="307">+SUM(X75:X82)</f>
        <v>703589.22</v>
      </c>
      <c r="Y83" s="558"/>
      <c r="Z83" s="101"/>
      <c r="AA83" s="107">
        <f t="shared" ref="AA83" si="308">+SUM(AA75:AA82)</f>
        <v>818947.3600000001</v>
      </c>
      <c r="AB83" s="558"/>
      <c r="AC83" s="101"/>
      <c r="AD83" s="107">
        <f t="shared" ref="AD83" si="309">+SUM(AD75:AD82)</f>
        <v>0</v>
      </c>
      <c r="AE83" s="558"/>
      <c r="AF83" s="101"/>
      <c r="AG83" s="107">
        <f t="shared" ref="AG83" si="310">+SUM(AG75:AG82)</f>
        <v>0</v>
      </c>
      <c r="AH83" s="558"/>
      <c r="AI83" s="101"/>
      <c r="AJ83" s="107">
        <f t="shared" ref="AJ83" si="311">+SUM(AJ75:AJ82)</f>
        <v>0</v>
      </c>
      <c r="AK83" s="558"/>
      <c r="AL83" s="101"/>
      <c r="AM83" s="107">
        <f t="shared" ref="AM83" si="312">+SUM(AM75:AM82)</f>
        <v>0</v>
      </c>
      <c r="AN83" s="558"/>
      <c r="AO83" s="101"/>
      <c r="AP83" s="107">
        <f t="shared" ref="AP83" si="313">+SUM(AP75:AP82)</f>
        <v>2148126.7999999998</v>
      </c>
    </row>
    <row r="84" spans="1:42" ht="20.25">
      <c r="A84" t="str">
        <f t="shared" si="262"/>
        <v>Véhicules neufs</v>
      </c>
      <c r="B84" s="12" t="s">
        <v>0</v>
      </c>
      <c r="C84" s="121"/>
      <c r="D84" s="559"/>
      <c r="E84" s="127"/>
      <c r="F84" s="549"/>
      <c r="G84" s="559"/>
      <c r="H84" s="127"/>
      <c r="I84" s="549"/>
      <c r="J84" s="559"/>
      <c r="K84" s="127"/>
      <c r="L84" s="549"/>
      <c r="M84" s="559"/>
      <c r="N84" s="127"/>
      <c r="O84" s="549"/>
      <c r="P84" s="559"/>
      <c r="Q84" s="127"/>
      <c r="R84" s="549"/>
      <c r="S84" s="559"/>
      <c r="T84" s="127"/>
      <c r="U84" s="549"/>
      <c r="V84" s="559"/>
      <c r="W84" s="127"/>
      <c r="X84" s="549"/>
      <c r="Y84" s="559"/>
      <c r="Z84" s="127"/>
      <c r="AA84" s="549"/>
      <c r="AB84" s="559"/>
      <c r="AC84" s="127"/>
      <c r="AD84" s="549"/>
      <c r="AE84" s="559"/>
      <c r="AF84" s="127"/>
      <c r="AG84" s="549"/>
      <c r="AH84" s="559"/>
      <c r="AI84" s="127"/>
      <c r="AJ84" s="549"/>
      <c r="AK84" s="559"/>
      <c r="AL84" s="127"/>
      <c r="AM84" s="549"/>
      <c r="AN84" s="559"/>
      <c r="AO84" s="127"/>
      <c r="AP84" s="549"/>
    </row>
    <row r="85" spans="1:42" ht="21" thickBot="1">
      <c r="A85" t="str">
        <f t="shared" si="262"/>
        <v>Véhicules neufsPROFIT DÉPARTEMENTAL</v>
      </c>
      <c r="B85" s="12" t="s">
        <v>0</v>
      </c>
      <c r="C85" s="130" t="s">
        <v>73</v>
      </c>
      <c r="D85" s="560"/>
      <c r="E85" s="544"/>
      <c r="F85" s="550">
        <f>F27-F74+F83</f>
        <v>-26104.288999999902</v>
      </c>
      <c r="G85" s="560"/>
      <c r="H85" s="544"/>
      <c r="I85" s="550">
        <f>I27-I74+I83</f>
        <v>101289.97150000013</v>
      </c>
      <c r="J85" s="560"/>
      <c r="K85" s="544"/>
      <c r="L85" s="550">
        <f>L27-L74+L83</f>
        <v>130497.76899999985</v>
      </c>
      <c r="M85" s="560"/>
      <c r="N85" s="544"/>
      <c r="O85" s="550">
        <f t="shared" ref="O85" si="314">O27-O74+O83</f>
        <v>65024.244999999821</v>
      </c>
      <c r="P85" s="560"/>
      <c r="Q85" s="544"/>
      <c r="R85" s="550">
        <f t="shared" ref="R85" si="315">R27-R74+R83</f>
        <v>160171.22550000006</v>
      </c>
      <c r="S85" s="560"/>
      <c r="T85" s="544"/>
      <c r="U85" s="550">
        <f t="shared" ref="U85" si="316">U27-U74+U83</f>
        <v>55794.812999999995</v>
      </c>
      <c r="V85" s="560"/>
      <c r="W85" s="544"/>
      <c r="X85" s="550">
        <f t="shared" ref="X85" si="317">X27-X74+X83</f>
        <v>568043.18899999955</v>
      </c>
      <c r="Y85" s="560"/>
      <c r="Z85" s="544"/>
      <c r="AA85" s="550">
        <f t="shared" ref="AA85" si="318">AA27-AA74+AA83</f>
        <v>699944.15649999911</v>
      </c>
      <c r="AB85" s="560"/>
      <c r="AC85" s="544"/>
      <c r="AD85" s="550">
        <f t="shared" ref="AD85" si="319">AD27-AD74+AD83</f>
        <v>0</v>
      </c>
      <c r="AE85" s="560"/>
      <c r="AF85" s="544"/>
      <c r="AG85" s="550">
        <f t="shared" ref="AG85" si="320">AG27-AG74+AG83</f>
        <v>0</v>
      </c>
      <c r="AH85" s="560"/>
      <c r="AI85" s="544"/>
      <c r="AJ85" s="550">
        <f t="shared" ref="AJ85" si="321">AJ27-AJ74+AJ83</f>
        <v>0</v>
      </c>
      <c r="AK85" s="560"/>
      <c r="AL85" s="544"/>
      <c r="AM85" s="550">
        <f t="shared" ref="AM85" si="322">AM27-AM74+AM83</f>
        <v>0</v>
      </c>
      <c r="AN85" s="560"/>
      <c r="AO85" s="544"/>
      <c r="AP85" s="550">
        <f t="shared" ref="AP85" si="323">AP27-AP74+AP83</f>
        <v>1754661.0804999978</v>
      </c>
    </row>
    <row r="86" spans="1:42" ht="24" thickTop="1">
      <c r="B86" s="136"/>
      <c r="C86" s="545"/>
      <c r="D86" s="545"/>
      <c r="E86" s="545"/>
      <c r="F86" s="543"/>
      <c r="G86" s="545"/>
      <c r="H86" s="545"/>
      <c r="I86" s="543"/>
      <c r="J86" s="545"/>
      <c r="K86" s="545"/>
      <c r="L86" s="543"/>
      <c r="M86" s="545"/>
      <c r="N86" s="545"/>
      <c r="O86" s="543"/>
      <c r="P86" s="545"/>
      <c r="Q86" s="545"/>
      <c r="R86" s="543"/>
      <c r="S86" s="545"/>
      <c r="T86" s="545"/>
      <c r="U86" s="543"/>
      <c r="V86" s="545"/>
      <c r="W86" s="545"/>
      <c r="X86" s="543"/>
      <c r="Y86" s="545"/>
      <c r="Z86" s="545"/>
      <c r="AA86" s="543"/>
      <c r="AB86" s="545"/>
      <c r="AC86" s="545"/>
      <c r="AD86" s="543"/>
      <c r="AE86" s="545"/>
      <c r="AF86" s="545"/>
      <c r="AG86" s="543"/>
      <c r="AH86" s="545"/>
      <c r="AI86" s="545"/>
      <c r="AJ86" s="543"/>
      <c r="AK86" s="545"/>
      <c r="AL86" s="545"/>
      <c r="AM86" s="543"/>
      <c r="AN86" s="545"/>
      <c r="AO86" s="545"/>
      <c r="AP86" s="543"/>
    </row>
    <row r="87" spans="1:42" ht="23.25">
      <c r="B87" s="136"/>
      <c r="C87" s="561"/>
      <c r="D87" s="561"/>
      <c r="E87" s="561"/>
      <c r="F87" s="561"/>
      <c r="G87" s="561"/>
      <c r="H87" s="561"/>
      <c r="I87" s="561"/>
      <c r="J87" s="561"/>
      <c r="K87" s="561"/>
      <c r="L87" s="561"/>
      <c r="M87" s="561"/>
      <c r="N87" s="561"/>
      <c r="O87" s="561"/>
      <c r="P87" s="561"/>
      <c r="Q87" s="561"/>
      <c r="R87" s="561"/>
      <c r="S87" s="561"/>
      <c r="T87" s="561"/>
      <c r="U87" s="561"/>
      <c r="V87" s="561"/>
      <c r="W87" s="561"/>
      <c r="X87" s="561"/>
      <c r="Y87" s="561"/>
      <c r="Z87" s="561"/>
      <c r="AA87" s="561"/>
      <c r="AB87" s="561"/>
      <c r="AC87" s="561"/>
      <c r="AD87" s="561"/>
      <c r="AE87" s="561"/>
      <c r="AF87" s="561"/>
      <c r="AG87" s="561"/>
      <c r="AH87" s="561"/>
      <c r="AI87" s="561"/>
      <c r="AJ87" s="561"/>
      <c r="AK87" s="561"/>
      <c r="AL87" s="561"/>
      <c r="AM87" s="561"/>
      <c r="AN87" s="561"/>
      <c r="AO87" s="561"/>
      <c r="AP87" s="561"/>
    </row>
    <row r="88" spans="1:42" ht="15.75">
      <c r="B88" s="7"/>
      <c r="C88" s="563"/>
      <c r="D88" s="563"/>
      <c r="E88" s="563"/>
      <c r="F88" s="563"/>
      <c r="G88" s="563"/>
      <c r="H88" s="563"/>
      <c r="I88" s="563"/>
      <c r="J88" s="563"/>
      <c r="K88" s="563"/>
      <c r="L88" s="563"/>
      <c r="M88" s="563"/>
      <c r="N88" s="563"/>
      <c r="O88" s="563"/>
      <c r="P88" s="563"/>
      <c r="Q88" s="563"/>
      <c r="R88" s="563"/>
      <c r="S88" s="563"/>
      <c r="T88" s="563"/>
      <c r="U88" s="563"/>
      <c r="V88" s="563"/>
      <c r="W88" s="563"/>
      <c r="X88" s="563"/>
      <c r="Y88" s="563"/>
      <c r="Z88" s="563"/>
      <c r="AA88" s="563"/>
      <c r="AB88" s="563"/>
      <c r="AC88" s="563"/>
      <c r="AD88" s="563"/>
      <c r="AE88" s="563"/>
      <c r="AF88" s="563"/>
      <c r="AG88" s="563"/>
      <c r="AH88" s="563"/>
      <c r="AI88" s="563"/>
      <c r="AJ88" s="563"/>
      <c r="AK88" s="563"/>
      <c r="AL88" s="563"/>
      <c r="AM88" s="563"/>
      <c r="AN88" s="563"/>
      <c r="AO88" s="563"/>
      <c r="AP88" s="563"/>
    </row>
    <row r="89" spans="1:42" ht="35.25">
      <c r="B89" s="1"/>
      <c r="C89" s="641" t="s">
        <v>74</v>
      </c>
      <c r="D89" s="766" t="s">
        <v>74</v>
      </c>
      <c r="E89" s="766"/>
      <c r="F89" s="766"/>
      <c r="G89" s="766"/>
      <c r="H89" s="766"/>
      <c r="I89" s="766"/>
      <c r="J89" s="766"/>
      <c r="K89" s="766"/>
      <c r="L89" s="766"/>
      <c r="M89" s="766"/>
      <c r="N89" s="766"/>
      <c r="O89" s="766"/>
      <c r="P89" s="766"/>
      <c r="Q89" s="766"/>
      <c r="R89" s="766"/>
      <c r="S89" s="766"/>
      <c r="T89" s="766"/>
      <c r="U89" s="766"/>
      <c r="V89" s="766"/>
      <c r="W89" s="766"/>
      <c r="X89" s="766"/>
      <c r="Y89" s="766"/>
      <c r="Z89" s="766"/>
      <c r="AA89" s="766"/>
      <c r="AB89" s="766"/>
      <c r="AC89" s="766"/>
      <c r="AD89" s="766"/>
      <c r="AE89" s="766"/>
      <c r="AF89" s="766"/>
      <c r="AG89" s="766"/>
      <c r="AH89" s="766"/>
      <c r="AI89" s="766"/>
      <c r="AJ89" s="766"/>
      <c r="AK89" s="766"/>
      <c r="AL89" s="766"/>
      <c r="AM89" s="766"/>
      <c r="AN89" s="766"/>
      <c r="AO89" s="766"/>
      <c r="AP89" s="766"/>
    </row>
    <row r="90" spans="1:42" ht="16.5" thickBot="1">
      <c r="B90" s="7"/>
      <c r="C90" s="629"/>
      <c r="D90" s="563"/>
      <c r="E90" s="563"/>
      <c r="F90" s="570"/>
      <c r="G90" s="563"/>
      <c r="H90" s="563"/>
      <c r="I90" s="570"/>
      <c r="J90" s="563"/>
      <c r="K90" s="563"/>
      <c r="L90" s="570"/>
      <c r="M90" s="563"/>
      <c r="N90" s="563"/>
      <c r="O90" s="570"/>
      <c r="P90" s="563"/>
      <c r="Q90" s="563"/>
      <c r="R90" s="570"/>
      <c r="S90" s="563"/>
      <c r="T90" s="563"/>
      <c r="U90" s="570"/>
      <c r="V90" s="563"/>
      <c r="W90" s="563"/>
      <c r="X90" s="570"/>
      <c r="Y90" s="563"/>
      <c r="Z90" s="563"/>
      <c r="AA90" s="570"/>
      <c r="AB90" s="563"/>
      <c r="AC90" s="563"/>
      <c r="AD90" s="570"/>
      <c r="AE90" s="563"/>
      <c r="AF90" s="563"/>
      <c r="AG90" s="570"/>
      <c r="AH90" s="563"/>
      <c r="AI90" s="563"/>
      <c r="AJ90" s="570"/>
      <c r="AK90" s="563"/>
      <c r="AL90" s="563"/>
      <c r="AM90" s="570"/>
      <c r="AN90" s="563"/>
      <c r="AO90" s="563"/>
      <c r="AP90" s="570"/>
    </row>
    <row r="91" spans="1:42" ht="21" thickTop="1">
      <c r="B91" s="12"/>
      <c r="C91" s="602"/>
      <c r="D91" s="764" t="s">
        <v>7</v>
      </c>
      <c r="E91" s="762"/>
      <c r="F91" s="763"/>
      <c r="G91" s="764" t="s">
        <v>7</v>
      </c>
      <c r="H91" s="762"/>
      <c r="I91" s="763"/>
      <c r="J91" s="764" t="s">
        <v>7</v>
      </c>
      <c r="K91" s="762"/>
      <c r="L91" s="763"/>
      <c r="M91" s="764" t="s">
        <v>7</v>
      </c>
      <c r="N91" s="762"/>
      <c r="O91" s="763"/>
      <c r="P91" s="764" t="s">
        <v>7</v>
      </c>
      <c r="Q91" s="762"/>
      <c r="R91" s="763"/>
      <c r="S91" s="764" t="s">
        <v>7</v>
      </c>
      <c r="T91" s="762"/>
      <c r="U91" s="763"/>
      <c r="V91" s="764" t="s">
        <v>7</v>
      </c>
      <c r="W91" s="762"/>
      <c r="X91" s="763"/>
      <c r="Y91" s="764" t="s">
        <v>7</v>
      </c>
      <c r="Z91" s="762"/>
      <c r="AA91" s="763"/>
      <c r="AB91" s="764" t="s">
        <v>7</v>
      </c>
      <c r="AC91" s="762"/>
      <c r="AD91" s="763"/>
      <c r="AE91" s="764" t="s">
        <v>7</v>
      </c>
      <c r="AF91" s="762"/>
      <c r="AG91" s="763"/>
      <c r="AH91" s="764" t="s">
        <v>7</v>
      </c>
      <c r="AI91" s="762"/>
      <c r="AJ91" s="763"/>
      <c r="AK91" s="764" t="s">
        <v>7</v>
      </c>
      <c r="AL91" s="762"/>
      <c r="AM91" s="763"/>
      <c r="AN91" s="764" t="s">
        <v>7</v>
      </c>
      <c r="AO91" s="762"/>
      <c r="AP91" s="763"/>
    </row>
    <row r="92" spans="1:42" ht="20.25">
      <c r="B92" s="12"/>
      <c r="C92" s="603"/>
      <c r="D92" s="469" t="s">
        <v>11</v>
      </c>
      <c r="E92" s="469" t="s">
        <v>14</v>
      </c>
      <c r="F92" s="142" t="s">
        <v>13</v>
      </c>
      <c r="G92" s="469" t="s">
        <v>11</v>
      </c>
      <c r="H92" s="469" t="s">
        <v>14</v>
      </c>
      <c r="I92" s="142" t="s">
        <v>13</v>
      </c>
      <c r="J92" s="469" t="s">
        <v>11</v>
      </c>
      <c r="K92" s="469" t="s">
        <v>14</v>
      </c>
      <c r="L92" s="142" t="s">
        <v>13</v>
      </c>
      <c r="M92" s="469" t="s">
        <v>11</v>
      </c>
      <c r="N92" s="469" t="s">
        <v>14</v>
      </c>
      <c r="O92" s="142" t="s">
        <v>13</v>
      </c>
      <c r="P92" s="469" t="s">
        <v>11</v>
      </c>
      <c r="Q92" s="469" t="s">
        <v>14</v>
      </c>
      <c r="R92" s="142" t="s">
        <v>13</v>
      </c>
      <c r="S92" s="469" t="s">
        <v>11</v>
      </c>
      <c r="T92" s="469" t="s">
        <v>14</v>
      </c>
      <c r="U92" s="142" t="s">
        <v>13</v>
      </c>
      <c r="V92" s="469" t="s">
        <v>11</v>
      </c>
      <c r="W92" s="469" t="s">
        <v>14</v>
      </c>
      <c r="X92" s="142" t="s">
        <v>13</v>
      </c>
      <c r="Y92" s="469" t="s">
        <v>11</v>
      </c>
      <c r="Z92" s="469" t="s">
        <v>14</v>
      </c>
      <c r="AA92" s="142" t="s">
        <v>13</v>
      </c>
      <c r="AB92" s="469" t="s">
        <v>11</v>
      </c>
      <c r="AC92" s="469" t="s">
        <v>14</v>
      </c>
      <c r="AD92" s="142" t="s">
        <v>13</v>
      </c>
      <c r="AE92" s="469" t="s">
        <v>11</v>
      </c>
      <c r="AF92" s="469" t="s">
        <v>14</v>
      </c>
      <c r="AG92" s="142" t="s">
        <v>13</v>
      </c>
      <c r="AH92" s="469" t="s">
        <v>11</v>
      </c>
      <c r="AI92" s="469" t="s">
        <v>14</v>
      </c>
      <c r="AJ92" s="142" t="s">
        <v>13</v>
      </c>
      <c r="AK92" s="469" t="s">
        <v>11</v>
      </c>
      <c r="AL92" s="469" t="s">
        <v>14</v>
      </c>
      <c r="AM92" s="142" t="s">
        <v>13</v>
      </c>
      <c r="AN92" s="469" t="s">
        <v>11</v>
      </c>
      <c r="AO92" s="469" t="s">
        <v>14</v>
      </c>
      <c r="AP92" s="142" t="s">
        <v>13</v>
      </c>
    </row>
    <row r="93" spans="1:42" ht="20.25">
      <c r="A93" t="str">
        <f t="shared" ref="A93:A157" si="324">+B93&amp;C93</f>
        <v>Véhicules usagésVentes nettes</v>
      </c>
      <c r="B93" s="12" t="s">
        <v>74</v>
      </c>
      <c r="C93" s="604" t="s">
        <v>16</v>
      </c>
      <c r="D93" s="117"/>
      <c r="E93" s="26"/>
      <c r="F93" s="546">
        <f>'1'!$L$93</f>
        <v>495435.11</v>
      </c>
      <c r="G93" s="117"/>
      <c r="H93" s="26"/>
      <c r="I93" s="546">
        <f>'2'!$L$93</f>
        <v>954945.51</v>
      </c>
      <c r="J93" s="117"/>
      <c r="K93" s="26"/>
      <c r="L93" s="546">
        <f>'3'!$L$93</f>
        <v>1538216.86</v>
      </c>
      <c r="M93" s="117"/>
      <c r="N93" s="26"/>
      <c r="O93" s="546">
        <f>'4'!$L$93</f>
        <v>1146628.6600000001</v>
      </c>
      <c r="P93" s="117"/>
      <c r="Q93" s="26"/>
      <c r="R93" s="546">
        <f>'5'!$L$93</f>
        <v>1342441.4</v>
      </c>
      <c r="S93" s="117"/>
      <c r="T93" s="26"/>
      <c r="U93" s="546">
        <f>'6'!$L$93</f>
        <v>1661612.02</v>
      </c>
      <c r="V93" s="117"/>
      <c r="W93" s="26"/>
      <c r="X93" s="546">
        <f>'7'!$L$93</f>
        <v>9172979.0900000017</v>
      </c>
      <c r="Y93" s="117"/>
      <c r="Z93" s="26"/>
      <c r="AA93" s="546">
        <f>'8'!$L$93</f>
        <v>10569238.439999999</v>
      </c>
      <c r="AB93" s="117"/>
      <c r="AC93" s="26"/>
      <c r="AD93" s="546">
        <f>'9'!$L$93</f>
        <v>0</v>
      </c>
      <c r="AE93" s="117"/>
      <c r="AF93" s="26"/>
      <c r="AG93" s="546">
        <f>'10'!$L$93</f>
        <v>0</v>
      </c>
      <c r="AH93" s="117"/>
      <c r="AI93" s="26"/>
      <c r="AJ93" s="546">
        <f>'11'!$L$93</f>
        <v>0</v>
      </c>
      <c r="AK93" s="117"/>
      <c r="AL93" s="26"/>
      <c r="AM93" s="546">
        <f>'12'!$L$93</f>
        <v>0</v>
      </c>
      <c r="AN93" s="117"/>
      <c r="AO93" s="26"/>
      <c r="AP93" s="546">
        <f t="shared" ref="AP93:AP95" si="325">SUM(F93,I93,L93,O93,R93,U93,X93,AA93,AD93,AG93,AJ93,AM93)</f>
        <v>26881497.090000004</v>
      </c>
    </row>
    <row r="94" spans="1:42" ht="20.25">
      <c r="A94" t="str">
        <f t="shared" si="324"/>
        <v>Véhicules usagésCertifié</v>
      </c>
      <c r="B94" s="12" t="s">
        <v>74</v>
      </c>
      <c r="C94" s="603" t="s">
        <v>76</v>
      </c>
      <c r="D94" s="486">
        <f>'1'!$J$94</f>
        <v>14</v>
      </c>
      <c r="E94" s="486">
        <f>IF(D94=0,0,F94/D94)</f>
        <v>1047.6399999999994</v>
      </c>
      <c r="F94" s="35">
        <f>'1'!$L$94</f>
        <v>14666.959999999992</v>
      </c>
      <c r="G94" s="486">
        <f>'2'!$J$94</f>
        <v>30</v>
      </c>
      <c r="H94" s="486">
        <f>IF(G94=0,0,I94/G94)</f>
        <v>765.23066666666568</v>
      </c>
      <c r="I94" s="35">
        <f>'2'!$L$94</f>
        <v>22956.919999999969</v>
      </c>
      <c r="J94" s="486">
        <f>'3'!$J$94</f>
        <v>42</v>
      </c>
      <c r="K94" s="486">
        <f>IF(J94=0,0,L94/J94)</f>
        <v>932.81976190476246</v>
      </c>
      <c r="L94" s="35">
        <f>'3'!$L$94</f>
        <v>39178.430000000022</v>
      </c>
      <c r="M94" s="486">
        <f>'4'!$J$94</f>
        <v>39</v>
      </c>
      <c r="N94" s="486">
        <f t="shared" ref="N94:N95" si="326">IF(M94=0,0,O94/M94)</f>
        <v>1018.0956410256416</v>
      </c>
      <c r="O94" s="35">
        <f>'4'!$L$94</f>
        <v>39705.730000000025</v>
      </c>
      <c r="P94" s="486">
        <f>'5'!$J$94</f>
        <v>38</v>
      </c>
      <c r="Q94" s="486">
        <f t="shared" ref="Q94:Q95" si="327">IF(P94=0,0,R94/P94)</f>
        <v>1319.4100000000019</v>
      </c>
      <c r="R94" s="35">
        <f>'5'!$L$94</f>
        <v>50137.580000000075</v>
      </c>
      <c r="S94" s="486">
        <f>'6'!$J$94</f>
        <v>36</v>
      </c>
      <c r="T94" s="486">
        <f t="shared" ref="T94:T95" si="328">IF(S94=0,0,U94/S94)</f>
        <v>870.74722222222283</v>
      </c>
      <c r="U94" s="35">
        <f>'6'!$L$94</f>
        <v>31346.900000000023</v>
      </c>
      <c r="V94" s="486">
        <f>'7'!$J$94</f>
        <v>239</v>
      </c>
      <c r="W94" s="486">
        <f t="shared" ref="W94:W95" si="329">IF(V94=0,0,X94/V94)</f>
        <v>1104.7834309623438</v>
      </c>
      <c r="X94" s="35">
        <f>'7'!$L$94</f>
        <v>264043.24000000017</v>
      </c>
      <c r="Y94" s="486">
        <f>'8'!$J$94</f>
        <v>278</v>
      </c>
      <c r="Z94" s="486">
        <f t="shared" ref="Z94:Z95" si="330">IF(Y94=0,0,AA94/Y94)</f>
        <v>1092.4570143884898</v>
      </c>
      <c r="AA94" s="35">
        <f>'8'!$L$94</f>
        <v>303703.05000000016</v>
      </c>
      <c r="AB94" s="486">
        <f>'9'!$J$94</f>
        <v>0</v>
      </c>
      <c r="AC94" s="486">
        <f t="shared" ref="AC94:AC95" si="331">IF(AB94=0,0,AD94/AB94)</f>
        <v>0</v>
      </c>
      <c r="AD94" s="35">
        <f>'9'!$L$94</f>
        <v>0</v>
      </c>
      <c r="AE94" s="486">
        <f>'10'!$J$94</f>
        <v>0</v>
      </c>
      <c r="AF94" s="486">
        <f t="shared" ref="AF94" si="332">IF(AE94=0,0,AG94/AE94)</f>
        <v>0</v>
      </c>
      <c r="AG94" s="35">
        <f>'10'!$L$94</f>
        <v>0</v>
      </c>
      <c r="AH94" s="486">
        <f>'11'!$J$94</f>
        <v>0</v>
      </c>
      <c r="AI94" s="486">
        <f t="shared" ref="AI94" si="333">IF(AH94=0,0,AJ94/AH94)</f>
        <v>0</v>
      </c>
      <c r="AJ94" s="35">
        <f>'11'!$L$94</f>
        <v>0</v>
      </c>
      <c r="AK94" s="486">
        <f>'12'!$J$94</f>
        <v>0</v>
      </c>
      <c r="AL94" s="486">
        <f t="shared" ref="AL94" si="334">IF(AK94=0,0,AM94/AK94)</f>
        <v>0</v>
      </c>
      <c r="AM94" s="35">
        <f>'12'!$L$94</f>
        <v>0</v>
      </c>
      <c r="AN94" s="486">
        <f t="shared" ref="AN94:AN95" si="335">SUM(D94,G94,J94,M94,P94,S94,V94,Y94,AB94,AE94,AH94,AK94)</f>
        <v>716</v>
      </c>
      <c r="AO94" s="486">
        <f t="shared" ref="AO94" si="336">IF(AN94=0,0,AP94/AN94)</f>
        <v>1069.467611731844</v>
      </c>
      <c r="AP94" s="35">
        <f t="shared" si="325"/>
        <v>765738.81000000041</v>
      </c>
    </row>
    <row r="95" spans="1:42" ht="20.25">
      <c r="A95" t="str">
        <f t="shared" si="324"/>
        <v>Véhicules usagésNon Certifié</v>
      </c>
      <c r="B95" s="12" t="s">
        <v>74</v>
      </c>
      <c r="C95" s="603" t="s">
        <v>77</v>
      </c>
      <c r="D95" s="486">
        <f>'1'!$J$95</f>
        <v>1</v>
      </c>
      <c r="E95" s="486">
        <f t="shared" ref="E95" si="337">IF(D95=0,0,F95/D95)</f>
        <v>715</v>
      </c>
      <c r="F95" s="547">
        <f>'1'!$L$95</f>
        <v>715</v>
      </c>
      <c r="G95" s="486">
        <f>'2'!$J$95</f>
        <v>0</v>
      </c>
      <c r="H95" s="486">
        <f t="shared" ref="H95" si="338">IF(G95=0,0,I95/G95)</f>
        <v>0</v>
      </c>
      <c r="I95" s="547">
        <f>'2'!$L$95</f>
        <v>0</v>
      </c>
      <c r="J95" s="486">
        <f>'3'!$J$95</f>
        <v>0</v>
      </c>
      <c r="K95" s="486">
        <f t="shared" ref="K95" si="339">IF(J95=0,0,L95/J95)</f>
        <v>0</v>
      </c>
      <c r="L95" s="547">
        <f>'3'!$L$95</f>
        <v>0</v>
      </c>
      <c r="M95" s="486">
        <f>'4'!$J$95</f>
        <v>2</v>
      </c>
      <c r="N95" s="486">
        <f t="shared" si="326"/>
        <v>755.54500000000087</v>
      </c>
      <c r="O95" s="547">
        <f>'4'!$L$95</f>
        <v>1511.0900000000017</v>
      </c>
      <c r="P95" s="486">
        <f>'5'!$J$95</f>
        <v>1</v>
      </c>
      <c r="Q95" s="486">
        <f t="shared" si="327"/>
        <v>-434</v>
      </c>
      <c r="R95" s="547">
        <f>'5'!$L$95</f>
        <v>-434</v>
      </c>
      <c r="S95" s="486">
        <f>'6'!$J$95</f>
        <v>1</v>
      </c>
      <c r="T95" s="486">
        <f t="shared" si="328"/>
        <v>39.680000000000064</v>
      </c>
      <c r="U95" s="547">
        <f>'6'!$L$95</f>
        <v>39.680000000000064</v>
      </c>
      <c r="V95" s="486">
        <f>'7'!$J$95</f>
        <v>6</v>
      </c>
      <c r="W95" s="486">
        <f t="shared" si="329"/>
        <v>340.11166666666401</v>
      </c>
      <c r="X95" s="547">
        <f>'7'!$L$95</f>
        <v>2040.6699999999842</v>
      </c>
      <c r="Y95" s="486">
        <f>'8'!$J$95</f>
        <v>6</v>
      </c>
      <c r="Z95" s="486">
        <f t="shared" si="330"/>
        <v>242.61166666666404</v>
      </c>
      <c r="AA95" s="547">
        <f>'8'!$L$95</f>
        <v>1455.6699999999842</v>
      </c>
      <c r="AB95" s="486">
        <f>'9'!$J$95</f>
        <v>0</v>
      </c>
      <c r="AC95" s="486">
        <f t="shared" si="331"/>
        <v>0</v>
      </c>
      <c r="AD95" s="547">
        <f>'9'!$L$95</f>
        <v>0</v>
      </c>
      <c r="AE95" s="486">
        <f>'10'!$J$95</f>
        <v>0</v>
      </c>
      <c r="AF95" s="486">
        <f t="shared" ref="AF95" si="340">IF(AE95=0,0,AG95/AE95)</f>
        <v>0</v>
      </c>
      <c r="AG95" s="547">
        <f>'10'!$L$95</f>
        <v>0</v>
      </c>
      <c r="AH95" s="486">
        <f>'11'!$J$95</f>
        <v>0</v>
      </c>
      <c r="AI95" s="486">
        <f t="shared" ref="AI95" si="341">IF(AH95=0,0,AJ95/AH95)</f>
        <v>0</v>
      </c>
      <c r="AJ95" s="547">
        <f>'11'!$L$95</f>
        <v>0</v>
      </c>
      <c r="AK95" s="486">
        <f>'12'!$J$95</f>
        <v>0</v>
      </c>
      <c r="AL95" s="486">
        <f t="shared" ref="AL95" si="342">IF(AK95=0,0,AM95/AK95)</f>
        <v>0</v>
      </c>
      <c r="AM95" s="547">
        <f>'12'!$L$95</f>
        <v>0</v>
      </c>
      <c r="AN95" s="486">
        <f t="shared" si="335"/>
        <v>17</v>
      </c>
      <c r="AO95" s="486">
        <f t="shared" ref="AO95" si="343">IF(AN95=0,0,AP95/AN95)</f>
        <v>313.41823529411585</v>
      </c>
      <c r="AP95" s="547">
        <f t="shared" si="325"/>
        <v>5328.1099999999697</v>
      </c>
    </row>
    <row r="96" spans="1:42" ht="20.25">
      <c r="A96" t="str">
        <f t="shared" si="324"/>
        <v>Véhicules usagésTotal Usagés</v>
      </c>
      <c r="B96" s="12" t="s">
        <v>74</v>
      </c>
      <c r="C96" s="605" t="s">
        <v>78</v>
      </c>
      <c r="D96" s="37">
        <f t="shared" ref="D96" si="344">+D94+D95</f>
        <v>15</v>
      </c>
      <c r="E96" s="37">
        <f>IF(D96&lt;=0,0,F96/D96)</f>
        <v>1025.4639999999995</v>
      </c>
      <c r="F96" s="40">
        <f>+F94+F95</f>
        <v>15381.959999999992</v>
      </c>
      <c r="G96" s="37">
        <f t="shared" ref="G96" si="345">+G94+G95</f>
        <v>30</v>
      </c>
      <c r="H96" s="37">
        <f>IF(G96&lt;=0,0,I96/G96)</f>
        <v>765.23066666666568</v>
      </c>
      <c r="I96" s="40">
        <f>+I94+I95</f>
        <v>22956.919999999969</v>
      </c>
      <c r="J96" s="37">
        <f t="shared" ref="J96" si="346">+J94+J95</f>
        <v>42</v>
      </c>
      <c r="K96" s="37">
        <f>IF(J96&lt;=0,0,L96/J96)</f>
        <v>932.81976190476246</v>
      </c>
      <c r="L96" s="40">
        <f>+L94+L95</f>
        <v>39178.430000000022</v>
      </c>
      <c r="M96" s="37">
        <f t="shared" ref="M96:V96" si="347">+M94+M95</f>
        <v>41</v>
      </c>
      <c r="N96" s="37">
        <f t="shared" ref="N96" si="348">IF(M96&lt;=0,0,O96/M96)</f>
        <v>1005.2882926829275</v>
      </c>
      <c r="O96" s="40">
        <f t="shared" ref="O96:Y96" si="349">+O94+O95</f>
        <v>41216.820000000029</v>
      </c>
      <c r="P96" s="37">
        <f t="shared" si="349"/>
        <v>39</v>
      </c>
      <c r="Q96" s="37">
        <f t="shared" ref="Q96" si="350">IF(P96&lt;=0,0,R96/P96)</f>
        <v>1274.4507692307711</v>
      </c>
      <c r="R96" s="40">
        <f t="shared" ref="R96:AB96" si="351">+R94+R95</f>
        <v>49703.580000000075</v>
      </c>
      <c r="S96" s="37">
        <f t="shared" si="351"/>
        <v>37</v>
      </c>
      <c r="T96" s="37">
        <f t="shared" ref="T96" si="352">IF(S96&lt;=0,0,U96/S96)</f>
        <v>848.28594594594654</v>
      </c>
      <c r="U96" s="40">
        <f t="shared" ref="U96" si="353">+U94+U95</f>
        <v>31386.580000000024</v>
      </c>
      <c r="V96" s="37">
        <f t="shared" si="347"/>
        <v>245</v>
      </c>
      <c r="W96" s="37">
        <f t="shared" ref="W96" si="354">IF(V96&lt;=0,0,X96/V96)</f>
        <v>1086.0567755102047</v>
      </c>
      <c r="X96" s="40">
        <f t="shared" ref="X96" si="355">+X94+X95</f>
        <v>266083.91000000015</v>
      </c>
      <c r="Y96" s="37">
        <f t="shared" si="349"/>
        <v>284</v>
      </c>
      <c r="Z96" s="37">
        <f t="shared" ref="Z96" si="356">IF(Y96&lt;=0,0,AA96/Y96)</f>
        <v>1074.5025352112682</v>
      </c>
      <c r="AA96" s="40">
        <f t="shared" ref="AA96" si="357">+AA94+AA95</f>
        <v>305158.72000000015</v>
      </c>
      <c r="AB96" s="37">
        <f t="shared" si="351"/>
        <v>0</v>
      </c>
      <c r="AC96" s="37">
        <f t="shared" ref="AC96" si="358">IF(AB96&lt;=0,0,AD96/AB96)</f>
        <v>0</v>
      </c>
      <c r="AD96" s="40">
        <f t="shared" ref="AD96:AE96" si="359">+AD94+AD95</f>
        <v>0</v>
      </c>
      <c r="AE96" s="37">
        <f t="shared" si="359"/>
        <v>0</v>
      </c>
      <c r="AF96" s="37">
        <f t="shared" ref="AF96" si="360">IF(AE96&lt;=0,0,AG96/AE96)</f>
        <v>0</v>
      </c>
      <c r="AG96" s="40">
        <f t="shared" ref="AG96" si="361">+AG94+AG95</f>
        <v>0</v>
      </c>
      <c r="AH96" s="37">
        <f t="shared" ref="AH96" si="362">+AH94+AH95</f>
        <v>0</v>
      </c>
      <c r="AI96" s="37">
        <f t="shared" ref="AI96" si="363">IF(AH96&lt;=0,0,AJ96/AH96)</f>
        <v>0</v>
      </c>
      <c r="AJ96" s="40">
        <f t="shared" ref="AJ96" si="364">+AJ94+AJ95</f>
        <v>0</v>
      </c>
      <c r="AK96" s="37">
        <f t="shared" ref="AK96" si="365">+AK94+AK95</f>
        <v>0</v>
      </c>
      <c r="AL96" s="37">
        <f t="shared" ref="AL96" si="366">IF(AK96&lt;=0,0,AM96/AK96)</f>
        <v>0</v>
      </c>
      <c r="AM96" s="40">
        <f t="shared" ref="AM96" si="367">+AM94+AM95</f>
        <v>0</v>
      </c>
      <c r="AN96" s="37">
        <f t="shared" ref="AN96" si="368">+AN94+AN95</f>
        <v>733</v>
      </c>
      <c r="AO96" s="37">
        <f t="shared" ref="AO96" si="369">IF(AN96&lt;=0,0,AP96/AN96)</f>
        <v>1051.9330422919513</v>
      </c>
      <c r="AP96" s="40">
        <f t="shared" ref="AP96" si="370">+AP94+AP95</f>
        <v>771066.92000000039</v>
      </c>
    </row>
    <row r="97" spans="1:42" ht="20.25">
      <c r="A97" t="str">
        <f t="shared" si="324"/>
        <v>Véhicules usagés</v>
      </c>
      <c r="B97" s="12" t="s">
        <v>74</v>
      </c>
      <c r="C97" s="603"/>
      <c r="D97" s="478"/>
      <c r="E97" s="478"/>
      <c r="F97" s="62"/>
      <c r="G97" s="478"/>
      <c r="H97" s="478"/>
      <c r="I97" s="62"/>
      <c r="J97" s="478"/>
      <c r="K97" s="478"/>
      <c r="L97" s="62"/>
      <c r="M97" s="478"/>
      <c r="N97" s="478"/>
      <c r="O97" s="62"/>
      <c r="P97" s="478"/>
      <c r="Q97" s="478"/>
      <c r="R97" s="62"/>
      <c r="S97" s="478"/>
      <c r="T97" s="478"/>
      <c r="U97" s="62"/>
      <c r="V97" s="478"/>
      <c r="W97" s="478"/>
      <c r="X97" s="62"/>
      <c r="Y97" s="478"/>
      <c r="Z97" s="478"/>
      <c r="AA97" s="62"/>
      <c r="AB97" s="478"/>
      <c r="AC97" s="478"/>
      <c r="AD97" s="62"/>
      <c r="AE97" s="478"/>
      <c r="AF97" s="478"/>
      <c r="AG97" s="62"/>
      <c r="AH97" s="478"/>
      <c r="AI97" s="478"/>
      <c r="AJ97" s="62"/>
      <c r="AK97" s="478"/>
      <c r="AL97" s="478"/>
      <c r="AM97" s="62"/>
      <c r="AN97" s="478"/>
      <c r="AO97" s="478"/>
      <c r="AP97" s="62"/>
    </row>
    <row r="98" spans="1:42" ht="20.25">
      <c r="A98" t="str">
        <f t="shared" si="324"/>
        <v>Véhicules usagésUS</v>
      </c>
      <c r="B98" s="12" t="s">
        <v>74</v>
      </c>
      <c r="C98" s="603" t="s">
        <v>208</v>
      </c>
      <c r="D98" s="486">
        <f>'1'!$J$98</f>
        <v>0</v>
      </c>
      <c r="E98" s="486">
        <f t="shared" ref="E98:E99" si="371">IF(D98=0,0,F98/D98)</f>
        <v>0</v>
      </c>
      <c r="F98" s="35">
        <f>'1'!$L$98</f>
        <v>0</v>
      </c>
      <c r="G98" s="486">
        <f>'2'!$J$98</f>
        <v>0</v>
      </c>
      <c r="H98" s="486">
        <f t="shared" ref="H98:H99" si="372">IF(G98=0,0,I98/G98)</f>
        <v>0</v>
      </c>
      <c r="I98" s="35">
        <f>'2'!$L$98</f>
        <v>0</v>
      </c>
      <c r="J98" s="486">
        <f>'3'!$J$98</f>
        <v>0</v>
      </c>
      <c r="K98" s="486">
        <f t="shared" ref="K98:K99" si="373">IF(J98=0,0,L98/J98)</f>
        <v>0</v>
      </c>
      <c r="L98" s="35">
        <f>'3'!$L$98</f>
        <v>0</v>
      </c>
      <c r="M98" s="486">
        <f>'4'!$J$98</f>
        <v>0</v>
      </c>
      <c r="N98" s="486">
        <f t="shared" ref="N98:N99" si="374">IF(M98=0,0,O98/M98)</f>
        <v>0</v>
      </c>
      <c r="O98" s="35">
        <f>'4'!$L$98</f>
        <v>0</v>
      </c>
      <c r="P98" s="486">
        <f>'5'!$J$98</f>
        <v>0</v>
      </c>
      <c r="Q98" s="486">
        <f t="shared" ref="Q98:Q99" si="375">IF(P98=0,0,R98/P98)</f>
        <v>0</v>
      </c>
      <c r="R98" s="35">
        <f>'5'!$L$98</f>
        <v>0</v>
      </c>
      <c r="S98" s="486">
        <f>'6'!$J$98</f>
        <v>0</v>
      </c>
      <c r="T98" s="486">
        <f t="shared" ref="T98:T99" si="376">IF(S98=0,0,U98/S98)</f>
        <v>0</v>
      </c>
      <c r="U98" s="35">
        <f>'6'!$L$98</f>
        <v>0</v>
      </c>
      <c r="V98" s="486">
        <f>'7'!$J$98</f>
        <v>0</v>
      </c>
      <c r="W98" s="486">
        <f t="shared" ref="W98:W99" si="377">IF(V98=0,0,X98/V98)</f>
        <v>0</v>
      </c>
      <c r="X98" s="35">
        <f>'7'!$L$98</f>
        <v>0</v>
      </c>
      <c r="Y98" s="486">
        <f>'8'!$J$98</f>
        <v>0</v>
      </c>
      <c r="Z98" s="486">
        <f t="shared" ref="Z98:Z99" si="378">IF(Y98=0,0,AA98/Y98)</f>
        <v>0</v>
      </c>
      <c r="AA98" s="35">
        <f>'8'!$L$98</f>
        <v>0</v>
      </c>
      <c r="AB98" s="486">
        <f>'9'!$J$98</f>
        <v>0</v>
      </c>
      <c r="AC98" s="486">
        <f t="shared" ref="AC98:AC99" si="379">IF(AB98=0,0,AD98/AB98)</f>
        <v>0</v>
      </c>
      <c r="AD98" s="35">
        <f>'9'!$L$98</f>
        <v>0</v>
      </c>
      <c r="AE98" s="486">
        <f>'10'!$J$98</f>
        <v>0</v>
      </c>
      <c r="AF98" s="486">
        <f t="shared" ref="AF98:AF99" si="380">IF(AE98=0,0,AG98/AE98)</f>
        <v>0</v>
      </c>
      <c r="AG98" s="35">
        <f>'10'!$L$98</f>
        <v>0</v>
      </c>
      <c r="AH98" s="486">
        <f>'11'!$J$98</f>
        <v>0</v>
      </c>
      <c r="AI98" s="486">
        <f t="shared" ref="AI98:AI99" si="381">IF(AH98=0,0,AJ98/AH98)</f>
        <v>0</v>
      </c>
      <c r="AJ98" s="35">
        <f>'11'!$L$98</f>
        <v>0</v>
      </c>
      <c r="AK98" s="486">
        <f>'12'!$J$98</f>
        <v>0</v>
      </c>
      <c r="AL98" s="486">
        <f t="shared" ref="AL98:AL99" si="382">IF(AK98=0,0,AM98/AK98)</f>
        <v>0</v>
      </c>
      <c r="AM98" s="35">
        <f>'12'!$L$98</f>
        <v>0</v>
      </c>
      <c r="AN98" s="486">
        <f t="shared" ref="AN98:AN99" si="383">SUM(D98,G98,J98,M98,P98,S98,V98,Y98,AB98,AE98,AH98,AK98)</f>
        <v>0</v>
      </c>
      <c r="AO98" s="486">
        <f t="shared" ref="AO98:AO99" si="384">IF(AN98=0,0,AP98/AN98)</f>
        <v>0</v>
      </c>
      <c r="AP98" s="35">
        <f t="shared" ref="AP98:AP99" si="385">SUM(F98,I98,L98,O98,R98,U98,X98,AA98,AD98,AG98,AJ98,AM98)</f>
        <v>0</v>
      </c>
    </row>
    <row r="99" spans="1:42" ht="20.25">
      <c r="A99" t="str">
        <f t="shared" si="324"/>
        <v>Véhicules usagésVentes au Gros</v>
      </c>
      <c r="B99" s="12" t="s">
        <v>74</v>
      </c>
      <c r="C99" s="603" t="s">
        <v>79</v>
      </c>
      <c r="D99" s="486">
        <f>'1'!$J$99</f>
        <v>20</v>
      </c>
      <c r="E99" s="486">
        <f t="shared" si="371"/>
        <v>-41.210000000000583</v>
      </c>
      <c r="F99" s="35">
        <f>'1'!$L$99</f>
        <v>-824.20000000001164</v>
      </c>
      <c r="G99" s="486">
        <f>'2'!$J$99</f>
        <v>23</v>
      </c>
      <c r="H99" s="486">
        <f t="shared" si="372"/>
        <v>116.85521739130364</v>
      </c>
      <c r="I99" s="35">
        <f>'2'!$L$99</f>
        <v>2687.6699999999837</v>
      </c>
      <c r="J99" s="486">
        <f>'3'!$J$99</f>
        <v>49</v>
      </c>
      <c r="K99" s="486">
        <f t="shared" si="373"/>
        <v>121.56244897959297</v>
      </c>
      <c r="L99" s="35">
        <f>'3'!$L$99</f>
        <v>5956.5600000000559</v>
      </c>
      <c r="M99" s="486">
        <f>'4'!$J$99</f>
        <v>25</v>
      </c>
      <c r="N99" s="486">
        <f t="shared" si="374"/>
        <v>340.51159999999913</v>
      </c>
      <c r="O99" s="35">
        <f>'4'!$L$99</f>
        <v>8512.789999999979</v>
      </c>
      <c r="P99" s="486">
        <f>'5'!$J$99</f>
        <v>41</v>
      </c>
      <c r="Q99" s="486">
        <f t="shared" si="375"/>
        <v>611.62902439024344</v>
      </c>
      <c r="R99" s="35">
        <f>'5'!$L$99</f>
        <v>25076.789999999979</v>
      </c>
      <c r="S99" s="486">
        <f>'6'!$J$99</f>
        <v>47</v>
      </c>
      <c r="T99" s="486">
        <f t="shared" si="376"/>
        <v>230.93680851063888</v>
      </c>
      <c r="U99" s="35">
        <f>'6'!$L$99</f>
        <v>10854.030000000028</v>
      </c>
      <c r="V99" s="486">
        <f>'7'!$J$99</f>
        <v>266</v>
      </c>
      <c r="W99" s="486">
        <f t="shared" si="377"/>
        <v>224.93383458646582</v>
      </c>
      <c r="X99" s="35">
        <f>'7'!$L$99</f>
        <v>59832.399999999907</v>
      </c>
      <c r="Y99" s="486">
        <f>'8'!$J$99</f>
        <v>301</v>
      </c>
      <c r="Z99" s="486">
        <f t="shared" si="378"/>
        <v>231.0852159468451</v>
      </c>
      <c r="AA99" s="35">
        <f>'8'!$L$99</f>
        <v>69556.650000000373</v>
      </c>
      <c r="AB99" s="486">
        <f>'9'!$J$99</f>
        <v>0</v>
      </c>
      <c r="AC99" s="486">
        <f t="shared" si="379"/>
        <v>0</v>
      </c>
      <c r="AD99" s="35">
        <f>'9'!$L$99</f>
        <v>0</v>
      </c>
      <c r="AE99" s="486">
        <f>'10'!$J$99</f>
        <v>0</v>
      </c>
      <c r="AF99" s="486">
        <f t="shared" si="380"/>
        <v>0</v>
      </c>
      <c r="AG99" s="35">
        <f>'10'!$L$99</f>
        <v>0</v>
      </c>
      <c r="AH99" s="486">
        <f>'11'!$J$99</f>
        <v>0</v>
      </c>
      <c r="AI99" s="486">
        <f t="shared" si="381"/>
        <v>0</v>
      </c>
      <c r="AJ99" s="35">
        <f>'11'!$L$99</f>
        <v>0</v>
      </c>
      <c r="AK99" s="486">
        <f>'12'!$J$99</f>
        <v>0</v>
      </c>
      <c r="AL99" s="486">
        <f t="shared" si="382"/>
        <v>0</v>
      </c>
      <c r="AM99" s="35">
        <f>'12'!$L$99</f>
        <v>0</v>
      </c>
      <c r="AN99" s="486">
        <f t="shared" si="383"/>
        <v>772</v>
      </c>
      <c r="AO99" s="486">
        <f t="shared" si="384"/>
        <v>235.30141191709882</v>
      </c>
      <c r="AP99" s="35">
        <f t="shared" si="385"/>
        <v>181652.69000000029</v>
      </c>
    </row>
    <row r="100" spans="1:42" ht="20.25">
      <c r="A100" t="str">
        <f t="shared" si="324"/>
        <v>Véhicules usagés</v>
      </c>
      <c r="B100" s="12" t="s">
        <v>74</v>
      </c>
      <c r="C100" s="604"/>
      <c r="D100" s="48"/>
      <c r="E100" s="48"/>
      <c r="F100" s="53"/>
      <c r="G100" s="48"/>
      <c r="H100" s="48"/>
      <c r="I100" s="53"/>
      <c r="J100" s="48"/>
      <c r="K100" s="48"/>
      <c r="L100" s="53"/>
      <c r="M100" s="48"/>
      <c r="N100" s="48"/>
      <c r="O100" s="53"/>
      <c r="P100" s="48"/>
      <c r="Q100" s="48"/>
      <c r="R100" s="53"/>
      <c r="S100" s="48"/>
      <c r="T100" s="48"/>
      <c r="U100" s="53"/>
      <c r="V100" s="48"/>
      <c r="W100" s="48"/>
      <c r="X100" s="53"/>
      <c r="Y100" s="48"/>
      <c r="Z100" s="48"/>
      <c r="AA100" s="53"/>
      <c r="AB100" s="48"/>
      <c r="AC100" s="48"/>
      <c r="AD100" s="53"/>
      <c r="AE100" s="48"/>
      <c r="AF100" s="48"/>
      <c r="AG100" s="53"/>
      <c r="AH100" s="48"/>
      <c r="AI100" s="48"/>
      <c r="AJ100" s="53"/>
      <c r="AK100" s="48"/>
      <c r="AL100" s="48"/>
      <c r="AM100" s="53"/>
      <c r="AN100" s="48"/>
      <c r="AO100" s="48"/>
      <c r="AP100" s="53"/>
    </row>
    <row r="101" spans="1:42" ht="20.25">
      <c r="A101" s="458" t="str">
        <f t="shared" si="324"/>
        <v>Véhicules usagésRev. Finances</v>
      </c>
      <c r="B101" s="459" t="s">
        <v>74</v>
      </c>
      <c r="C101" s="606" t="s">
        <v>26</v>
      </c>
      <c r="D101" s="486"/>
      <c r="E101" s="486">
        <f>IF(D96=0,0,F101/D96)</f>
        <v>309.40733333333333</v>
      </c>
      <c r="F101" s="35">
        <f>'1'!$L$101</f>
        <v>4641.1099999999997</v>
      </c>
      <c r="G101" s="486"/>
      <c r="H101" s="486">
        <f>IF(G96=0,0,I101/G96)</f>
        <v>426.26366666666667</v>
      </c>
      <c r="I101" s="35">
        <f>'2'!$L$101</f>
        <v>12787.91</v>
      </c>
      <c r="J101" s="486"/>
      <c r="K101" s="486">
        <f>IF(J96=0,0,L101/J96)</f>
        <v>635.76023809523815</v>
      </c>
      <c r="L101" s="35">
        <f>'3'!$L$101</f>
        <v>26701.93</v>
      </c>
      <c r="M101" s="486"/>
      <c r="N101" s="486">
        <f t="shared" ref="N101" si="386">IF(M96=0,0,O101/M96)</f>
        <v>522.44707317073176</v>
      </c>
      <c r="O101" s="35">
        <f>'4'!$L$101</f>
        <v>21420.33</v>
      </c>
      <c r="P101" s="486"/>
      <c r="Q101" s="486">
        <f t="shared" ref="Q101" si="387">IF(P96=0,0,R101/P96)</f>
        <v>799.67384615384617</v>
      </c>
      <c r="R101" s="35">
        <f>'5'!$L$101</f>
        <v>31187.279999999999</v>
      </c>
      <c r="S101" s="486"/>
      <c r="T101" s="486">
        <f t="shared" ref="T101" si="388">IF(S96=0,0,U101/S96)</f>
        <v>1024.1837837837838</v>
      </c>
      <c r="U101" s="35">
        <f>'6'!$L$101</f>
        <v>37894.800000000003</v>
      </c>
      <c r="V101" s="486"/>
      <c r="W101" s="486">
        <f t="shared" ref="W101" si="389">IF(V96=0,0,X101/V96)</f>
        <v>717.59722448979596</v>
      </c>
      <c r="X101" s="35">
        <f>'7'!$L$101</f>
        <v>175811.32</v>
      </c>
      <c r="Y101" s="486"/>
      <c r="Z101" s="486">
        <f t="shared" ref="Z101" si="390">IF(Y96=0,0,AA101/Y96)</f>
        <v>700.66926056338036</v>
      </c>
      <c r="AA101" s="35">
        <f>'8'!$L$101</f>
        <v>198990.07</v>
      </c>
      <c r="AB101" s="486"/>
      <c r="AC101" s="486">
        <f t="shared" ref="AC101" si="391">IF(AB96=0,0,AD101/AB96)</f>
        <v>0</v>
      </c>
      <c r="AD101" s="35">
        <f>'9'!$L$101</f>
        <v>0</v>
      </c>
      <c r="AE101" s="486"/>
      <c r="AF101" s="486">
        <f t="shared" ref="AF101" si="392">IF(AE96=0,0,AG101/AE96)</f>
        <v>0</v>
      </c>
      <c r="AG101" s="35">
        <f>'10'!$L$101</f>
        <v>0</v>
      </c>
      <c r="AH101" s="486"/>
      <c r="AI101" s="486">
        <f t="shared" ref="AI101" si="393">IF(AH96=0,0,AJ101/AH96)</f>
        <v>0</v>
      </c>
      <c r="AJ101" s="35">
        <f>'11'!$L$101</f>
        <v>0</v>
      </c>
      <c r="AK101" s="486"/>
      <c r="AL101" s="486">
        <f t="shared" ref="AL101" si="394">IF(AK96=0,0,AM101/AK96)</f>
        <v>0</v>
      </c>
      <c r="AM101" s="35">
        <f>'12'!$L$101</f>
        <v>0</v>
      </c>
      <c r="AN101" s="486"/>
      <c r="AO101" s="486">
        <f t="shared" ref="AO101" si="395">IF(AN96=0,0,AP101/AN96)</f>
        <v>694.99965893587989</v>
      </c>
      <c r="AP101" s="35">
        <f t="shared" ref="AP101:AP103" si="396">SUM(F101,I101,L101,O101,R101,U101,X101,AA101,AD101,AG101,AJ101,AM101)</f>
        <v>509434.75</v>
      </c>
    </row>
    <row r="102" spans="1:42" ht="20.25">
      <c r="A102" t="str">
        <f t="shared" si="324"/>
        <v>Véhicules usagésRev. Protections</v>
      </c>
      <c r="B102" s="12" t="s">
        <v>74</v>
      </c>
      <c r="C102" s="603" t="s">
        <v>27</v>
      </c>
      <c r="D102" s="486"/>
      <c r="E102" s="486">
        <f>IF(D96=0,0,F102/D96)</f>
        <v>1352.4093333333333</v>
      </c>
      <c r="F102" s="35">
        <f>'1'!$L$102</f>
        <v>20286.14</v>
      </c>
      <c r="G102" s="486"/>
      <c r="H102" s="486">
        <f>IF(G96=0,0,I102/G96)</f>
        <v>1170.8409999999999</v>
      </c>
      <c r="I102" s="35">
        <f>'2'!$L$102</f>
        <v>35125.229999999996</v>
      </c>
      <c r="J102" s="486"/>
      <c r="K102" s="486">
        <f>IF(J96=0,0,L102/J96)</f>
        <v>951.75142857142851</v>
      </c>
      <c r="L102" s="35">
        <f>'3'!$L$102</f>
        <v>39973.56</v>
      </c>
      <c r="M102" s="486"/>
      <c r="N102" s="486">
        <f t="shared" ref="N102" si="397">IF(M96=0,0,O102/M96)</f>
        <v>981.94195121951213</v>
      </c>
      <c r="O102" s="35">
        <f>'4'!$L$102</f>
        <v>40259.619999999995</v>
      </c>
      <c r="P102" s="486"/>
      <c r="Q102" s="486">
        <f t="shared" ref="Q102" si="398">IF(P96=0,0,R102/P96)</f>
        <v>1285.4225641025639</v>
      </c>
      <c r="R102" s="35">
        <f>'5'!$L$102</f>
        <v>50131.479999999996</v>
      </c>
      <c r="S102" s="486"/>
      <c r="T102" s="486">
        <f t="shared" ref="T102" si="399">IF(S96=0,0,U102/S96)</f>
        <v>1138.2675675675675</v>
      </c>
      <c r="U102" s="35">
        <f>'6'!$L$102</f>
        <v>42115.9</v>
      </c>
      <c r="V102" s="486"/>
      <c r="W102" s="486">
        <f t="shared" ref="W102" si="400">IF(V96=0,0,X102/V96)</f>
        <v>1170.239673469388</v>
      </c>
      <c r="X102" s="35">
        <f>'7'!$L$102</f>
        <v>286708.72000000003</v>
      </c>
      <c r="Y102" s="486"/>
      <c r="Z102" s="486">
        <f t="shared" ref="Z102" si="401">IF(Y96=0,0,AA102/Y96)</f>
        <v>1160.1814788732393</v>
      </c>
      <c r="AA102" s="35">
        <f>'8'!$L$102</f>
        <v>329491.53999999998</v>
      </c>
      <c r="AB102" s="486"/>
      <c r="AC102" s="486">
        <f t="shared" ref="AC102" si="402">IF(AB96=0,0,AD102/AB96)</f>
        <v>0</v>
      </c>
      <c r="AD102" s="35">
        <f>'9'!$L$102</f>
        <v>0</v>
      </c>
      <c r="AE102" s="486"/>
      <c r="AF102" s="486">
        <f t="shared" ref="AF102" si="403">IF(AE96=0,0,AG102/AE96)</f>
        <v>0</v>
      </c>
      <c r="AG102" s="35">
        <f>'10'!$L$102</f>
        <v>0</v>
      </c>
      <c r="AH102" s="486"/>
      <c r="AI102" s="486">
        <f t="shared" ref="AI102" si="404">IF(AH96=0,0,AJ102/AH96)</f>
        <v>0</v>
      </c>
      <c r="AJ102" s="35">
        <f>'11'!$L$102</f>
        <v>0</v>
      </c>
      <c r="AK102" s="486"/>
      <c r="AL102" s="486">
        <f t="shared" ref="AL102" si="405">IF(AK96=0,0,AM102/AK96)</f>
        <v>0</v>
      </c>
      <c r="AM102" s="35">
        <f>'12'!$L$102</f>
        <v>0</v>
      </c>
      <c r="AN102" s="486"/>
      <c r="AO102" s="486">
        <f t="shared" ref="AO102" si="406">IF(AN96=0,0,AP102/AN96)</f>
        <v>1151.5582401091403</v>
      </c>
      <c r="AP102" s="35">
        <f t="shared" si="396"/>
        <v>844092.19</v>
      </c>
    </row>
    <row r="103" spans="1:42" ht="20.25">
      <c r="A103" t="str">
        <f t="shared" si="324"/>
        <v>Véhicules usagésRev. Autres</v>
      </c>
      <c r="B103" s="12" t="s">
        <v>74</v>
      </c>
      <c r="C103" s="603" t="s">
        <v>28</v>
      </c>
      <c r="D103" s="486"/>
      <c r="E103" s="48">
        <f>IF(D96=0,0,F103/D96)</f>
        <v>43.192666666666668</v>
      </c>
      <c r="F103" s="35">
        <f>'1'!$L$103</f>
        <v>647.89</v>
      </c>
      <c r="G103" s="486"/>
      <c r="H103" s="48">
        <f>IF(G96=0,0,I103/G96)</f>
        <v>30.513666666666666</v>
      </c>
      <c r="I103" s="35">
        <f>'2'!$L$103</f>
        <v>915.41</v>
      </c>
      <c r="J103" s="486"/>
      <c r="K103" s="48">
        <f>IF(J96=0,0,L103/J96)</f>
        <v>75.814047619047614</v>
      </c>
      <c r="L103" s="35">
        <f>'3'!$L$103</f>
        <v>3184.19</v>
      </c>
      <c r="M103" s="486"/>
      <c r="N103" s="48">
        <f t="shared" ref="N103" si="407">IF(M96=0,0,O103/M96)</f>
        <v>4.9360975609756093</v>
      </c>
      <c r="O103" s="35">
        <f>'4'!$L$103</f>
        <v>202.38</v>
      </c>
      <c r="P103" s="486"/>
      <c r="Q103" s="48">
        <f t="shared" ref="Q103" si="408">IF(P96=0,0,R103/P96)</f>
        <v>41.958461538461542</v>
      </c>
      <c r="R103" s="35">
        <f>'5'!$L$103</f>
        <v>1636.38</v>
      </c>
      <c r="S103" s="486"/>
      <c r="T103" s="48">
        <f t="shared" ref="T103" si="409">IF(S96=0,0,U103/S96)</f>
        <v>88.647297297297285</v>
      </c>
      <c r="U103" s="35">
        <f>'6'!$L$103</f>
        <v>3279.95</v>
      </c>
      <c r="V103" s="486"/>
      <c r="W103" s="48">
        <f t="shared" ref="W103" si="410">IF(V96=0,0,X103/V96)</f>
        <v>55.461959183673471</v>
      </c>
      <c r="X103" s="35">
        <f>'7'!$L$103</f>
        <v>13588.18</v>
      </c>
      <c r="Y103" s="486"/>
      <c r="Z103" s="48">
        <f t="shared" ref="Z103" si="411">IF(Y96=0,0,AA103/Y96)</f>
        <v>49.197746478873242</v>
      </c>
      <c r="AA103" s="35">
        <f>'8'!$L$103</f>
        <v>13972.16</v>
      </c>
      <c r="AB103" s="486"/>
      <c r="AC103" s="48">
        <f t="shared" ref="AC103" si="412">IF(AB96=0,0,AD103/AB96)</f>
        <v>0</v>
      </c>
      <c r="AD103" s="35">
        <f>'9'!$L$103</f>
        <v>0</v>
      </c>
      <c r="AE103" s="486"/>
      <c r="AF103" s="48">
        <f t="shared" ref="AF103" si="413">IF(AE96=0,0,AG103/AE96)</f>
        <v>0</v>
      </c>
      <c r="AG103" s="35">
        <f>'10'!$L$103</f>
        <v>0</v>
      </c>
      <c r="AH103" s="486"/>
      <c r="AI103" s="48">
        <f t="shared" ref="AI103" si="414">IF(AH96=0,0,AJ103/AH96)</f>
        <v>0</v>
      </c>
      <c r="AJ103" s="35">
        <f>'11'!$L$103</f>
        <v>0</v>
      </c>
      <c r="AK103" s="486"/>
      <c r="AL103" s="48">
        <f t="shared" ref="AL103" si="415">IF(AK96=0,0,AM103/AK96)</f>
        <v>0</v>
      </c>
      <c r="AM103" s="35">
        <f>'12'!$L$103</f>
        <v>0</v>
      </c>
      <c r="AN103" s="486"/>
      <c r="AO103" s="48">
        <f t="shared" ref="AO103" si="416">IF(AN96=0,0,AP103/AN96)</f>
        <v>51.059399727148708</v>
      </c>
      <c r="AP103" s="35">
        <f t="shared" si="396"/>
        <v>37426.54</v>
      </c>
    </row>
    <row r="104" spans="1:42" ht="20.25">
      <c r="A104" t="str">
        <f t="shared" si="324"/>
        <v>Véhicules usagésTotal F&amp;I</v>
      </c>
      <c r="B104" s="12" t="s">
        <v>74</v>
      </c>
      <c r="C104" s="605" t="s">
        <v>29</v>
      </c>
      <c r="D104" s="37">
        <f>D96</f>
        <v>15</v>
      </c>
      <c r="E104" s="37">
        <f>IF(D104&lt;=0,0,F104/D104)</f>
        <v>1705.0093333333332</v>
      </c>
      <c r="F104" s="40">
        <f>F101+F102+F103</f>
        <v>25575.14</v>
      </c>
      <c r="G104" s="37">
        <f>G96</f>
        <v>30</v>
      </c>
      <c r="H104" s="37">
        <f>IF(G104&lt;=0,0,I104/G104)</f>
        <v>1627.6183333333333</v>
      </c>
      <c r="I104" s="40">
        <f>I101+I102+I103</f>
        <v>48828.55</v>
      </c>
      <c r="J104" s="37">
        <f>J96</f>
        <v>42</v>
      </c>
      <c r="K104" s="37">
        <f>IF(J104&lt;=0,0,L104/J104)</f>
        <v>1663.3257142857142</v>
      </c>
      <c r="L104" s="40">
        <f>L101+L102+L103</f>
        <v>69859.679999999993</v>
      </c>
      <c r="M104" s="37">
        <f t="shared" ref="M104" si="417">M96</f>
        <v>41</v>
      </c>
      <c r="N104" s="37">
        <f t="shared" ref="N104" si="418">IF(M104&lt;=0,0,O104/M104)</f>
        <v>1509.3251219512194</v>
      </c>
      <c r="O104" s="40">
        <f t="shared" ref="O104" si="419">O101+O102+O103</f>
        <v>61882.329999999994</v>
      </c>
      <c r="P104" s="37">
        <f t="shared" ref="P104" si="420">P96</f>
        <v>39</v>
      </c>
      <c r="Q104" s="37">
        <f t="shared" ref="Q104" si="421">IF(P104&lt;=0,0,R104/P104)</f>
        <v>2127.0548717948718</v>
      </c>
      <c r="R104" s="40">
        <f t="shared" ref="R104" si="422">R101+R102+R103</f>
        <v>82955.14</v>
      </c>
      <c r="S104" s="37">
        <f t="shared" ref="S104" si="423">S96</f>
        <v>37</v>
      </c>
      <c r="T104" s="37">
        <f t="shared" ref="T104" si="424">IF(S104&lt;=0,0,U104/S104)</f>
        <v>2251.098648648649</v>
      </c>
      <c r="U104" s="40">
        <f t="shared" ref="U104" si="425">U101+U102+U103</f>
        <v>83290.650000000009</v>
      </c>
      <c r="V104" s="37">
        <f t="shared" ref="V104" si="426">V96</f>
        <v>245</v>
      </c>
      <c r="W104" s="37">
        <f t="shared" ref="W104" si="427">IF(V104&lt;=0,0,X104/V104)</f>
        <v>1943.2988571428573</v>
      </c>
      <c r="X104" s="40">
        <f t="shared" ref="X104" si="428">X101+X102+X103</f>
        <v>476108.22000000003</v>
      </c>
      <c r="Y104" s="37">
        <f t="shared" ref="Y104" si="429">Y96</f>
        <v>284</v>
      </c>
      <c r="Z104" s="37">
        <f t="shared" ref="Z104" si="430">IF(Y104&lt;=0,0,AA104/Y104)</f>
        <v>1910.0484859154931</v>
      </c>
      <c r="AA104" s="40">
        <f t="shared" ref="AA104" si="431">AA101+AA102+AA103</f>
        <v>542453.77</v>
      </c>
      <c r="AB104" s="37">
        <f t="shared" ref="AB104" si="432">AB96</f>
        <v>0</v>
      </c>
      <c r="AC104" s="37">
        <f t="shared" ref="AC104" si="433">IF(AB104&lt;=0,0,AD104/AB104)</f>
        <v>0</v>
      </c>
      <c r="AD104" s="40">
        <f t="shared" ref="AD104" si="434">AD101+AD102+AD103</f>
        <v>0</v>
      </c>
      <c r="AE104" s="37">
        <f t="shared" ref="AE104" si="435">AE96</f>
        <v>0</v>
      </c>
      <c r="AF104" s="37">
        <f t="shared" ref="AF104" si="436">IF(AE104&lt;=0,0,AG104/AE104)</f>
        <v>0</v>
      </c>
      <c r="AG104" s="40">
        <f t="shared" ref="AG104" si="437">AG101+AG102+AG103</f>
        <v>0</v>
      </c>
      <c r="AH104" s="37">
        <f t="shared" ref="AH104" si="438">AH96</f>
        <v>0</v>
      </c>
      <c r="AI104" s="37">
        <f t="shared" ref="AI104" si="439">IF(AH104&lt;=0,0,AJ104/AH104)</f>
        <v>0</v>
      </c>
      <c r="AJ104" s="40">
        <f t="shared" ref="AJ104" si="440">AJ101+AJ102+AJ103</f>
        <v>0</v>
      </c>
      <c r="AK104" s="37">
        <f t="shared" ref="AK104" si="441">AK96</f>
        <v>0</v>
      </c>
      <c r="AL104" s="37">
        <f t="shared" ref="AL104" si="442">IF(AK104&lt;=0,0,AM104/AK104)</f>
        <v>0</v>
      </c>
      <c r="AM104" s="40">
        <f t="shared" ref="AM104" si="443">AM101+AM102+AM103</f>
        <v>0</v>
      </c>
      <c r="AN104" s="37">
        <f t="shared" ref="AN104" si="444">AN96</f>
        <v>733</v>
      </c>
      <c r="AO104" s="37">
        <f t="shared" ref="AO104" si="445">IF(AN104&lt;=0,0,AP104/AN104)</f>
        <v>1897.6172987721691</v>
      </c>
      <c r="AP104" s="40">
        <f t="shared" ref="AP104" si="446">AP101+AP102+AP103</f>
        <v>1390953.48</v>
      </c>
    </row>
    <row r="105" spans="1:42" ht="20.25">
      <c r="A105" t="str">
        <f t="shared" si="324"/>
        <v>Véhicules usagés</v>
      </c>
      <c r="B105" s="12" t="s">
        <v>74</v>
      </c>
      <c r="C105" s="603"/>
      <c r="D105" s="478"/>
      <c r="E105" s="478"/>
      <c r="F105" s="86"/>
      <c r="G105" s="478"/>
      <c r="H105" s="478"/>
      <c r="I105" s="86"/>
      <c r="J105" s="478"/>
      <c r="K105" s="478"/>
      <c r="L105" s="86"/>
      <c r="M105" s="478"/>
      <c r="N105" s="478"/>
      <c r="O105" s="86"/>
      <c r="P105" s="478"/>
      <c r="Q105" s="478"/>
      <c r="R105" s="86"/>
      <c r="S105" s="478"/>
      <c r="T105" s="478"/>
      <c r="U105" s="86"/>
      <c r="V105" s="478"/>
      <c r="W105" s="478"/>
      <c r="X105" s="86"/>
      <c r="Y105" s="478"/>
      <c r="Z105" s="478"/>
      <c r="AA105" s="86"/>
      <c r="AB105" s="478"/>
      <c r="AC105" s="478"/>
      <c r="AD105" s="86"/>
      <c r="AE105" s="478"/>
      <c r="AF105" s="478"/>
      <c r="AG105" s="86"/>
      <c r="AH105" s="478"/>
      <c r="AI105" s="478"/>
      <c r="AJ105" s="86"/>
      <c r="AK105" s="478"/>
      <c r="AL105" s="478"/>
      <c r="AM105" s="86"/>
      <c r="AN105" s="478"/>
      <c r="AO105" s="478"/>
      <c r="AP105" s="86"/>
    </row>
    <row r="106" spans="1:42" ht="21" thickBot="1">
      <c r="A106" t="str">
        <f t="shared" si="324"/>
        <v>Véhicules usagés</v>
      </c>
      <c r="B106" s="12" t="s">
        <v>74</v>
      </c>
      <c r="C106" s="603"/>
      <c r="D106" s="478"/>
      <c r="E106" s="478"/>
      <c r="F106" s="86"/>
      <c r="G106" s="478"/>
      <c r="H106" s="478"/>
      <c r="I106" s="86"/>
      <c r="J106" s="478"/>
      <c r="K106" s="478"/>
      <c r="L106" s="86"/>
      <c r="M106" s="478"/>
      <c r="N106" s="478"/>
      <c r="O106" s="86"/>
      <c r="P106" s="478"/>
      <c r="Q106" s="478"/>
      <c r="R106" s="86"/>
      <c r="S106" s="478"/>
      <c r="T106" s="478"/>
      <c r="U106" s="86"/>
      <c r="V106" s="478"/>
      <c r="W106" s="478"/>
      <c r="X106" s="86"/>
      <c r="Y106" s="478"/>
      <c r="Z106" s="478"/>
      <c r="AA106" s="86"/>
      <c r="AB106" s="478"/>
      <c r="AC106" s="478"/>
      <c r="AD106" s="86"/>
      <c r="AE106" s="478"/>
      <c r="AF106" s="478"/>
      <c r="AG106" s="86"/>
      <c r="AH106" s="478"/>
      <c r="AI106" s="478"/>
      <c r="AJ106" s="86"/>
      <c r="AK106" s="478"/>
      <c r="AL106" s="478"/>
      <c r="AM106" s="86"/>
      <c r="AN106" s="478"/>
      <c r="AO106" s="478"/>
      <c r="AP106" s="86"/>
    </row>
    <row r="107" spans="1:42" ht="21" thickTop="1">
      <c r="A107" t="str">
        <f t="shared" si="324"/>
        <v>Véhicules usagésTotal Dépt. Usagés</v>
      </c>
      <c r="B107" s="12" t="s">
        <v>74</v>
      </c>
      <c r="C107" s="607" t="s">
        <v>80</v>
      </c>
      <c r="D107" s="64">
        <f>D96+D99+D98</f>
        <v>35</v>
      </c>
      <c r="E107" s="68">
        <f>IF(D107&lt;=0,0,F107/D107)</f>
        <v>1146.6542857142852</v>
      </c>
      <c r="F107" s="69">
        <f>F96+F104+F99+F98</f>
        <v>40132.89999999998</v>
      </c>
      <c r="G107" s="64">
        <f>G96+G99+G98</f>
        <v>53</v>
      </c>
      <c r="H107" s="68">
        <f>IF(G107&lt;=0,0,I107/G107)</f>
        <v>1405.1535849056595</v>
      </c>
      <c r="I107" s="69">
        <f>I96+I104+I99+I98</f>
        <v>74473.139999999956</v>
      </c>
      <c r="J107" s="64">
        <f>J96+J99+J98</f>
        <v>91</v>
      </c>
      <c r="K107" s="68">
        <f>IF(J107&lt;=0,0,L107/J107)</f>
        <v>1263.6776923076932</v>
      </c>
      <c r="L107" s="69">
        <f>L96+L104+L99+L98</f>
        <v>114994.67000000007</v>
      </c>
      <c r="M107" s="64">
        <f t="shared" ref="M107" si="447">M96+M99+M98</f>
        <v>66</v>
      </c>
      <c r="N107" s="68">
        <f t="shared" ref="N107" si="448">IF(M107&lt;=0,0,O107/M107)</f>
        <v>1691.0900000000001</v>
      </c>
      <c r="O107" s="69">
        <f t="shared" ref="O107" si="449">O96+O104+O99+O98</f>
        <v>111611.94</v>
      </c>
      <c r="P107" s="64">
        <f t="shared" ref="P107" si="450">P96+P99+P98</f>
        <v>80</v>
      </c>
      <c r="Q107" s="68">
        <f t="shared" ref="Q107" si="451">IF(P107&lt;=0,0,R107/P107)</f>
        <v>1971.6938750000008</v>
      </c>
      <c r="R107" s="69">
        <f t="shared" ref="R107" si="452">R96+R104+R99+R98</f>
        <v>157735.51000000007</v>
      </c>
      <c r="S107" s="64">
        <f t="shared" ref="S107" si="453">S96+S99+S98</f>
        <v>84</v>
      </c>
      <c r="T107" s="68">
        <f t="shared" ref="T107" si="454">IF(S107&lt;=0,0,U107/S107)</f>
        <v>1494.4197619047627</v>
      </c>
      <c r="U107" s="69">
        <f t="shared" ref="U107" si="455">U96+U104+U99+U98</f>
        <v>125531.26000000007</v>
      </c>
      <c r="V107" s="64">
        <f t="shared" ref="V107" si="456">V96+V99+V98</f>
        <v>511</v>
      </c>
      <c r="W107" s="68">
        <f t="shared" ref="W107" si="457">IF(V107&lt;=0,0,X107/V107)</f>
        <v>1569.5196281800393</v>
      </c>
      <c r="X107" s="69">
        <f t="shared" ref="X107" si="458">X96+X104+X99+X98</f>
        <v>802024.53</v>
      </c>
      <c r="Y107" s="64">
        <f t="shared" ref="Y107" si="459">Y96+Y99+Y98</f>
        <v>585</v>
      </c>
      <c r="Z107" s="68">
        <f t="shared" ref="Z107" si="460">IF(Y107&lt;=0,0,AA107/Y107)</f>
        <v>1567.8104957264968</v>
      </c>
      <c r="AA107" s="69">
        <f t="shared" ref="AA107" si="461">AA96+AA104+AA99+AA98</f>
        <v>917169.1400000006</v>
      </c>
      <c r="AB107" s="64">
        <f t="shared" ref="AB107" si="462">AB96+AB99+AB98</f>
        <v>0</v>
      </c>
      <c r="AC107" s="68">
        <f t="shared" ref="AC107" si="463">IF(AB107&lt;=0,0,AD107/AB107)</f>
        <v>0</v>
      </c>
      <c r="AD107" s="69">
        <f t="shared" ref="AD107" si="464">AD96+AD104+AD99+AD98</f>
        <v>0</v>
      </c>
      <c r="AE107" s="64">
        <f t="shared" ref="AE107" si="465">AE96+AE99+AE98</f>
        <v>0</v>
      </c>
      <c r="AF107" s="68">
        <f t="shared" ref="AF107" si="466">IF(AE107&lt;=0,0,AG107/AE107)</f>
        <v>0</v>
      </c>
      <c r="AG107" s="69">
        <f t="shared" ref="AG107" si="467">AG96+AG104+AG99+AG98</f>
        <v>0</v>
      </c>
      <c r="AH107" s="64">
        <f t="shared" ref="AH107" si="468">AH96+AH99+AH98</f>
        <v>0</v>
      </c>
      <c r="AI107" s="68">
        <f t="shared" ref="AI107" si="469">IF(AH107&lt;=0,0,AJ107/AH107)</f>
        <v>0</v>
      </c>
      <c r="AJ107" s="69">
        <f t="shared" ref="AJ107" si="470">AJ96+AJ104+AJ99+AJ98</f>
        <v>0</v>
      </c>
      <c r="AK107" s="64">
        <f t="shared" ref="AK107" si="471">AK96+AK99+AK98</f>
        <v>0</v>
      </c>
      <c r="AL107" s="68">
        <f t="shared" ref="AL107" si="472">IF(AK107&lt;=0,0,AM107/AK107)</f>
        <v>0</v>
      </c>
      <c r="AM107" s="69">
        <f t="shared" ref="AM107" si="473">AM96+AM104+AM99+AM98</f>
        <v>0</v>
      </c>
      <c r="AN107" s="64">
        <f t="shared" ref="AN107" si="474">AN96+AN99+AN98</f>
        <v>1505</v>
      </c>
      <c r="AO107" s="68">
        <f t="shared" ref="AO107" si="475">IF(AN107&lt;=0,0,AP107/AN107)</f>
        <v>1557.2578671096351</v>
      </c>
      <c r="AP107" s="69">
        <f t="shared" ref="AP107" si="476">AP96+AP104+AP99+AP98</f>
        <v>2343673.0900000008</v>
      </c>
    </row>
    <row r="108" spans="1:42" ht="21" thickBot="1">
      <c r="A108" t="str">
        <f t="shared" si="324"/>
        <v>Véhicules usagés</v>
      </c>
      <c r="B108" s="12" t="s">
        <v>74</v>
      </c>
      <c r="C108" s="608"/>
      <c r="D108" s="71"/>
      <c r="E108" s="71"/>
      <c r="F108" s="548"/>
      <c r="G108" s="71"/>
      <c r="H108" s="71"/>
      <c r="I108" s="548"/>
      <c r="J108" s="71"/>
      <c r="K108" s="71"/>
      <c r="L108" s="548"/>
      <c r="M108" s="71"/>
      <c r="N108" s="71"/>
      <c r="O108" s="548"/>
      <c r="P108" s="71"/>
      <c r="Q108" s="71"/>
      <c r="R108" s="548"/>
      <c r="S108" s="71"/>
      <c r="T108" s="71"/>
      <c r="U108" s="548"/>
      <c r="V108" s="71"/>
      <c r="W108" s="71"/>
      <c r="X108" s="548"/>
      <c r="Y108" s="71"/>
      <c r="Z108" s="71"/>
      <c r="AA108" s="548"/>
      <c r="AB108" s="71"/>
      <c r="AC108" s="71"/>
      <c r="AD108" s="548"/>
      <c r="AE108" s="71"/>
      <c r="AF108" s="71"/>
      <c r="AG108" s="548"/>
      <c r="AH108" s="71"/>
      <c r="AI108" s="71"/>
      <c r="AJ108" s="548"/>
      <c r="AK108" s="71"/>
      <c r="AL108" s="71"/>
      <c r="AM108" s="548"/>
      <c r="AN108" s="71"/>
      <c r="AO108" s="71"/>
      <c r="AP108" s="548"/>
    </row>
    <row r="109" spans="1:42" ht="21" thickTop="1">
      <c r="A109" t="str">
        <f t="shared" si="324"/>
        <v>Véhicules usagés</v>
      </c>
      <c r="B109" s="12" t="s">
        <v>74</v>
      </c>
      <c r="C109" s="609"/>
      <c r="D109" s="483"/>
      <c r="E109" s="483"/>
      <c r="F109" s="257"/>
      <c r="G109" s="483"/>
      <c r="H109" s="483"/>
      <c r="I109" s="257"/>
      <c r="J109" s="483"/>
      <c r="K109" s="483"/>
      <c r="L109" s="257"/>
      <c r="M109" s="483"/>
      <c r="N109" s="483"/>
      <c r="O109" s="257"/>
      <c r="P109" s="483"/>
      <c r="Q109" s="483"/>
      <c r="R109" s="257"/>
      <c r="S109" s="483"/>
      <c r="T109" s="483"/>
      <c r="U109" s="257"/>
      <c r="V109" s="483"/>
      <c r="W109" s="483"/>
      <c r="X109" s="257"/>
      <c r="Y109" s="483"/>
      <c r="Z109" s="483"/>
      <c r="AA109" s="257"/>
      <c r="AB109" s="483"/>
      <c r="AC109" s="483"/>
      <c r="AD109" s="257"/>
      <c r="AE109" s="483"/>
      <c r="AF109" s="483"/>
      <c r="AG109" s="257"/>
      <c r="AH109" s="483"/>
      <c r="AI109" s="483"/>
      <c r="AJ109" s="257"/>
      <c r="AK109" s="483"/>
      <c r="AL109" s="483"/>
      <c r="AM109" s="257"/>
      <c r="AN109" s="483"/>
      <c r="AO109" s="483"/>
      <c r="AP109" s="257"/>
    </row>
    <row r="110" spans="1:42" ht="20.25">
      <c r="A110" t="str">
        <f t="shared" si="324"/>
        <v>Véhicules usagésDEPENSES</v>
      </c>
      <c r="B110" s="12" t="s">
        <v>74</v>
      </c>
      <c r="C110" s="610" t="s">
        <v>31</v>
      </c>
      <c r="D110" s="478"/>
      <c r="E110" s="469"/>
      <c r="F110" s="62"/>
      <c r="G110" s="478"/>
      <c r="H110" s="469"/>
      <c r="I110" s="62"/>
      <c r="J110" s="478"/>
      <c r="K110" s="469"/>
      <c r="L110" s="62"/>
      <c r="M110" s="478"/>
      <c r="N110" s="469"/>
      <c r="O110" s="62"/>
      <c r="P110" s="478"/>
      <c r="Q110" s="469"/>
      <c r="R110" s="62"/>
      <c r="S110" s="478"/>
      <c r="T110" s="469"/>
      <c r="U110" s="62"/>
      <c r="V110" s="478"/>
      <c r="W110" s="469"/>
      <c r="X110" s="62"/>
      <c r="Y110" s="478"/>
      <c r="Z110" s="469"/>
      <c r="AA110" s="62"/>
      <c r="AB110" s="478"/>
      <c r="AC110" s="469"/>
      <c r="AD110" s="62"/>
      <c r="AE110" s="478"/>
      <c r="AF110" s="469"/>
      <c r="AG110" s="62"/>
      <c r="AH110" s="478"/>
      <c r="AI110" s="469"/>
      <c r="AJ110" s="62"/>
      <c r="AK110" s="478"/>
      <c r="AL110" s="469"/>
      <c r="AM110" s="62"/>
      <c r="AN110" s="478"/>
      <c r="AO110" s="469"/>
      <c r="AP110" s="62"/>
    </row>
    <row r="111" spans="1:42" ht="20.25">
      <c r="A111" t="str">
        <f t="shared" si="324"/>
        <v>Véhicules usagésComm. vendeurs</v>
      </c>
      <c r="B111" s="12" t="s">
        <v>74</v>
      </c>
      <c r="C111" s="603" t="s">
        <v>32</v>
      </c>
      <c r="D111" s="478">
        <f>F111/F96</f>
        <v>0.5055123014232259</v>
      </c>
      <c r="E111" s="471">
        <f>IF(F111=0,0,F111/(D$94+D$95))</f>
        <v>518.3846666666667</v>
      </c>
      <c r="F111" s="35">
        <f>'1'!$L$111</f>
        <v>7775.77</v>
      </c>
      <c r="G111" s="478">
        <f>I111/I96</f>
        <v>0.50503900349001585</v>
      </c>
      <c r="H111" s="471">
        <f>IF(I111=0,0,I111/(G$94+G$95))</f>
        <v>386.47133333333329</v>
      </c>
      <c r="I111" s="35">
        <f>'2'!$L$111</f>
        <v>11594.14</v>
      </c>
      <c r="J111" s="478">
        <f>L111/L96</f>
        <v>0.50002667284013136</v>
      </c>
      <c r="K111" s="471">
        <f>IF(L111=0,0,L111/(J$94+J$95))</f>
        <v>466.43476190476184</v>
      </c>
      <c r="L111" s="35">
        <f>'3'!$L$111</f>
        <v>19590.259999999998</v>
      </c>
      <c r="M111" s="478">
        <f t="shared" ref="M111" si="477">O111/O96</f>
        <v>0.42891931012630247</v>
      </c>
      <c r="N111" s="471">
        <f>IF(O111=0,0,O111/(M$94+M$95))</f>
        <v>431.1875609756097</v>
      </c>
      <c r="O111" s="35">
        <f>'4'!$L$111</f>
        <v>17678.689999999999</v>
      </c>
      <c r="P111" s="478">
        <f t="shared" ref="P111" si="478">R111/R96</f>
        <v>0.37944993097076651</v>
      </c>
      <c r="Q111" s="471">
        <f>IF(R111=0,0,R111/(P$94+P$95))</f>
        <v>483.59025641025642</v>
      </c>
      <c r="R111" s="35">
        <f>'5'!$L$111</f>
        <v>18860.02</v>
      </c>
      <c r="S111" s="478">
        <f t="shared" ref="S111" si="479">U111/U96</f>
        <v>0.54718863922096606</v>
      </c>
      <c r="T111" s="471">
        <f>IF(U111=0,0,U111/(S$94+S$95))</f>
        <v>464.17243243243246</v>
      </c>
      <c r="U111" s="35">
        <f>'6'!$L$111</f>
        <v>17174.38</v>
      </c>
      <c r="V111" s="478">
        <f t="shared" ref="V111" si="480">X111/X96</f>
        <v>0.44687846777356788</v>
      </c>
      <c r="W111" s="471">
        <f>IF(X111=0,0,X111/(V$94+V$95))</f>
        <v>485.33538775510203</v>
      </c>
      <c r="X111" s="35">
        <f>'7'!$L$111</f>
        <v>118907.17</v>
      </c>
      <c r="Y111" s="478">
        <f t="shared" ref="Y111" si="481">AA111/AA96</f>
        <v>0.4570287553965357</v>
      </c>
      <c r="Z111" s="471">
        <f>IF(AA111=0,0,AA111/(Y$94+Y$95))</f>
        <v>491.07855633802814</v>
      </c>
      <c r="AA111" s="35">
        <f>'8'!$L$111</f>
        <v>139466.31</v>
      </c>
      <c r="AB111" s="478" t="e">
        <f t="shared" ref="AB111" si="482">AD111/AD96</f>
        <v>#DIV/0!</v>
      </c>
      <c r="AC111" s="471">
        <f>IF(AD111=0,0,AD111/(AB$94+AB$95))</f>
        <v>0</v>
      </c>
      <c r="AD111" s="35">
        <f>'9'!$L$111</f>
        <v>0</v>
      </c>
      <c r="AE111" s="478" t="e">
        <f t="shared" ref="AE111" si="483">AG111/AG96</f>
        <v>#DIV/0!</v>
      </c>
      <c r="AF111" s="471">
        <f>IF(AG111=0,0,AG111/(AE$94+AE$95))</f>
        <v>0</v>
      </c>
      <c r="AG111" s="35">
        <f>'10'!$L$111</f>
        <v>0</v>
      </c>
      <c r="AH111" s="478" t="e">
        <f t="shared" ref="AH111" si="484">AJ111/AJ96</f>
        <v>#DIV/0!</v>
      </c>
      <c r="AI111" s="471">
        <f>IF(AJ111=0,0,AJ111/(AH$94+AH$95))</f>
        <v>0</v>
      </c>
      <c r="AJ111" s="35">
        <f>'11'!$L$111</f>
        <v>0</v>
      </c>
      <c r="AK111" s="478" t="e">
        <f t="shared" ref="AK111" si="485">AM111/AM96</f>
        <v>#DIV/0!</v>
      </c>
      <c r="AL111" s="471">
        <f>IF(AM111=0,0,AM111/(AK$94+AK$95))</f>
        <v>0</v>
      </c>
      <c r="AM111" s="35">
        <f>'12'!$L$111</f>
        <v>0</v>
      </c>
      <c r="AN111" s="478">
        <f t="shared" ref="AN111" si="486">AP111/AP96</f>
        <v>0.45527402472407946</v>
      </c>
      <c r="AO111" s="471">
        <f>IF(AP111=0,0,AP111/(AN$94+AN$95))</f>
        <v>478.91778990450206</v>
      </c>
      <c r="AP111" s="35">
        <f t="shared" ref="AP111:AP120" si="487">SUM(F111,I111,L111,O111,R111,U111,X111,AA111,AD111,AG111,AJ111,AM111)</f>
        <v>351046.74</v>
      </c>
    </row>
    <row r="112" spans="1:42" ht="20.25">
      <c r="A112" t="str">
        <f t="shared" si="324"/>
        <v>Véhicules usagésComm. F&amp;I</v>
      </c>
      <c r="B112" s="12" t="s">
        <v>74</v>
      </c>
      <c r="C112" s="604" t="s">
        <v>33</v>
      </c>
      <c r="D112" s="117">
        <f>F112/F104</f>
        <v>0.28909714668228598</v>
      </c>
      <c r="E112" s="90">
        <f t="shared" ref="E112:E120" si="488">IF(F112=0,0,F112/(D$94+D$95))</f>
        <v>492.9133333333333</v>
      </c>
      <c r="F112" s="35">
        <f>'1'!$L$112</f>
        <v>7393.7</v>
      </c>
      <c r="G112" s="117">
        <f>I112/I104</f>
        <v>0.28098274472618989</v>
      </c>
      <c r="H112" s="90">
        <f t="shared" ref="H112:H120" si="489">IF(I112=0,0,I112/(G$94+G$95))</f>
        <v>457.33266666666663</v>
      </c>
      <c r="I112" s="35">
        <f>'2'!$L$112</f>
        <v>13719.98</v>
      </c>
      <c r="J112" s="117">
        <f>L112/L104</f>
        <v>0.31948614708799128</v>
      </c>
      <c r="K112" s="90">
        <f t="shared" ref="K112:K120" si="490">IF(L112=0,0,L112/(J$94+J$95))</f>
        <v>531.40952380952388</v>
      </c>
      <c r="L112" s="35">
        <f>'3'!$L$112</f>
        <v>22319.200000000001</v>
      </c>
      <c r="M112" s="117">
        <f t="shared" ref="M112" si="491">O112/O104</f>
        <v>0.32801657597572687</v>
      </c>
      <c r="N112" s="90">
        <f t="shared" ref="N112:N120" si="492">IF(O112=0,0,O112/(M$94+M$95))</f>
        <v>495.08365853658535</v>
      </c>
      <c r="O112" s="35">
        <f>'4'!$L$112</f>
        <v>20298.43</v>
      </c>
      <c r="P112" s="117">
        <f t="shared" ref="P112" si="493">R112/R104</f>
        <v>0.29226736281802435</v>
      </c>
      <c r="Q112" s="90">
        <f t="shared" ref="Q112:Q120" si="494">IF(R112=0,0,R112/(P$94+P$95))</f>
        <v>621.66871794871804</v>
      </c>
      <c r="R112" s="35">
        <f>'5'!$L$112</f>
        <v>24245.08</v>
      </c>
      <c r="S112" s="117">
        <f t="shared" ref="S112" si="495">U112/U104</f>
        <v>0.30000726372047759</v>
      </c>
      <c r="T112" s="90">
        <f t="shared" ref="T112:T120" si="496">IF(U112=0,0,U112/(S$94+S$95))</f>
        <v>675.34594594594591</v>
      </c>
      <c r="U112" s="35">
        <f>'6'!$L$112</f>
        <v>24987.8</v>
      </c>
      <c r="V112" s="117">
        <f t="shared" ref="V112" si="497">X112/X104</f>
        <v>0.30397696137235353</v>
      </c>
      <c r="W112" s="90">
        <f t="shared" ref="W112:W120" si="498">IF(X112=0,0,X112/(V$94+V$95))</f>
        <v>590.71808163265302</v>
      </c>
      <c r="X112" s="35">
        <f>'7'!$L$112</f>
        <v>144725.93</v>
      </c>
      <c r="Y112" s="117">
        <f t="shared" ref="Y112" si="499">AA112/AA104</f>
        <v>0.30319851957153876</v>
      </c>
      <c r="Z112" s="90">
        <f t="shared" ref="Z112:Z120" si="500">IF(AA112=0,0,AA112/(Y$94+Y$95))</f>
        <v>579.12387323943665</v>
      </c>
      <c r="AA112" s="35">
        <f>'8'!$L$112</f>
        <v>164471.18</v>
      </c>
      <c r="AB112" s="117" t="e">
        <f t="shared" ref="AB112" si="501">AD112/AD104</f>
        <v>#DIV/0!</v>
      </c>
      <c r="AC112" s="90">
        <f t="shared" ref="AC112:AC120" si="502">IF(AD112=0,0,AD112/(AB$94+AB$95))</f>
        <v>0</v>
      </c>
      <c r="AD112" s="35">
        <f>'9'!$L$112</f>
        <v>0</v>
      </c>
      <c r="AE112" s="117" t="e">
        <f t="shared" ref="AE112" si="503">AG112/AG104</f>
        <v>#DIV/0!</v>
      </c>
      <c r="AF112" s="90">
        <f t="shared" ref="AF112:AF120" si="504">IF(AG112=0,0,AG112/(AE$94+AE$95))</f>
        <v>0</v>
      </c>
      <c r="AG112" s="35">
        <f>'10'!$L$112</f>
        <v>0</v>
      </c>
      <c r="AH112" s="117" t="e">
        <f t="shared" ref="AH112" si="505">AJ112/AJ104</f>
        <v>#DIV/0!</v>
      </c>
      <c r="AI112" s="90">
        <f t="shared" ref="AI112:AI120" si="506">IF(AJ112=0,0,AJ112/(AH$94+AH$95))</f>
        <v>0</v>
      </c>
      <c r="AJ112" s="35">
        <f>'11'!$L$112</f>
        <v>0</v>
      </c>
      <c r="AK112" s="117" t="e">
        <f t="shared" ref="AK112" si="507">AM112/AM104</f>
        <v>#DIV/0!</v>
      </c>
      <c r="AL112" s="90">
        <f t="shared" ref="AL112:AL120" si="508">IF(AM112=0,0,AM112/(AK$94+AK$95))</f>
        <v>0</v>
      </c>
      <c r="AM112" s="35">
        <f>'12'!$L$112</f>
        <v>0</v>
      </c>
      <c r="AN112" s="117">
        <f t="shared" ref="AN112" si="509">AP112/AP104</f>
        <v>0.3035049741562888</v>
      </c>
      <c r="AO112" s="90">
        <f t="shared" ref="AO112:AO120" si="510">IF(AP112=0,0,AP112/(AN$94+AN$95))</f>
        <v>575.93628922237383</v>
      </c>
      <c r="AP112" s="35">
        <f t="shared" si="487"/>
        <v>422161.3</v>
      </c>
    </row>
    <row r="113" spans="1:42" ht="20.25">
      <c r="A113" t="str">
        <f t="shared" si="324"/>
        <v>Véhicules usagésFrais de livraison</v>
      </c>
      <c r="B113" s="12" t="s">
        <v>74</v>
      </c>
      <c r="C113" s="603" t="s">
        <v>34</v>
      </c>
      <c r="D113" s="478"/>
      <c r="E113" s="471">
        <f t="shared" si="488"/>
        <v>36.961999999999996</v>
      </c>
      <c r="F113" s="457">
        <f>'1'!$L$113</f>
        <v>554.42999999999995</v>
      </c>
      <c r="G113" s="478"/>
      <c r="H113" s="471">
        <f t="shared" si="489"/>
        <v>63.148666666666671</v>
      </c>
      <c r="I113" s="457">
        <f>'2'!$L$113</f>
        <v>1894.46</v>
      </c>
      <c r="J113" s="478"/>
      <c r="K113" s="471">
        <f t="shared" si="490"/>
        <v>52.679285714285719</v>
      </c>
      <c r="L113" s="457">
        <f>'3'!$L$113</f>
        <v>2212.5300000000002</v>
      </c>
      <c r="M113" s="478"/>
      <c r="N113" s="471">
        <f t="shared" si="492"/>
        <v>98.626097560975609</v>
      </c>
      <c r="O113" s="457">
        <f>'4'!$L$113</f>
        <v>4043.67</v>
      </c>
      <c r="P113" s="478"/>
      <c r="Q113" s="471">
        <f t="shared" si="494"/>
        <v>63.044102564102559</v>
      </c>
      <c r="R113" s="457">
        <f>'5'!$L$113</f>
        <v>2458.7199999999998</v>
      </c>
      <c r="S113" s="478"/>
      <c r="T113" s="471">
        <f t="shared" si="496"/>
        <v>64.086756756756756</v>
      </c>
      <c r="U113" s="457">
        <f>'6'!$L$113</f>
        <v>2371.21</v>
      </c>
      <c r="V113" s="478"/>
      <c r="W113" s="471">
        <f t="shared" si="498"/>
        <v>65.313591836734687</v>
      </c>
      <c r="X113" s="457">
        <f>'7'!$L$113</f>
        <v>16001.83</v>
      </c>
      <c r="Y113" s="478"/>
      <c r="Z113" s="471">
        <f t="shared" si="500"/>
        <v>69.143767605633812</v>
      </c>
      <c r="AA113" s="457">
        <f>'8'!$L$113</f>
        <v>19636.830000000002</v>
      </c>
      <c r="AB113" s="478"/>
      <c r="AC113" s="471">
        <f t="shared" si="502"/>
        <v>0</v>
      </c>
      <c r="AD113" s="457">
        <f>'9'!$L$113</f>
        <v>0</v>
      </c>
      <c r="AE113" s="478"/>
      <c r="AF113" s="471">
        <f t="shared" si="504"/>
        <v>0</v>
      </c>
      <c r="AG113" s="457">
        <f>'10'!$L$113</f>
        <v>0</v>
      </c>
      <c r="AH113" s="478"/>
      <c r="AI113" s="471">
        <f t="shared" si="506"/>
        <v>0</v>
      </c>
      <c r="AJ113" s="457">
        <f>'11'!$L$113</f>
        <v>0</v>
      </c>
      <c r="AK113" s="478"/>
      <c r="AL113" s="471">
        <f t="shared" si="508"/>
        <v>0</v>
      </c>
      <c r="AM113" s="457">
        <f>'12'!$L$113</f>
        <v>0</v>
      </c>
      <c r="AN113" s="478"/>
      <c r="AO113" s="471">
        <f t="shared" si="510"/>
        <v>67.085511596180083</v>
      </c>
      <c r="AP113" s="457">
        <f t="shared" si="487"/>
        <v>49173.68</v>
      </c>
    </row>
    <row r="114" spans="1:42" ht="20.25">
      <c r="A114" t="str">
        <f t="shared" si="324"/>
        <v>Véhicules usagésService gratuit 1</v>
      </c>
      <c r="B114" s="12" t="s">
        <v>74</v>
      </c>
      <c r="C114" s="603" t="s">
        <v>35</v>
      </c>
      <c r="D114" s="478"/>
      <c r="E114" s="471">
        <f t="shared" si="488"/>
        <v>135.06200000000001</v>
      </c>
      <c r="F114" s="35">
        <f>'1'!$L$114</f>
        <v>2025.93</v>
      </c>
      <c r="G114" s="478"/>
      <c r="H114" s="471">
        <f t="shared" si="489"/>
        <v>17</v>
      </c>
      <c r="I114" s="35">
        <f>'2'!$L$114</f>
        <v>510</v>
      </c>
      <c r="J114" s="478"/>
      <c r="K114" s="471">
        <f t="shared" si="490"/>
        <v>0</v>
      </c>
      <c r="L114" s="35">
        <f>'3'!$L$114</f>
        <v>0</v>
      </c>
      <c r="M114" s="478"/>
      <c r="N114" s="471">
        <f t="shared" si="492"/>
        <v>-30.741219512195123</v>
      </c>
      <c r="O114" s="35">
        <f>'4'!$L$114</f>
        <v>-1260.3900000000001</v>
      </c>
      <c r="P114" s="478"/>
      <c r="Q114" s="471">
        <f t="shared" si="494"/>
        <v>3.1074358974358973</v>
      </c>
      <c r="R114" s="35">
        <f>'5'!$L$114</f>
        <v>121.19</v>
      </c>
      <c r="S114" s="478"/>
      <c r="T114" s="471">
        <f t="shared" si="496"/>
        <v>11.469459459459459</v>
      </c>
      <c r="U114" s="35">
        <f>'6'!$L$114</f>
        <v>424.37</v>
      </c>
      <c r="V114" s="478"/>
      <c r="W114" s="471">
        <f t="shared" si="498"/>
        <v>22.730979591836736</v>
      </c>
      <c r="X114" s="35">
        <f>'7'!$L$114</f>
        <v>5569.09</v>
      </c>
      <c r="Y114" s="478"/>
      <c r="Z114" s="471">
        <f t="shared" si="500"/>
        <v>16.852605633802817</v>
      </c>
      <c r="AA114" s="35">
        <f>'8'!$L$114</f>
        <v>4786.1400000000003</v>
      </c>
      <c r="AB114" s="478"/>
      <c r="AC114" s="471">
        <f t="shared" si="502"/>
        <v>0</v>
      </c>
      <c r="AD114" s="35">
        <f>'9'!$L$114</f>
        <v>0</v>
      </c>
      <c r="AE114" s="478"/>
      <c r="AF114" s="471">
        <f t="shared" si="504"/>
        <v>0</v>
      </c>
      <c r="AG114" s="35">
        <f>'10'!$L$114</f>
        <v>0</v>
      </c>
      <c r="AH114" s="478"/>
      <c r="AI114" s="471">
        <f t="shared" si="506"/>
        <v>0</v>
      </c>
      <c r="AJ114" s="35">
        <f>'11'!$L$114</f>
        <v>0</v>
      </c>
      <c r="AK114" s="478"/>
      <c r="AL114" s="471">
        <f t="shared" si="508"/>
        <v>0</v>
      </c>
      <c r="AM114" s="35">
        <f>'12'!$L$114</f>
        <v>0</v>
      </c>
      <c r="AN114" s="478"/>
      <c r="AO114" s="471">
        <f t="shared" si="510"/>
        <v>16.611637107776264</v>
      </c>
      <c r="AP114" s="35">
        <f t="shared" si="487"/>
        <v>12176.330000000002</v>
      </c>
    </row>
    <row r="115" spans="1:42" ht="20.25">
      <c r="A115" t="str">
        <f t="shared" si="324"/>
        <v>Véhicules usagésEntretien stock</v>
      </c>
      <c r="B115" s="12" t="s">
        <v>74</v>
      </c>
      <c r="C115" s="604" t="s">
        <v>36</v>
      </c>
      <c r="D115" s="117"/>
      <c r="E115" s="90">
        <f t="shared" si="488"/>
        <v>127.66666666666667</v>
      </c>
      <c r="F115" s="53">
        <f>'1'!$L$115</f>
        <v>1915</v>
      </c>
      <c r="G115" s="117"/>
      <c r="H115" s="90">
        <f t="shared" si="489"/>
        <v>89.108333333333334</v>
      </c>
      <c r="I115" s="53">
        <f>'2'!$L$115</f>
        <v>2673.25</v>
      </c>
      <c r="J115" s="117"/>
      <c r="K115" s="90">
        <f t="shared" si="490"/>
        <v>67.077380952380949</v>
      </c>
      <c r="L115" s="53">
        <f>'3'!$L$115</f>
        <v>2817.25</v>
      </c>
      <c r="M115" s="117"/>
      <c r="N115" s="90">
        <f t="shared" si="492"/>
        <v>141.68390243902439</v>
      </c>
      <c r="O115" s="53">
        <f>'4'!$L$115</f>
        <v>5809.04</v>
      </c>
      <c r="P115" s="117"/>
      <c r="Q115" s="90">
        <f t="shared" si="494"/>
        <v>114.14435897435898</v>
      </c>
      <c r="R115" s="53">
        <f>'5'!$L$115</f>
        <v>4451.63</v>
      </c>
      <c r="S115" s="117"/>
      <c r="T115" s="90">
        <f t="shared" si="496"/>
        <v>88.182432432432435</v>
      </c>
      <c r="U115" s="53">
        <f>'6'!$L$115</f>
        <v>3262.75</v>
      </c>
      <c r="V115" s="117"/>
      <c r="W115" s="90">
        <f t="shared" si="498"/>
        <v>97.364530612244906</v>
      </c>
      <c r="X115" s="53">
        <f>'7'!$L$115</f>
        <v>23854.31</v>
      </c>
      <c r="Y115" s="117"/>
      <c r="Z115" s="90">
        <f t="shared" si="500"/>
        <v>93.022218309859156</v>
      </c>
      <c r="AA115" s="53">
        <f>'8'!$L$115</f>
        <v>26418.31</v>
      </c>
      <c r="AB115" s="117"/>
      <c r="AC115" s="90">
        <f t="shared" si="502"/>
        <v>0</v>
      </c>
      <c r="AD115" s="53">
        <f>'9'!$L$115</f>
        <v>0</v>
      </c>
      <c r="AE115" s="117"/>
      <c r="AF115" s="90">
        <f t="shared" si="504"/>
        <v>0</v>
      </c>
      <c r="AG115" s="53">
        <f>'10'!$L$115</f>
        <v>0</v>
      </c>
      <c r="AH115" s="117"/>
      <c r="AI115" s="90">
        <f t="shared" si="506"/>
        <v>0</v>
      </c>
      <c r="AJ115" s="53">
        <f>'11'!$L$115</f>
        <v>0</v>
      </c>
      <c r="AK115" s="117"/>
      <c r="AL115" s="90">
        <f t="shared" si="508"/>
        <v>0</v>
      </c>
      <c r="AM115" s="53">
        <f>'12'!$L$115</f>
        <v>0</v>
      </c>
      <c r="AN115" s="117"/>
      <c r="AO115" s="90">
        <f t="shared" si="510"/>
        <v>97.137162346521151</v>
      </c>
      <c r="AP115" s="53">
        <f t="shared" si="487"/>
        <v>71201.540000000008</v>
      </c>
    </row>
    <row r="116" spans="1:42" ht="20.25">
      <c r="A116" t="str">
        <f t="shared" si="324"/>
        <v>Véhicules usagésPublicité 1</v>
      </c>
      <c r="B116" s="12" t="s">
        <v>74</v>
      </c>
      <c r="C116" s="603" t="s">
        <v>37</v>
      </c>
      <c r="D116" s="478"/>
      <c r="E116" s="471">
        <f t="shared" si="488"/>
        <v>187.96800000000002</v>
      </c>
      <c r="F116" s="35">
        <f>'1'!$L$116</f>
        <v>2819.5200000000004</v>
      </c>
      <c r="G116" s="478"/>
      <c r="H116" s="471">
        <f t="shared" si="489"/>
        <v>264.48633333333333</v>
      </c>
      <c r="I116" s="35">
        <f>'2'!$L$116</f>
        <v>7934.59</v>
      </c>
      <c r="J116" s="478"/>
      <c r="K116" s="471">
        <f t="shared" si="490"/>
        <v>79.616428571428585</v>
      </c>
      <c r="L116" s="35">
        <f>'3'!$L$116</f>
        <v>3343.8900000000003</v>
      </c>
      <c r="M116" s="478"/>
      <c r="N116" s="471">
        <f t="shared" si="492"/>
        <v>108.45731707317073</v>
      </c>
      <c r="O116" s="35">
        <f>'4'!$L$116</f>
        <v>4446.75</v>
      </c>
      <c r="P116" s="478"/>
      <c r="Q116" s="471">
        <f t="shared" si="494"/>
        <v>17.77128205128205</v>
      </c>
      <c r="R116" s="35">
        <f>'5'!$L$116</f>
        <v>693.07999999999993</v>
      </c>
      <c r="S116" s="478"/>
      <c r="T116" s="471">
        <f t="shared" si="496"/>
        <v>40.017027027027027</v>
      </c>
      <c r="U116" s="35">
        <f>'6'!$L$116</f>
        <v>1480.63</v>
      </c>
      <c r="V116" s="478"/>
      <c r="W116" s="471">
        <f t="shared" si="498"/>
        <v>88.593387755102029</v>
      </c>
      <c r="X116" s="35">
        <f>'7'!$L$116</f>
        <v>21705.379999999997</v>
      </c>
      <c r="Y116" s="478"/>
      <c r="Z116" s="471">
        <f t="shared" si="500"/>
        <v>84.281443661971835</v>
      </c>
      <c r="AA116" s="35">
        <f>'8'!$L$116</f>
        <v>23935.93</v>
      </c>
      <c r="AB116" s="478"/>
      <c r="AC116" s="471">
        <f t="shared" si="502"/>
        <v>0</v>
      </c>
      <c r="AD116" s="35">
        <f>'9'!$L$116</f>
        <v>0</v>
      </c>
      <c r="AE116" s="478"/>
      <c r="AF116" s="471">
        <f t="shared" si="504"/>
        <v>0</v>
      </c>
      <c r="AG116" s="35">
        <f>'10'!$L$116</f>
        <v>0</v>
      </c>
      <c r="AH116" s="478"/>
      <c r="AI116" s="471">
        <f t="shared" si="506"/>
        <v>0</v>
      </c>
      <c r="AJ116" s="35">
        <f>'11'!$L$116</f>
        <v>0</v>
      </c>
      <c r="AK116" s="478"/>
      <c r="AL116" s="471">
        <f t="shared" si="508"/>
        <v>0</v>
      </c>
      <c r="AM116" s="35">
        <f>'12'!$L$116</f>
        <v>0</v>
      </c>
      <c r="AN116" s="478"/>
      <c r="AO116" s="471">
        <f t="shared" si="510"/>
        <v>90.531746248294667</v>
      </c>
      <c r="AP116" s="35">
        <f t="shared" si="487"/>
        <v>66359.76999999999</v>
      </c>
    </row>
    <row r="117" spans="1:42" ht="20.25">
      <c r="A117" t="str">
        <f t="shared" si="324"/>
        <v>Véhicules usagésIntérêt de gros</v>
      </c>
      <c r="B117" s="12" t="s">
        <v>74</v>
      </c>
      <c r="C117" s="603" t="s">
        <v>38</v>
      </c>
      <c r="D117" s="478"/>
      <c r="E117" s="471">
        <f t="shared" si="488"/>
        <v>35.275333333333336</v>
      </c>
      <c r="F117" s="35">
        <f>'1'!$L$117</f>
        <v>529.13</v>
      </c>
      <c r="G117" s="478"/>
      <c r="H117" s="471">
        <f t="shared" si="489"/>
        <v>21.034333333333333</v>
      </c>
      <c r="I117" s="35">
        <f>'2'!$L$117</f>
        <v>631.03</v>
      </c>
      <c r="J117" s="478"/>
      <c r="K117" s="471">
        <f t="shared" si="490"/>
        <v>14.973571428571429</v>
      </c>
      <c r="L117" s="35">
        <f>'3'!$L$117</f>
        <v>628.89</v>
      </c>
      <c r="M117" s="478"/>
      <c r="N117" s="471">
        <f t="shared" si="492"/>
        <v>13.928048780487805</v>
      </c>
      <c r="O117" s="35">
        <f>'4'!$L$117</f>
        <v>571.04999999999995</v>
      </c>
      <c r="P117" s="478"/>
      <c r="Q117" s="471">
        <f t="shared" si="494"/>
        <v>14.314102564102564</v>
      </c>
      <c r="R117" s="35">
        <f>'5'!$L$117</f>
        <v>558.25</v>
      </c>
      <c r="S117" s="478"/>
      <c r="T117" s="471">
        <f t="shared" si="496"/>
        <v>16.415135135135134</v>
      </c>
      <c r="U117" s="35">
        <f>'6'!$L$117</f>
        <v>607.36</v>
      </c>
      <c r="V117" s="478"/>
      <c r="W117" s="471">
        <f t="shared" si="498"/>
        <v>16.653061224489797</v>
      </c>
      <c r="X117" s="35">
        <f>'7'!$L$117</f>
        <v>4080</v>
      </c>
      <c r="Y117" s="478"/>
      <c r="Z117" s="471">
        <f t="shared" si="500"/>
        <v>15.405774647887323</v>
      </c>
      <c r="AA117" s="35">
        <f>'8'!$L$117</f>
        <v>4375.24</v>
      </c>
      <c r="AB117" s="478"/>
      <c r="AC117" s="471">
        <f t="shared" si="502"/>
        <v>0</v>
      </c>
      <c r="AD117" s="35">
        <f>'9'!$L$117</f>
        <v>0</v>
      </c>
      <c r="AE117" s="478"/>
      <c r="AF117" s="471">
        <f t="shared" si="504"/>
        <v>0</v>
      </c>
      <c r="AG117" s="35">
        <f>'10'!$L$117</f>
        <v>0</v>
      </c>
      <c r="AH117" s="478"/>
      <c r="AI117" s="471">
        <f t="shared" si="506"/>
        <v>0</v>
      </c>
      <c r="AJ117" s="35">
        <f>'11'!$L$117</f>
        <v>0</v>
      </c>
      <c r="AK117" s="478"/>
      <c r="AL117" s="471">
        <f t="shared" si="508"/>
        <v>0</v>
      </c>
      <c r="AM117" s="35">
        <f>'12'!$L$117</f>
        <v>0</v>
      </c>
      <c r="AN117" s="478"/>
      <c r="AO117" s="471">
        <f t="shared" si="510"/>
        <v>16.345088676671214</v>
      </c>
      <c r="AP117" s="35">
        <f t="shared" si="487"/>
        <v>11980.949999999999</v>
      </c>
    </row>
    <row r="118" spans="1:42" ht="20.25" hidden="1">
      <c r="A118" t="str">
        <f t="shared" si="324"/>
        <v>Véhicules usagés[...]</v>
      </c>
      <c r="B118" s="12" t="s">
        <v>74</v>
      </c>
      <c r="C118" s="603" t="s">
        <v>21</v>
      </c>
      <c r="D118" s="478"/>
      <c r="E118" s="471">
        <f t="shared" si="488"/>
        <v>0</v>
      </c>
      <c r="F118" s="35">
        <f>'1'!$L$118</f>
        <v>0</v>
      </c>
      <c r="G118" s="478"/>
      <c r="H118" s="471">
        <f t="shared" si="489"/>
        <v>0</v>
      </c>
      <c r="I118" s="35">
        <f>'2'!$L$118</f>
        <v>0</v>
      </c>
      <c r="J118" s="478"/>
      <c r="K118" s="471">
        <f t="shared" si="490"/>
        <v>0</v>
      </c>
      <c r="L118" s="35">
        <f>'3'!$L$118</f>
        <v>0</v>
      </c>
      <c r="M118" s="478"/>
      <c r="N118" s="471">
        <f t="shared" si="492"/>
        <v>0</v>
      </c>
      <c r="O118" s="35">
        <f>'4'!$L$118</f>
        <v>0</v>
      </c>
      <c r="P118" s="478"/>
      <c r="Q118" s="471">
        <f t="shared" si="494"/>
        <v>0</v>
      </c>
      <c r="R118" s="35">
        <f>'5'!$L$118</f>
        <v>0</v>
      </c>
      <c r="S118" s="478"/>
      <c r="T118" s="471">
        <f t="shared" si="496"/>
        <v>0</v>
      </c>
      <c r="U118" s="35">
        <f>'6'!$L$118</f>
        <v>0</v>
      </c>
      <c r="V118" s="478"/>
      <c r="W118" s="471">
        <f t="shared" si="498"/>
        <v>0</v>
      </c>
      <c r="X118" s="35">
        <f>'7'!$L$118</f>
        <v>0</v>
      </c>
      <c r="Y118" s="478"/>
      <c r="Z118" s="471">
        <f t="shared" si="500"/>
        <v>0</v>
      </c>
      <c r="AA118" s="35">
        <f>'8'!$L$118</f>
        <v>0</v>
      </c>
      <c r="AB118" s="478"/>
      <c r="AC118" s="471">
        <f t="shared" si="502"/>
        <v>0</v>
      </c>
      <c r="AD118" s="35">
        <f>'9'!$L$118</f>
        <v>0</v>
      </c>
      <c r="AE118" s="478"/>
      <c r="AF118" s="471">
        <f t="shared" si="504"/>
        <v>0</v>
      </c>
      <c r="AG118" s="35">
        <f>'10'!$L$118</f>
        <v>0</v>
      </c>
      <c r="AH118" s="478"/>
      <c r="AI118" s="471">
        <f t="shared" si="506"/>
        <v>0</v>
      </c>
      <c r="AJ118" s="35">
        <f>'11'!$L$118</f>
        <v>0</v>
      </c>
      <c r="AK118" s="478"/>
      <c r="AL118" s="471">
        <f t="shared" si="508"/>
        <v>0</v>
      </c>
      <c r="AM118" s="35">
        <f>'12'!$L$118</f>
        <v>0</v>
      </c>
      <c r="AN118" s="478"/>
      <c r="AO118" s="471">
        <f t="shared" si="510"/>
        <v>0</v>
      </c>
      <c r="AP118" s="35">
        <f t="shared" si="487"/>
        <v>0</v>
      </c>
    </row>
    <row r="119" spans="1:42" ht="20.25" hidden="1">
      <c r="A119" t="str">
        <f t="shared" si="324"/>
        <v>Véhicules usagés[...]</v>
      </c>
      <c r="B119" s="12" t="s">
        <v>74</v>
      </c>
      <c r="C119" s="603" t="s">
        <v>21</v>
      </c>
      <c r="D119" s="478"/>
      <c r="E119" s="471">
        <f t="shared" si="488"/>
        <v>0</v>
      </c>
      <c r="F119" s="35">
        <f>'1'!$L$119</f>
        <v>0</v>
      </c>
      <c r="G119" s="478"/>
      <c r="H119" s="471">
        <f t="shared" si="489"/>
        <v>0</v>
      </c>
      <c r="I119" s="35">
        <f>'2'!$L$119</f>
        <v>0</v>
      </c>
      <c r="J119" s="478"/>
      <c r="K119" s="471">
        <f t="shared" si="490"/>
        <v>0</v>
      </c>
      <c r="L119" s="35">
        <f>'3'!$L$119</f>
        <v>0</v>
      </c>
      <c r="M119" s="478"/>
      <c r="N119" s="471">
        <f t="shared" si="492"/>
        <v>0</v>
      </c>
      <c r="O119" s="35">
        <f>'4'!$L$119</f>
        <v>0</v>
      </c>
      <c r="P119" s="478"/>
      <c r="Q119" s="471">
        <f t="shared" si="494"/>
        <v>0</v>
      </c>
      <c r="R119" s="35">
        <f>'5'!$L$119</f>
        <v>0</v>
      </c>
      <c r="S119" s="478"/>
      <c r="T119" s="471">
        <f t="shared" si="496"/>
        <v>0</v>
      </c>
      <c r="U119" s="35">
        <f>'6'!$L$119</f>
        <v>0</v>
      </c>
      <c r="V119" s="478"/>
      <c r="W119" s="471">
        <f t="shared" si="498"/>
        <v>0</v>
      </c>
      <c r="X119" s="35">
        <f>'7'!$L$119</f>
        <v>0</v>
      </c>
      <c r="Y119" s="478"/>
      <c r="Z119" s="471">
        <f t="shared" si="500"/>
        <v>0</v>
      </c>
      <c r="AA119" s="35">
        <f>'8'!$L$119</f>
        <v>0</v>
      </c>
      <c r="AB119" s="478"/>
      <c r="AC119" s="471">
        <f t="shared" si="502"/>
        <v>0</v>
      </c>
      <c r="AD119" s="35">
        <f>'9'!$L$119</f>
        <v>0</v>
      </c>
      <c r="AE119" s="478"/>
      <c r="AF119" s="471">
        <f t="shared" si="504"/>
        <v>0</v>
      </c>
      <c r="AG119" s="35">
        <f>'10'!$L$119</f>
        <v>0</v>
      </c>
      <c r="AH119" s="478"/>
      <c r="AI119" s="471">
        <f t="shared" si="506"/>
        <v>0</v>
      </c>
      <c r="AJ119" s="35">
        <f>'11'!$L$119</f>
        <v>0</v>
      </c>
      <c r="AK119" s="478"/>
      <c r="AL119" s="471">
        <f t="shared" si="508"/>
        <v>0</v>
      </c>
      <c r="AM119" s="35">
        <f>'12'!$L$119</f>
        <v>0</v>
      </c>
      <c r="AN119" s="478"/>
      <c r="AO119" s="471">
        <f t="shared" si="510"/>
        <v>0</v>
      </c>
      <c r="AP119" s="35">
        <f t="shared" si="487"/>
        <v>0</v>
      </c>
    </row>
    <row r="120" spans="1:42" ht="20.25" hidden="1">
      <c r="A120" t="str">
        <f t="shared" si="324"/>
        <v>Véhicules usagés[...]</v>
      </c>
      <c r="B120" s="12" t="s">
        <v>74</v>
      </c>
      <c r="C120" s="603" t="s">
        <v>21</v>
      </c>
      <c r="D120" s="478"/>
      <c r="E120" s="471">
        <f t="shared" si="488"/>
        <v>0</v>
      </c>
      <c r="F120" s="35">
        <f>'1'!$L$120</f>
        <v>0</v>
      </c>
      <c r="G120" s="478"/>
      <c r="H120" s="471">
        <f t="shared" si="489"/>
        <v>0</v>
      </c>
      <c r="I120" s="35">
        <f>'2'!$L$120</f>
        <v>0</v>
      </c>
      <c r="J120" s="478"/>
      <c r="K120" s="471">
        <f t="shared" si="490"/>
        <v>0</v>
      </c>
      <c r="L120" s="35">
        <f>'3'!$L$120</f>
        <v>0</v>
      </c>
      <c r="M120" s="478"/>
      <c r="N120" s="471">
        <f t="shared" si="492"/>
        <v>0</v>
      </c>
      <c r="O120" s="35">
        <f>'4'!$L$120</f>
        <v>0</v>
      </c>
      <c r="P120" s="478"/>
      <c r="Q120" s="471">
        <f t="shared" si="494"/>
        <v>0</v>
      </c>
      <c r="R120" s="35">
        <f>'5'!$L$120</f>
        <v>0</v>
      </c>
      <c r="S120" s="478"/>
      <c r="T120" s="471">
        <f t="shared" si="496"/>
        <v>0</v>
      </c>
      <c r="U120" s="35">
        <f>'6'!$L$120</f>
        <v>0</v>
      </c>
      <c r="V120" s="478"/>
      <c r="W120" s="471">
        <f t="shared" si="498"/>
        <v>0</v>
      </c>
      <c r="X120" s="35">
        <f>'7'!$L$120</f>
        <v>0</v>
      </c>
      <c r="Y120" s="478"/>
      <c r="Z120" s="471">
        <f t="shared" si="500"/>
        <v>0</v>
      </c>
      <c r="AA120" s="35">
        <f>'8'!$L$120</f>
        <v>0</v>
      </c>
      <c r="AB120" s="478"/>
      <c r="AC120" s="471">
        <f t="shared" si="502"/>
        <v>0</v>
      </c>
      <c r="AD120" s="35">
        <f>'9'!$L$120</f>
        <v>0</v>
      </c>
      <c r="AE120" s="478"/>
      <c r="AF120" s="471">
        <f t="shared" si="504"/>
        <v>0</v>
      </c>
      <c r="AG120" s="35">
        <f>'10'!$L$120</f>
        <v>0</v>
      </c>
      <c r="AH120" s="478"/>
      <c r="AI120" s="471">
        <f t="shared" si="506"/>
        <v>0</v>
      </c>
      <c r="AJ120" s="35">
        <f>'11'!$L$120</f>
        <v>0</v>
      </c>
      <c r="AK120" s="478"/>
      <c r="AL120" s="471">
        <f t="shared" si="508"/>
        <v>0</v>
      </c>
      <c r="AM120" s="35">
        <f>'12'!$L$120</f>
        <v>0</v>
      </c>
      <c r="AN120" s="478"/>
      <c r="AO120" s="471">
        <f t="shared" si="510"/>
        <v>0</v>
      </c>
      <c r="AP120" s="35">
        <f t="shared" si="487"/>
        <v>0</v>
      </c>
    </row>
    <row r="121" spans="1:42" ht="20.25">
      <c r="A121" t="str">
        <f t="shared" si="324"/>
        <v>Véhicules usagésTOTAL VARIABLES</v>
      </c>
      <c r="B121" s="12" t="s">
        <v>74</v>
      </c>
      <c r="C121" s="611" t="s">
        <v>39</v>
      </c>
      <c r="D121" s="100" t="s">
        <v>40</v>
      </c>
      <c r="E121" s="101">
        <f>F121/F$107</f>
        <v>0.57343177293442571</v>
      </c>
      <c r="F121" s="107">
        <f>SUM(F111:F120)</f>
        <v>23013.480000000003</v>
      </c>
      <c r="G121" s="100" t="s">
        <v>40</v>
      </c>
      <c r="H121" s="101">
        <f>I121/I$107</f>
        <v>0.5231073914702673</v>
      </c>
      <c r="I121" s="107">
        <f>SUM(I111:I120)</f>
        <v>38957.449999999997</v>
      </c>
      <c r="J121" s="100" t="s">
        <v>40</v>
      </c>
      <c r="K121" s="101">
        <f>L121/L$107</f>
        <v>0.44273373713755571</v>
      </c>
      <c r="L121" s="107">
        <f>SUM(L111:L120)</f>
        <v>50912.02</v>
      </c>
      <c r="M121" s="100" t="s">
        <v>40</v>
      </c>
      <c r="N121" s="101">
        <f t="shared" ref="N121" si="511">O121/O$107</f>
        <v>0.46220180385718584</v>
      </c>
      <c r="O121" s="107">
        <f t="shared" ref="O121" si="512">SUM(O111:O120)</f>
        <v>51587.24</v>
      </c>
      <c r="P121" s="100" t="s">
        <v>40</v>
      </c>
      <c r="Q121" s="101">
        <f t="shared" ref="Q121" si="513">R121/R$107</f>
        <v>0.32578567755605564</v>
      </c>
      <c r="R121" s="107">
        <f t="shared" ref="R121" si="514">SUM(R111:R120)</f>
        <v>51387.970000000008</v>
      </c>
      <c r="S121" s="100" t="s">
        <v>40</v>
      </c>
      <c r="T121" s="101">
        <f t="shared" ref="T121" si="515">U121/U$107</f>
        <v>0.40076471788779922</v>
      </c>
      <c r="U121" s="107">
        <f t="shared" ref="U121" si="516">SUM(U111:U120)</f>
        <v>50308.5</v>
      </c>
      <c r="V121" s="100" t="s">
        <v>40</v>
      </c>
      <c r="W121" s="101">
        <f t="shared" ref="W121" si="517">X121/X$107</f>
        <v>0.41749809073794791</v>
      </c>
      <c r="X121" s="107">
        <f t="shared" ref="X121" si="518">SUM(X111:X120)</f>
        <v>334843.71000000002</v>
      </c>
      <c r="Y121" s="100" t="s">
        <v>40</v>
      </c>
      <c r="Z121" s="101">
        <f t="shared" ref="Z121" si="519">AA121/AA$107</f>
        <v>0.41768734172630334</v>
      </c>
      <c r="AA121" s="107">
        <f t="shared" ref="AA121" si="520">SUM(AA111:AA120)</f>
        <v>383089.94</v>
      </c>
      <c r="AB121" s="100" t="s">
        <v>40</v>
      </c>
      <c r="AC121" s="101" t="e">
        <f t="shared" ref="AC121" si="521">AD121/AD$107</f>
        <v>#DIV/0!</v>
      </c>
      <c r="AD121" s="107">
        <f t="shared" ref="AD121" si="522">SUM(AD111:AD120)</f>
        <v>0</v>
      </c>
      <c r="AE121" s="100" t="s">
        <v>40</v>
      </c>
      <c r="AF121" s="101" t="e">
        <f t="shared" ref="AF121" si="523">AG121/AG$107</f>
        <v>#DIV/0!</v>
      </c>
      <c r="AG121" s="107">
        <f t="shared" ref="AG121" si="524">SUM(AG111:AG120)</f>
        <v>0</v>
      </c>
      <c r="AH121" s="100" t="s">
        <v>40</v>
      </c>
      <c r="AI121" s="101" t="e">
        <f t="shared" ref="AI121" si="525">AJ121/AJ$107</f>
        <v>#DIV/0!</v>
      </c>
      <c r="AJ121" s="107">
        <f t="shared" ref="AJ121" si="526">SUM(AJ111:AJ120)</f>
        <v>0</v>
      </c>
      <c r="AK121" s="100" t="s">
        <v>40</v>
      </c>
      <c r="AL121" s="101" t="e">
        <f t="shared" ref="AL121" si="527">AM121/AM$107</f>
        <v>#DIV/0!</v>
      </c>
      <c r="AM121" s="107">
        <f t="shared" ref="AM121" si="528">SUM(AM111:AM120)</f>
        <v>0</v>
      </c>
      <c r="AN121" s="100" t="s">
        <v>40</v>
      </c>
      <c r="AO121" s="101">
        <f t="shared" ref="AO121" si="529">AP121/AP$107</f>
        <v>0.41989657781154099</v>
      </c>
      <c r="AP121" s="107">
        <f t="shared" ref="AP121" si="530">SUM(AP111:AP120)</f>
        <v>984100.31</v>
      </c>
    </row>
    <row r="122" spans="1:42" ht="20.25">
      <c r="A122" t="str">
        <f t="shared" si="324"/>
        <v>Véhicules usagésSalaires cadres</v>
      </c>
      <c r="B122" s="12" t="s">
        <v>74</v>
      </c>
      <c r="C122" s="595" t="s">
        <v>42</v>
      </c>
      <c r="D122" s="478"/>
      <c r="E122" s="478"/>
      <c r="F122" s="35">
        <f>'1'!$L$122</f>
        <v>11571</v>
      </c>
      <c r="G122" s="478"/>
      <c r="H122" s="478"/>
      <c r="I122" s="35">
        <f>'2'!$L$122</f>
        <v>8822.4</v>
      </c>
      <c r="J122" s="478"/>
      <c r="K122" s="478"/>
      <c r="L122" s="35">
        <f>'3'!$L$122</f>
        <v>12452.87</v>
      </c>
      <c r="M122" s="478"/>
      <c r="N122" s="478"/>
      <c r="O122" s="35">
        <f>'4'!$L$122</f>
        <v>9456.66</v>
      </c>
      <c r="P122" s="478"/>
      <c r="Q122" s="478"/>
      <c r="R122" s="35">
        <f>'5'!$L$122</f>
        <v>7917.04</v>
      </c>
      <c r="S122" s="478"/>
      <c r="T122" s="478"/>
      <c r="U122" s="35">
        <f>'6'!$L$122</f>
        <v>16217.46</v>
      </c>
      <c r="V122" s="478"/>
      <c r="W122" s="478"/>
      <c r="X122" s="35">
        <f>'7'!$L$122</f>
        <v>73252.61</v>
      </c>
      <c r="Y122" s="478"/>
      <c r="Z122" s="478"/>
      <c r="AA122" s="35">
        <f>'8'!$L$122</f>
        <v>80358.66</v>
      </c>
      <c r="AB122" s="478"/>
      <c r="AC122" s="478"/>
      <c r="AD122" s="35">
        <f>'9'!$L$122</f>
        <v>0</v>
      </c>
      <c r="AE122" s="478"/>
      <c r="AF122" s="478"/>
      <c r="AG122" s="35">
        <f>'10'!$L$122</f>
        <v>0</v>
      </c>
      <c r="AH122" s="478"/>
      <c r="AI122" s="478"/>
      <c r="AJ122" s="35">
        <f>'11'!$L$122</f>
        <v>0</v>
      </c>
      <c r="AK122" s="478"/>
      <c r="AL122" s="478"/>
      <c r="AM122" s="35">
        <f>'12'!$L$122</f>
        <v>0</v>
      </c>
      <c r="AN122" s="478"/>
      <c r="AO122" s="478"/>
      <c r="AP122" s="35">
        <f t="shared" ref="AP122:AP133" si="531">SUM(F122,I122,L122,O122,R122,U122,X122,AA122,AD122,AG122,AJ122,AM122)</f>
        <v>220048.7</v>
      </c>
    </row>
    <row r="123" spans="1:42" ht="20.25">
      <c r="A123" t="str">
        <f t="shared" si="324"/>
        <v>Véhicules usagésSalaires commis</v>
      </c>
      <c r="B123" s="12" t="s">
        <v>74</v>
      </c>
      <c r="C123" s="612" t="s">
        <v>43</v>
      </c>
      <c r="D123" s="478"/>
      <c r="E123" s="478"/>
      <c r="F123" s="546">
        <f>'1'!$L$123</f>
        <v>2021.59</v>
      </c>
      <c r="G123" s="478"/>
      <c r="H123" s="478"/>
      <c r="I123" s="546">
        <f>'2'!$L$123</f>
        <v>1656.85</v>
      </c>
      <c r="J123" s="478"/>
      <c r="K123" s="478"/>
      <c r="L123" s="546">
        <f>'3'!$L$123</f>
        <v>2078.0100000000002</v>
      </c>
      <c r="M123" s="478"/>
      <c r="N123" s="478"/>
      <c r="O123" s="546">
        <f>'4'!$L$123</f>
        <v>2107.2600000000002</v>
      </c>
      <c r="P123" s="478"/>
      <c r="Q123" s="478"/>
      <c r="R123" s="546">
        <f>'5'!$L$123</f>
        <v>2181.4699999999998</v>
      </c>
      <c r="S123" s="478"/>
      <c r="T123" s="478"/>
      <c r="U123" s="546">
        <f>'6'!$L$123</f>
        <v>2005.49</v>
      </c>
      <c r="V123" s="478"/>
      <c r="W123" s="478"/>
      <c r="X123" s="546">
        <f>'7'!$L$123</f>
        <v>14044.66</v>
      </c>
      <c r="Y123" s="478"/>
      <c r="Z123" s="478"/>
      <c r="AA123" s="546">
        <f>'8'!$L$123</f>
        <v>16094.12</v>
      </c>
      <c r="AB123" s="478"/>
      <c r="AC123" s="478"/>
      <c r="AD123" s="546">
        <f>'9'!$L$123</f>
        <v>0</v>
      </c>
      <c r="AE123" s="478"/>
      <c r="AF123" s="478"/>
      <c r="AG123" s="546">
        <f>'10'!$L$123</f>
        <v>0</v>
      </c>
      <c r="AH123" s="478"/>
      <c r="AI123" s="478"/>
      <c r="AJ123" s="546">
        <f>'11'!$L$123</f>
        <v>0</v>
      </c>
      <c r="AK123" s="478"/>
      <c r="AL123" s="478"/>
      <c r="AM123" s="546">
        <f>'12'!$L$123</f>
        <v>0</v>
      </c>
      <c r="AN123" s="478"/>
      <c r="AO123" s="478"/>
      <c r="AP123" s="546">
        <f t="shared" si="531"/>
        <v>42189.450000000004</v>
      </c>
    </row>
    <row r="124" spans="1:42" ht="20.25">
      <c r="A124" t="str">
        <f t="shared" si="324"/>
        <v>Véhicules usagésSalaires autres</v>
      </c>
      <c r="B124" s="12" t="s">
        <v>74</v>
      </c>
      <c r="C124" s="595" t="s">
        <v>44</v>
      </c>
      <c r="D124" s="111"/>
      <c r="E124" s="111"/>
      <c r="F124" s="35">
        <f>'1'!$L$124</f>
        <v>5454.29</v>
      </c>
      <c r="G124" s="111"/>
      <c r="H124" s="111"/>
      <c r="I124" s="35">
        <f>'2'!$L$124</f>
        <v>6571.65</v>
      </c>
      <c r="J124" s="111"/>
      <c r="K124" s="111"/>
      <c r="L124" s="35">
        <f>'3'!$L$124</f>
        <v>6845.89</v>
      </c>
      <c r="M124" s="111"/>
      <c r="N124" s="111"/>
      <c r="O124" s="35">
        <f>'4'!$L$124</f>
        <v>7267.67</v>
      </c>
      <c r="P124" s="111"/>
      <c r="Q124" s="111"/>
      <c r="R124" s="35">
        <f>'5'!$L$124</f>
        <v>7209.56</v>
      </c>
      <c r="S124" s="111"/>
      <c r="T124" s="111"/>
      <c r="U124" s="35">
        <f>'6'!$L$124</f>
        <v>8226.7999999999993</v>
      </c>
      <c r="V124" s="111"/>
      <c r="W124" s="111"/>
      <c r="X124" s="35">
        <f>'7'!$L$124</f>
        <v>49908.41</v>
      </c>
      <c r="Y124" s="111"/>
      <c r="Z124" s="111"/>
      <c r="AA124" s="35">
        <f>'8'!$L$124</f>
        <v>58126.21</v>
      </c>
      <c r="AB124" s="111"/>
      <c r="AC124" s="111"/>
      <c r="AD124" s="35">
        <f>'9'!$L$124</f>
        <v>0</v>
      </c>
      <c r="AE124" s="111"/>
      <c r="AF124" s="111"/>
      <c r="AG124" s="35">
        <f>'10'!$L$124</f>
        <v>0</v>
      </c>
      <c r="AH124" s="111"/>
      <c r="AI124" s="111"/>
      <c r="AJ124" s="35">
        <f>'11'!$L$124</f>
        <v>0</v>
      </c>
      <c r="AK124" s="111"/>
      <c r="AL124" s="111"/>
      <c r="AM124" s="35">
        <f>'12'!$L$124</f>
        <v>0</v>
      </c>
      <c r="AN124" s="111"/>
      <c r="AO124" s="111"/>
      <c r="AP124" s="35">
        <f t="shared" si="531"/>
        <v>149610.48000000001</v>
      </c>
    </row>
    <row r="125" spans="1:42" ht="20.25">
      <c r="A125" t="str">
        <f t="shared" si="324"/>
        <v>Véhicules usagésSalaires spécialistes</v>
      </c>
      <c r="B125" s="12" t="s">
        <v>74</v>
      </c>
      <c r="C125" s="595" t="s">
        <v>45</v>
      </c>
      <c r="D125" s="478"/>
      <c r="E125" s="478"/>
      <c r="F125" s="35">
        <f>'1'!$L$125</f>
        <v>0</v>
      </c>
      <c r="G125" s="478"/>
      <c r="H125" s="478"/>
      <c r="I125" s="35">
        <f>'2'!$L$125</f>
        <v>0</v>
      </c>
      <c r="J125" s="478"/>
      <c r="K125" s="478"/>
      <c r="L125" s="35">
        <f>'3'!$L$125</f>
        <v>0</v>
      </c>
      <c r="M125" s="478"/>
      <c r="N125" s="478"/>
      <c r="O125" s="35">
        <f>'4'!$L$125</f>
        <v>0</v>
      </c>
      <c r="P125" s="478"/>
      <c r="Q125" s="478"/>
      <c r="R125" s="35">
        <f>'5'!$L$125</f>
        <v>0</v>
      </c>
      <c r="S125" s="478"/>
      <c r="T125" s="478"/>
      <c r="U125" s="35">
        <f>'6'!$L$125</f>
        <v>0</v>
      </c>
      <c r="V125" s="478"/>
      <c r="W125" s="478"/>
      <c r="X125" s="35">
        <f>'7'!$L$125</f>
        <v>0</v>
      </c>
      <c r="Y125" s="478"/>
      <c r="Z125" s="478"/>
      <c r="AA125" s="35">
        <f>'8'!$L$125</f>
        <v>0</v>
      </c>
      <c r="AB125" s="478"/>
      <c r="AC125" s="478"/>
      <c r="AD125" s="35">
        <f>'9'!$L$125</f>
        <v>0</v>
      </c>
      <c r="AE125" s="478"/>
      <c r="AF125" s="478"/>
      <c r="AG125" s="35">
        <f>'10'!$L$125</f>
        <v>0</v>
      </c>
      <c r="AH125" s="478"/>
      <c r="AI125" s="478"/>
      <c r="AJ125" s="35">
        <f>'11'!$L$125</f>
        <v>0</v>
      </c>
      <c r="AK125" s="478"/>
      <c r="AL125" s="478"/>
      <c r="AM125" s="35">
        <f>'12'!$L$125</f>
        <v>0</v>
      </c>
      <c r="AN125" s="478"/>
      <c r="AO125" s="478"/>
      <c r="AP125" s="35">
        <f t="shared" si="531"/>
        <v>0</v>
      </c>
    </row>
    <row r="126" spans="1:42" ht="20.25" hidden="1">
      <c r="A126" t="str">
        <f t="shared" si="324"/>
        <v>Véhicules usagés[...]</v>
      </c>
      <c r="B126" s="12" t="s">
        <v>74</v>
      </c>
      <c r="C126" s="595" t="s">
        <v>21</v>
      </c>
      <c r="D126" s="478"/>
      <c r="E126" s="478"/>
      <c r="F126" s="35">
        <f>'1'!$L$126</f>
        <v>0</v>
      </c>
      <c r="G126" s="478"/>
      <c r="H126" s="478"/>
      <c r="I126" s="35">
        <f>'2'!$L$126</f>
        <v>0</v>
      </c>
      <c r="J126" s="478"/>
      <c r="K126" s="478"/>
      <c r="L126" s="35">
        <f>'3'!$L$126</f>
        <v>0</v>
      </c>
      <c r="M126" s="478"/>
      <c r="N126" s="478"/>
      <c r="O126" s="35">
        <f>'4'!$L$126</f>
        <v>0</v>
      </c>
      <c r="P126" s="478"/>
      <c r="Q126" s="478"/>
      <c r="R126" s="35">
        <f>'5'!$L$126</f>
        <v>0</v>
      </c>
      <c r="S126" s="478"/>
      <c r="T126" s="478"/>
      <c r="U126" s="35">
        <f>'6'!$L$126</f>
        <v>0</v>
      </c>
      <c r="V126" s="478"/>
      <c r="W126" s="478"/>
      <c r="X126" s="35">
        <f>'7'!$L$126</f>
        <v>0</v>
      </c>
      <c r="Y126" s="478"/>
      <c r="Z126" s="478"/>
      <c r="AA126" s="35">
        <f>'8'!$L$126</f>
        <v>0</v>
      </c>
      <c r="AB126" s="478"/>
      <c r="AC126" s="478"/>
      <c r="AD126" s="35">
        <f>'9'!$L$126</f>
        <v>0</v>
      </c>
      <c r="AE126" s="478"/>
      <c r="AF126" s="478"/>
      <c r="AG126" s="35">
        <f>'10'!$L$126</f>
        <v>0</v>
      </c>
      <c r="AH126" s="478"/>
      <c r="AI126" s="478"/>
      <c r="AJ126" s="35">
        <f>'11'!$L$126</f>
        <v>0</v>
      </c>
      <c r="AK126" s="478"/>
      <c r="AL126" s="478"/>
      <c r="AM126" s="35">
        <f>'12'!$L$126</f>
        <v>0</v>
      </c>
      <c r="AN126" s="478"/>
      <c r="AO126" s="478"/>
      <c r="AP126" s="35">
        <f t="shared" si="531"/>
        <v>0</v>
      </c>
    </row>
    <row r="127" spans="1:42" ht="20.25" hidden="1">
      <c r="A127" t="str">
        <f t="shared" si="324"/>
        <v>Véhicules usagés[...]</v>
      </c>
      <c r="B127" s="12" t="s">
        <v>74</v>
      </c>
      <c r="C127" s="595" t="s">
        <v>21</v>
      </c>
      <c r="D127" s="478"/>
      <c r="E127" s="478"/>
      <c r="F127" s="35">
        <f>'1'!$L$127</f>
        <v>0</v>
      </c>
      <c r="G127" s="478"/>
      <c r="H127" s="478"/>
      <c r="I127" s="35">
        <f>'2'!$L$127</f>
        <v>0</v>
      </c>
      <c r="J127" s="478"/>
      <c r="K127" s="478"/>
      <c r="L127" s="35">
        <f>'3'!$L$127</f>
        <v>0</v>
      </c>
      <c r="M127" s="478"/>
      <c r="N127" s="478"/>
      <c r="O127" s="35">
        <f>'4'!$L$127</f>
        <v>0</v>
      </c>
      <c r="P127" s="478"/>
      <c r="Q127" s="478"/>
      <c r="R127" s="35">
        <f>'5'!$L$127</f>
        <v>0</v>
      </c>
      <c r="S127" s="478"/>
      <c r="T127" s="478"/>
      <c r="U127" s="35">
        <f>'6'!$L$127</f>
        <v>0</v>
      </c>
      <c r="V127" s="478"/>
      <c r="W127" s="478"/>
      <c r="X127" s="35">
        <f>'7'!$L$127</f>
        <v>0</v>
      </c>
      <c r="Y127" s="478"/>
      <c r="Z127" s="478"/>
      <c r="AA127" s="35">
        <f>'8'!$L$127</f>
        <v>0</v>
      </c>
      <c r="AB127" s="478"/>
      <c r="AC127" s="478"/>
      <c r="AD127" s="35">
        <f>'9'!$L$127</f>
        <v>0</v>
      </c>
      <c r="AE127" s="478"/>
      <c r="AF127" s="478"/>
      <c r="AG127" s="35">
        <f>'10'!$L$127</f>
        <v>0</v>
      </c>
      <c r="AH127" s="478"/>
      <c r="AI127" s="478"/>
      <c r="AJ127" s="35">
        <f>'11'!$L$127</f>
        <v>0</v>
      </c>
      <c r="AK127" s="478"/>
      <c r="AL127" s="478"/>
      <c r="AM127" s="35">
        <f>'12'!$L$127</f>
        <v>0</v>
      </c>
      <c r="AN127" s="478"/>
      <c r="AO127" s="478"/>
      <c r="AP127" s="35">
        <f t="shared" si="531"/>
        <v>0</v>
      </c>
    </row>
    <row r="128" spans="1:42" ht="20.25" hidden="1">
      <c r="A128" t="str">
        <f t="shared" si="324"/>
        <v>Véhicules usagés[...]</v>
      </c>
      <c r="B128" s="12" t="s">
        <v>74</v>
      </c>
      <c r="C128" s="595" t="s">
        <v>21</v>
      </c>
      <c r="D128" s="478"/>
      <c r="E128" s="478"/>
      <c r="F128" s="35">
        <f>'1'!$L$128</f>
        <v>0</v>
      </c>
      <c r="G128" s="478"/>
      <c r="H128" s="478"/>
      <c r="I128" s="35">
        <f>'2'!$L$128</f>
        <v>0</v>
      </c>
      <c r="J128" s="478"/>
      <c r="K128" s="478"/>
      <c r="L128" s="35">
        <f>'3'!$L$128</f>
        <v>0</v>
      </c>
      <c r="M128" s="478"/>
      <c r="N128" s="478"/>
      <c r="O128" s="35">
        <f>'4'!$L$128</f>
        <v>0</v>
      </c>
      <c r="P128" s="478"/>
      <c r="Q128" s="478"/>
      <c r="R128" s="35">
        <f>'5'!$L$128</f>
        <v>0</v>
      </c>
      <c r="S128" s="478"/>
      <c r="T128" s="478"/>
      <c r="U128" s="35">
        <f>'6'!$L$128</f>
        <v>0</v>
      </c>
      <c r="V128" s="478"/>
      <c r="W128" s="478"/>
      <c r="X128" s="35">
        <f>'7'!$L$128</f>
        <v>0</v>
      </c>
      <c r="Y128" s="478"/>
      <c r="Z128" s="478"/>
      <c r="AA128" s="35">
        <f>'8'!$L$128</f>
        <v>0</v>
      </c>
      <c r="AB128" s="478"/>
      <c r="AC128" s="478"/>
      <c r="AD128" s="35">
        <f>'9'!$L$128</f>
        <v>0</v>
      </c>
      <c r="AE128" s="478"/>
      <c r="AF128" s="478"/>
      <c r="AG128" s="35">
        <f>'10'!$L$128</f>
        <v>0</v>
      </c>
      <c r="AH128" s="478"/>
      <c r="AI128" s="478"/>
      <c r="AJ128" s="35">
        <f>'11'!$L$128</f>
        <v>0</v>
      </c>
      <c r="AK128" s="478"/>
      <c r="AL128" s="478"/>
      <c r="AM128" s="35">
        <f>'12'!$L$128</f>
        <v>0</v>
      </c>
      <c r="AN128" s="478"/>
      <c r="AO128" s="478"/>
      <c r="AP128" s="35">
        <f t="shared" si="531"/>
        <v>0</v>
      </c>
    </row>
    <row r="129" spans="1:42" ht="20.25">
      <c r="A129" t="str">
        <f t="shared" si="324"/>
        <v>Véhicules usagésSalaires en absences</v>
      </c>
      <c r="B129" s="12" t="s">
        <v>74</v>
      </c>
      <c r="C129" s="612" t="s">
        <v>46</v>
      </c>
      <c r="D129" s="478"/>
      <c r="E129" s="478"/>
      <c r="F129" s="35">
        <f>'1'!$L$129</f>
        <v>2069.35</v>
      </c>
      <c r="G129" s="478"/>
      <c r="H129" s="478"/>
      <c r="I129" s="35">
        <f>'2'!$L$129</f>
        <v>3623.53</v>
      </c>
      <c r="J129" s="478"/>
      <c r="K129" s="478"/>
      <c r="L129" s="35">
        <f>'3'!$L$129</f>
        <v>4893.1099999999997</v>
      </c>
      <c r="M129" s="478"/>
      <c r="N129" s="478"/>
      <c r="O129" s="35">
        <f>'4'!$L$129</f>
        <v>2021.69</v>
      </c>
      <c r="P129" s="478"/>
      <c r="Q129" s="478"/>
      <c r="R129" s="35">
        <f>'5'!$L$129</f>
        <v>3223.57</v>
      </c>
      <c r="S129" s="478"/>
      <c r="T129" s="478"/>
      <c r="U129" s="35">
        <f>'6'!$L$129</f>
        <v>4228.84</v>
      </c>
      <c r="V129" s="478"/>
      <c r="W129" s="478"/>
      <c r="X129" s="35">
        <f>'7'!$L$129</f>
        <v>24302.52</v>
      </c>
      <c r="Y129" s="478"/>
      <c r="Z129" s="478"/>
      <c r="AA129" s="35">
        <f>'8'!$L$129</f>
        <v>26640.97</v>
      </c>
      <c r="AB129" s="478"/>
      <c r="AC129" s="478"/>
      <c r="AD129" s="35">
        <f>'9'!$L$129</f>
        <v>0</v>
      </c>
      <c r="AE129" s="478"/>
      <c r="AF129" s="478"/>
      <c r="AG129" s="35">
        <f>'10'!$L$129</f>
        <v>0</v>
      </c>
      <c r="AH129" s="478"/>
      <c r="AI129" s="478"/>
      <c r="AJ129" s="35">
        <f>'11'!$L$129</f>
        <v>0</v>
      </c>
      <c r="AK129" s="478"/>
      <c r="AL129" s="478"/>
      <c r="AM129" s="35">
        <f>'12'!$L$129</f>
        <v>0</v>
      </c>
      <c r="AN129" s="478"/>
      <c r="AO129" s="478"/>
      <c r="AP129" s="35">
        <f t="shared" si="531"/>
        <v>71003.58</v>
      </c>
    </row>
    <row r="130" spans="1:42" ht="20.25">
      <c r="A130" t="str">
        <f t="shared" si="324"/>
        <v>Véhicules usagésDéduction à la source</v>
      </c>
      <c r="B130" s="12" t="s">
        <v>74</v>
      </c>
      <c r="C130" s="595" t="s">
        <v>47</v>
      </c>
      <c r="D130" s="111"/>
      <c r="E130" s="111"/>
      <c r="F130" s="58">
        <f>'1'!$L$130</f>
        <v>2743.13</v>
      </c>
      <c r="G130" s="111"/>
      <c r="H130" s="111"/>
      <c r="I130" s="58">
        <f>'2'!$L$130</f>
        <v>2789.04</v>
      </c>
      <c r="J130" s="111"/>
      <c r="K130" s="111"/>
      <c r="L130" s="58">
        <f>'3'!$L$130</f>
        <v>6076.04</v>
      </c>
      <c r="M130" s="111"/>
      <c r="N130" s="111"/>
      <c r="O130" s="58">
        <f>'4'!$L$130</f>
        <v>5854.93</v>
      </c>
      <c r="P130" s="111"/>
      <c r="Q130" s="111"/>
      <c r="R130" s="58">
        <f>'5'!$L$130</f>
        <v>6704.76</v>
      </c>
      <c r="S130" s="111"/>
      <c r="T130" s="111"/>
      <c r="U130" s="58">
        <f>'6'!$L$130</f>
        <v>7449.83</v>
      </c>
      <c r="V130" s="111"/>
      <c r="W130" s="111"/>
      <c r="X130" s="58">
        <f>'7'!$L$130</f>
        <v>40630.29</v>
      </c>
      <c r="Y130" s="111"/>
      <c r="Z130" s="111"/>
      <c r="AA130" s="58">
        <f>'8'!$L$130</f>
        <v>47207.3</v>
      </c>
      <c r="AB130" s="111"/>
      <c r="AC130" s="111"/>
      <c r="AD130" s="58">
        <f>'9'!$L$130</f>
        <v>0</v>
      </c>
      <c r="AE130" s="111"/>
      <c r="AF130" s="111"/>
      <c r="AG130" s="58">
        <f>'10'!$L$130</f>
        <v>0</v>
      </c>
      <c r="AH130" s="111"/>
      <c r="AI130" s="111"/>
      <c r="AJ130" s="58">
        <f>'11'!$L$130</f>
        <v>0</v>
      </c>
      <c r="AK130" s="111"/>
      <c r="AL130" s="111"/>
      <c r="AM130" s="58">
        <f>'12'!$L$130</f>
        <v>0</v>
      </c>
      <c r="AN130" s="111"/>
      <c r="AO130" s="111"/>
      <c r="AP130" s="58">
        <f t="shared" si="531"/>
        <v>119455.32</v>
      </c>
    </row>
    <row r="131" spans="1:42" ht="20.25">
      <c r="A131" t="str">
        <f t="shared" si="324"/>
        <v>Véhicules usagésBénéfices marginaux</v>
      </c>
      <c r="B131" s="12" t="s">
        <v>74</v>
      </c>
      <c r="C131" s="595" t="s">
        <v>48</v>
      </c>
      <c r="D131" s="478"/>
      <c r="E131" s="478"/>
      <c r="F131" s="35">
        <f>'1'!$L$131</f>
        <v>2196</v>
      </c>
      <c r="G131" s="478"/>
      <c r="H131" s="478"/>
      <c r="I131" s="35">
        <f>'2'!$L$131</f>
        <v>2123.27</v>
      </c>
      <c r="J131" s="478"/>
      <c r="K131" s="478"/>
      <c r="L131" s="35">
        <f>'3'!$L$131</f>
        <v>3999.95</v>
      </c>
      <c r="M131" s="478"/>
      <c r="N131" s="478"/>
      <c r="O131" s="35">
        <f>'4'!$L$131</f>
        <v>4196.03</v>
      </c>
      <c r="P131" s="478"/>
      <c r="Q131" s="478"/>
      <c r="R131" s="35">
        <f>'5'!$L$131</f>
        <v>4805.08</v>
      </c>
      <c r="S131" s="478"/>
      <c r="T131" s="478"/>
      <c r="U131" s="35">
        <f>'6'!$L$131</f>
        <v>5339.04</v>
      </c>
      <c r="V131" s="478"/>
      <c r="W131" s="478"/>
      <c r="X131" s="35">
        <f>'7'!$L$131</f>
        <v>29118.37</v>
      </c>
      <c r="Y131" s="478"/>
      <c r="Z131" s="478"/>
      <c r="AA131" s="35">
        <f>'8'!$L$131</f>
        <v>33831.89</v>
      </c>
      <c r="AB131" s="478"/>
      <c r="AC131" s="478"/>
      <c r="AD131" s="35">
        <f>'9'!$L$131</f>
        <v>0</v>
      </c>
      <c r="AE131" s="478"/>
      <c r="AF131" s="478"/>
      <c r="AG131" s="35">
        <f>'10'!$L$131</f>
        <v>0</v>
      </c>
      <c r="AH131" s="478"/>
      <c r="AI131" s="478"/>
      <c r="AJ131" s="35">
        <f>'11'!$L$131</f>
        <v>0</v>
      </c>
      <c r="AK131" s="478"/>
      <c r="AL131" s="478"/>
      <c r="AM131" s="35">
        <f>'12'!$L$131</f>
        <v>0</v>
      </c>
      <c r="AN131" s="478"/>
      <c r="AO131" s="478"/>
      <c r="AP131" s="35">
        <f t="shared" si="531"/>
        <v>85609.63</v>
      </c>
    </row>
    <row r="132" spans="1:42" ht="20.25">
      <c r="A132" t="str">
        <f t="shared" si="324"/>
        <v>Véhicules usagésCsst</v>
      </c>
      <c r="B132" s="12" t="s">
        <v>74</v>
      </c>
      <c r="C132" s="595" t="s">
        <v>49</v>
      </c>
      <c r="D132" s="478"/>
      <c r="E132" s="478"/>
      <c r="F132" s="35">
        <f>'1'!$L$132</f>
        <v>0</v>
      </c>
      <c r="G132" s="478"/>
      <c r="H132" s="478"/>
      <c r="I132" s="35">
        <f>'2'!$L$132</f>
        <v>1291.4000000000001</v>
      </c>
      <c r="J132" s="478"/>
      <c r="K132" s="478"/>
      <c r="L132" s="35">
        <f>'3'!$L$132</f>
        <v>643.29999999999995</v>
      </c>
      <c r="M132" s="478"/>
      <c r="N132" s="478"/>
      <c r="O132" s="35">
        <f>'4'!$L$132</f>
        <v>975.82</v>
      </c>
      <c r="P132" s="478"/>
      <c r="Q132" s="478"/>
      <c r="R132" s="35">
        <f>'5'!$L$132</f>
        <v>1117.46</v>
      </c>
      <c r="S132" s="478"/>
      <c r="T132" s="478"/>
      <c r="U132" s="35">
        <f>'6'!$L$132</f>
        <v>1241.6400000000001</v>
      </c>
      <c r="V132" s="478"/>
      <c r="W132" s="478"/>
      <c r="X132" s="35">
        <f>'7'!$L$132</f>
        <v>6771.71</v>
      </c>
      <c r="Y132" s="478"/>
      <c r="Z132" s="478"/>
      <c r="AA132" s="35">
        <f>'8'!$L$132</f>
        <v>7867.88</v>
      </c>
      <c r="AB132" s="478"/>
      <c r="AC132" s="478"/>
      <c r="AD132" s="35">
        <f>'9'!$L$132</f>
        <v>0</v>
      </c>
      <c r="AE132" s="478"/>
      <c r="AF132" s="478"/>
      <c r="AG132" s="35">
        <f>'10'!$L$132</f>
        <v>0</v>
      </c>
      <c r="AH132" s="478"/>
      <c r="AI132" s="478"/>
      <c r="AJ132" s="35">
        <f>'11'!$L$132</f>
        <v>0</v>
      </c>
      <c r="AK132" s="478"/>
      <c r="AL132" s="478"/>
      <c r="AM132" s="35">
        <f>'12'!$L$132</f>
        <v>0</v>
      </c>
      <c r="AN132" s="478"/>
      <c r="AO132" s="478"/>
      <c r="AP132" s="35">
        <f t="shared" si="531"/>
        <v>19909.21</v>
      </c>
    </row>
    <row r="133" spans="1:42" ht="20.25" hidden="1">
      <c r="A133" t="str">
        <f t="shared" si="324"/>
        <v>Véhicules usagés[...]</v>
      </c>
      <c r="B133" s="12" t="s">
        <v>74</v>
      </c>
      <c r="C133" s="603" t="s">
        <v>21</v>
      </c>
      <c r="D133" s="117"/>
      <c r="E133" s="117"/>
      <c r="F133" s="35">
        <f>'1'!$L$133</f>
        <v>0</v>
      </c>
      <c r="G133" s="117"/>
      <c r="H133" s="117"/>
      <c r="I133" s="35">
        <f>'2'!$L$133</f>
        <v>0</v>
      </c>
      <c r="J133" s="117"/>
      <c r="K133" s="117"/>
      <c r="L133" s="35">
        <f>'3'!$L$133</f>
        <v>0</v>
      </c>
      <c r="M133" s="117"/>
      <c r="N133" s="117"/>
      <c r="O133" s="35">
        <f>'4'!$L$133</f>
        <v>0</v>
      </c>
      <c r="P133" s="117"/>
      <c r="Q133" s="117"/>
      <c r="R133" s="35">
        <f>'5'!$L$133</f>
        <v>0</v>
      </c>
      <c r="S133" s="117"/>
      <c r="T133" s="117"/>
      <c r="U133" s="35">
        <f>'6'!$L$133</f>
        <v>0</v>
      </c>
      <c r="V133" s="117"/>
      <c r="W133" s="117"/>
      <c r="X133" s="35">
        <f>'7'!$L$133</f>
        <v>0</v>
      </c>
      <c r="Y133" s="117"/>
      <c r="Z133" s="117"/>
      <c r="AA133" s="35">
        <f>'8'!$L$133</f>
        <v>0</v>
      </c>
      <c r="AB133" s="117"/>
      <c r="AC133" s="117"/>
      <c r="AD133" s="35">
        <f>'9'!$L$133</f>
        <v>0</v>
      </c>
      <c r="AE133" s="117"/>
      <c r="AF133" s="117"/>
      <c r="AG133" s="35">
        <f>'10'!$L$133</f>
        <v>0</v>
      </c>
      <c r="AH133" s="117"/>
      <c r="AI133" s="117"/>
      <c r="AJ133" s="35">
        <f>'11'!$L$133</f>
        <v>0</v>
      </c>
      <c r="AK133" s="117"/>
      <c r="AL133" s="117"/>
      <c r="AM133" s="35">
        <f>'12'!$L$133</f>
        <v>0</v>
      </c>
      <c r="AN133" s="117"/>
      <c r="AO133" s="117"/>
      <c r="AP133" s="35">
        <f t="shared" si="531"/>
        <v>0</v>
      </c>
    </row>
    <row r="134" spans="1:42" ht="20.25">
      <c r="A134" t="str">
        <f t="shared" si="324"/>
        <v>Véhicules usagésTOTAL PERSONNEL</v>
      </c>
      <c r="B134" s="12" t="s">
        <v>74</v>
      </c>
      <c r="C134" s="611" t="s">
        <v>50</v>
      </c>
      <c r="D134" s="100" t="s">
        <v>40</v>
      </c>
      <c r="E134" s="101">
        <f>F134/F$107</f>
        <v>0.64922694348028709</v>
      </c>
      <c r="F134" s="107">
        <f>SUM(F122:F133)</f>
        <v>26055.360000000001</v>
      </c>
      <c r="G134" s="100" t="s">
        <v>40</v>
      </c>
      <c r="H134" s="101">
        <f>I134/I$107</f>
        <v>0.36091052425075698</v>
      </c>
      <c r="I134" s="107">
        <f>SUM(I122:I133)</f>
        <v>26878.140000000003</v>
      </c>
      <c r="J134" s="100" t="s">
        <v>40</v>
      </c>
      <c r="K134" s="101">
        <f>L134/L$107</f>
        <v>0.32165986475720992</v>
      </c>
      <c r="L134" s="107">
        <f>SUM(L122:L133)</f>
        <v>36989.170000000006</v>
      </c>
      <c r="M134" s="100" t="s">
        <v>40</v>
      </c>
      <c r="N134" s="101">
        <f t="shared" ref="N134" si="532">O134/O$107</f>
        <v>0.28563306040554443</v>
      </c>
      <c r="O134" s="107">
        <f t="shared" ref="O134" si="533">SUM(O122:O133)</f>
        <v>31880.059999999998</v>
      </c>
      <c r="P134" s="100" t="s">
        <v>40</v>
      </c>
      <c r="Q134" s="101">
        <f t="shared" ref="Q134" si="534">R134/R$107</f>
        <v>0.21021861215651433</v>
      </c>
      <c r="R134" s="107">
        <f t="shared" ref="R134" si="535">SUM(R122:R133)</f>
        <v>33158.94</v>
      </c>
      <c r="S134" s="100" t="s">
        <v>40</v>
      </c>
      <c r="T134" s="101">
        <f t="shared" ref="T134" si="536">U134/U$107</f>
        <v>0.35615909535202606</v>
      </c>
      <c r="U134" s="107">
        <f t="shared" ref="U134" si="537">SUM(U122:U133)</f>
        <v>44709.1</v>
      </c>
      <c r="V134" s="100" t="s">
        <v>40</v>
      </c>
      <c r="W134" s="101">
        <f t="shared" ref="W134" si="538">X134/X$107</f>
        <v>0.29678465071386279</v>
      </c>
      <c r="X134" s="107">
        <f t="shared" ref="X134" si="539">SUM(X122:X133)</f>
        <v>238028.56999999998</v>
      </c>
      <c r="Y134" s="100" t="s">
        <v>40</v>
      </c>
      <c r="Z134" s="101">
        <f t="shared" ref="Z134" si="540">AA134/AA$107</f>
        <v>0.29452258936666781</v>
      </c>
      <c r="AA134" s="107">
        <f t="shared" ref="AA134" si="541">SUM(AA122:AA133)</f>
        <v>270127.03000000003</v>
      </c>
      <c r="AB134" s="100" t="s">
        <v>40</v>
      </c>
      <c r="AC134" s="101" t="e">
        <f t="shared" ref="AC134" si="542">AD134/AD$107</f>
        <v>#DIV/0!</v>
      </c>
      <c r="AD134" s="107">
        <f t="shared" ref="AD134" si="543">SUM(AD122:AD133)</f>
        <v>0</v>
      </c>
      <c r="AE134" s="100" t="s">
        <v>40</v>
      </c>
      <c r="AF134" s="101" t="e">
        <f t="shared" ref="AF134" si="544">AG134/AG$107</f>
        <v>#DIV/0!</v>
      </c>
      <c r="AG134" s="107">
        <f t="shared" ref="AG134" si="545">SUM(AG122:AG133)</f>
        <v>0</v>
      </c>
      <c r="AH134" s="100" t="s">
        <v>40</v>
      </c>
      <c r="AI134" s="101" t="e">
        <f t="shared" ref="AI134" si="546">AJ134/AJ$107</f>
        <v>#DIV/0!</v>
      </c>
      <c r="AJ134" s="107">
        <f t="shared" ref="AJ134" si="547">SUM(AJ122:AJ133)</f>
        <v>0</v>
      </c>
      <c r="AK134" s="100" t="s">
        <v>40</v>
      </c>
      <c r="AL134" s="101" t="e">
        <f t="shared" ref="AL134" si="548">AM134/AM$107</f>
        <v>#DIV/0!</v>
      </c>
      <c r="AM134" s="107">
        <f t="shared" ref="AM134" si="549">SUM(AM122:AM133)</f>
        <v>0</v>
      </c>
      <c r="AN134" s="100" t="s">
        <v>40</v>
      </c>
      <c r="AO134" s="101">
        <f t="shared" ref="AO134" si="550">AP134/AP$107</f>
        <v>0.30201582849594427</v>
      </c>
      <c r="AP134" s="107">
        <f t="shared" ref="AP134" si="551">SUM(AP122:AP133)</f>
        <v>707826.37</v>
      </c>
    </row>
    <row r="135" spans="1:42" ht="20.25">
      <c r="A135" t="str">
        <f t="shared" si="324"/>
        <v>Véhicules usagésPublicité 2</v>
      </c>
      <c r="B135" s="12" t="s">
        <v>74</v>
      </c>
      <c r="C135" s="603" t="s">
        <v>51</v>
      </c>
      <c r="D135" s="478"/>
      <c r="E135" s="478"/>
      <c r="F135" s="35">
        <f>'1'!$L$135</f>
        <v>0</v>
      </c>
      <c r="G135" s="478"/>
      <c r="H135" s="478"/>
      <c r="I135" s="35">
        <f>'2'!$L$135</f>
        <v>0</v>
      </c>
      <c r="J135" s="478"/>
      <c r="K135" s="478"/>
      <c r="L135" s="35">
        <f>'3'!$L$135</f>
        <v>0</v>
      </c>
      <c r="M135" s="478"/>
      <c r="N135" s="478"/>
      <c r="O135" s="35">
        <f>'4'!$L$135</f>
        <v>0</v>
      </c>
      <c r="P135" s="478"/>
      <c r="Q135" s="478"/>
      <c r="R135" s="35">
        <f>'5'!$L$135</f>
        <v>0</v>
      </c>
      <c r="S135" s="478"/>
      <c r="T135" s="478"/>
      <c r="U135" s="35">
        <f>'6'!$L$135</f>
        <v>0</v>
      </c>
      <c r="V135" s="478"/>
      <c r="W135" s="478"/>
      <c r="X135" s="35">
        <f>'7'!$L$135</f>
        <v>0</v>
      </c>
      <c r="Y135" s="478"/>
      <c r="Z135" s="478"/>
      <c r="AA135" s="35">
        <f>'8'!$L$135</f>
        <v>0</v>
      </c>
      <c r="AB135" s="478"/>
      <c r="AC135" s="478"/>
      <c r="AD135" s="35">
        <f>'9'!$L$135</f>
        <v>0</v>
      </c>
      <c r="AE135" s="478"/>
      <c r="AF135" s="478"/>
      <c r="AG135" s="35">
        <f>'10'!$L$135</f>
        <v>0</v>
      </c>
      <c r="AH135" s="478"/>
      <c r="AI135" s="478"/>
      <c r="AJ135" s="35">
        <f>'11'!$L$135</f>
        <v>0</v>
      </c>
      <c r="AK135" s="478"/>
      <c r="AL135" s="478"/>
      <c r="AM135" s="35">
        <f>'12'!$L$135</f>
        <v>0</v>
      </c>
      <c r="AN135" s="478"/>
      <c r="AO135" s="478"/>
      <c r="AP135" s="35">
        <f t="shared" ref="AP135:AP151" si="552">SUM(F135,I135,L135,O135,R135,U135,X135,AA135,AD135,AG135,AJ135,AM135)</f>
        <v>0</v>
      </c>
    </row>
    <row r="136" spans="1:42" ht="20.25">
      <c r="A136" t="str">
        <f t="shared" si="324"/>
        <v>Véhicules usagésService gratuit 2</v>
      </c>
      <c r="B136" s="12" t="s">
        <v>74</v>
      </c>
      <c r="C136" s="603" t="s">
        <v>52</v>
      </c>
      <c r="D136" s="478"/>
      <c r="E136" s="478"/>
      <c r="F136" s="35">
        <f>'1'!$L$136</f>
        <v>0</v>
      </c>
      <c r="G136" s="478"/>
      <c r="H136" s="478"/>
      <c r="I136" s="35">
        <f>'2'!$L$136</f>
        <v>0</v>
      </c>
      <c r="J136" s="478"/>
      <c r="K136" s="478"/>
      <c r="L136" s="35">
        <f>'3'!$L$136</f>
        <v>0</v>
      </c>
      <c r="M136" s="478"/>
      <c r="N136" s="478"/>
      <c r="O136" s="35">
        <f>'4'!$L$136</f>
        <v>0</v>
      </c>
      <c r="P136" s="478"/>
      <c r="Q136" s="478"/>
      <c r="R136" s="35">
        <f>'5'!$L$136</f>
        <v>0</v>
      </c>
      <c r="S136" s="478"/>
      <c r="T136" s="478"/>
      <c r="U136" s="35">
        <f>'6'!$L$136</f>
        <v>0</v>
      </c>
      <c r="V136" s="478"/>
      <c r="W136" s="478"/>
      <c r="X136" s="35">
        <f>'7'!$L$136</f>
        <v>0</v>
      </c>
      <c r="Y136" s="478"/>
      <c r="Z136" s="478"/>
      <c r="AA136" s="35">
        <f>'8'!$L$136</f>
        <v>0</v>
      </c>
      <c r="AB136" s="478"/>
      <c r="AC136" s="478"/>
      <c r="AD136" s="35">
        <f>'9'!$L$136</f>
        <v>0</v>
      </c>
      <c r="AE136" s="478"/>
      <c r="AF136" s="478"/>
      <c r="AG136" s="35">
        <f>'10'!$L$136</f>
        <v>0</v>
      </c>
      <c r="AH136" s="478"/>
      <c r="AI136" s="478"/>
      <c r="AJ136" s="35">
        <f>'11'!$L$136</f>
        <v>0</v>
      </c>
      <c r="AK136" s="478"/>
      <c r="AL136" s="478"/>
      <c r="AM136" s="35">
        <f>'12'!$L$136</f>
        <v>0</v>
      </c>
      <c r="AN136" s="478"/>
      <c r="AO136" s="478"/>
      <c r="AP136" s="35">
        <f t="shared" si="552"/>
        <v>0</v>
      </c>
    </row>
    <row r="137" spans="1:42" ht="20.25">
      <c r="A137" t="str">
        <f t="shared" si="324"/>
        <v>Véhicules usagésFrais véhicules de cie</v>
      </c>
      <c r="B137" s="12" t="s">
        <v>74</v>
      </c>
      <c r="C137" s="604" t="s">
        <v>53</v>
      </c>
      <c r="D137" s="117"/>
      <c r="E137" s="117"/>
      <c r="F137" s="546">
        <f>'1'!$L$137</f>
        <v>-409.62</v>
      </c>
      <c r="G137" s="117"/>
      <c r="H137" s="117"/>
      <c r="I137" s="546">
        <f>'2'!$L$137</f>
        <v>-230.96</v>
      </c>
      <c r="J137" s="117"/>
      <c r="K137" s="117"/>
      <c r="L137" s="546">
        <f>'3'!$L$137</f>
        <v>-492.65</v>
      </c>
      <c r="M137" s="117"/>
      <c r="N137" s="117"/>
      <c r="O137" s="546">
        <f>'4'!$L$137</f>
        <v>-369.12</v>
      </c>
      <c r="P137" s="117"/>
      <c r="Q137" s="117"/>
      <c r="R137" s="546">
        <f>'5'!$L$137</f>
        <v>-351.13</v>
      </c>
      <c r="S137" s="117"/>
      <c r="T137" s="117"/>
      <c r="U137" s="546">
        <f>'6'!$L$137</f>
        <v>200.89</v>
      </c>
      <c r="V137" s="117"/>
      <c r="W137" s="117"/>
      <c r="X137" s="546">
        <f>'7'!$L$137</f>
        <v>-2193.4699999999998</v>
      </c>
      <c r="Y137" s="117"/>
      <c r="Z137" s="117"/>
      <c r="AA137" s="546">
        <f>'8'!$L$137</f>
        <v>-2622.76</v>
      </c>
      <c r="AB137" s="117"/>
      <c r="AC137" s="117"/>
      <c r="AD137" s="546">
        <f>'9'!$L$137</f>
        <v>0</v>
      </c>
      <c r="AE137" s="117"/>
      <c r="AF137" s="117"/>
      <c r="AG137" s="546">
        <f>'10'!$L$137</f>
        <v>0</v>
      </c>
      <c r="AH137" s="117"/>
      <c r="AI137" s="117"/>
      <c r="AJ137" s="546">
        <f>'11'!$L$137</f>
        <v>0</v>
      </c>
      <c r="AK137" s="117"/>
      <c r="AL137" s="117"/>
      <c r="AM137" s="546">
        <f>'12'!$L$137</f>
        <v>0</v>
      </c>
      <c r="AN137" s="117"/>
      <c r="AO137" s="117"/>
      <c r="AP137" s="546">
        <f t="shared" si="552"/>
        <v>-6468.82</v>
      </c>
    </row>
    <row r="138" spans="1:42" ht="20.25">
      <c r="A138" t="str">
        <f t="shared" si="324"/>
        <v>Véhicules usagésInformatique</v>
      </c>
      <c r="B138" s="12" t="s">
        <v>74</v>
      </c>
      <c r="C138" s="603" t="s">
        <v>54</v>
      </c>
      <c r="D138" s="478"/>
      <c r="E138" s="478"/>
      <c r="F138" s="35">
        <f>'1'!$L$138</f>
        <v>2438.41</v>
      </c>
      <c r="G138" s="478"/>
      <c r="H138" s="478"/>
      <c r="I138" s="35">
        <f>'2'!$L$138</f>
        <v>1895.94</v>
      </c>
      <c r="J138" s="478"/>
      <c r="K138" s="478"/>
      <c r="L138" s="35">
        <f>'3'!$L$138</f>
        <v>1758.75</v>
      </c>
      <c r="M138" s="478"/>
      <c r="N138" s="478"/>
      <c r="O138" s="35">
        <f>'4'!$L$138</f>
        <v>1493</v>
      </c>
      <c r="P138" s="478"/>
      <c r="Q138" s="478"/>
      <c r="R138" s="35">
        <f>'5'!$L$138</f>
        <v>1770.17</v>
      </c>
      <c r="S138" s="478"/>
      <c r="T138" s="478"/>
      <c r="U138" s="35">
        <f>'6'!$L$138</f>
        <v>1675.51</v>
      </c>
      <c r="V138" s="478"/>
      <c r="W138" s="478"/>
      <c r="X138" s="35">
        <f>'7'!$L$138</f>
        <v>12902.43</v>
      </c>
      <c r="Y138" s="478"/>
      <c r="Z138" s="478"/>
      <c r="AA138" s="35">
        <f>'8'!$L$138</f>
        <v>15062.16</v>
      </c>
      <c r="AB138" s="478"/>
      <c r="AC138" s="478"/>
      <c r="AD138" s="35">
        <f>'9'!$L$138</f>
        <v>0</v>
      </c>
      <c r="AE138" s="478"/>
      <c r="AF138" s="478"/>
      <c r="AG138" s="35">
        <f>'10'!$L$138</f>
        <v>0</v>
      </c>
      <c r="AH138" s="478"/>
      <c r="AI138" s="478"/>
      <c r="AJ138" s="35">
        <f>'11'!$L$138</f>
        <v>0</v>
      </c>
      <c r="AK138" s="478"/>
      <c r="AL138" s="478"/>
      <c r="AM138" s="35">
        <f>'12'!$L$138</f>
        <v>0</v>
      </c>
      <c r="AN138" s="478"/>
      <c r="AO138" s="478"/>
      <c r="AP138" s="35">
        <f t="shared" si="552"/>
        <v>38996.369999999995</v>
      </c>
    </row>
    <row r="139" spans="1:42" ht="20.25">
      <c r="A139" t="str">
        <f t="shared" si="324"/>
        <v>Véhicules usagésFrais de déplacement</v>
      </c>
      <c r="B139" s="12" t="s">
        <v>74</v>
      </c>
      <c r="C139" s="603" t="s">
        <v>55</v>
      </c>
      <c r="D139" s="478"/>
      <c r="E139" s="478"/>
      <c r="F139" s="35">
        <f>'1'!$L$139</f>
        <v>23.26</v>
      </c>
      <c r="G139" s="478"/>
      <c r="H139" s="478"/>
      <c r="I139" s="35">
        <f>'2'!$L$139</f>
        <v>27.27</v>
      </c>
      <c r="J139" s="478"/>
      <c r="K139" s="478"/>
      <c r="L139" s="35">
        <f>'3'!$L$139</f>
        <v>220.28</v>
      </c>
      <c r="M139" s="478"/>
      <c r="N139" s="478"/>
      <c r="O139" s="35">
        <f>'4'!$L$139</f>
        <v>78.69</v>
      </c>
      <c r="P139" s="478"/>
      <c r="Q139" s="478"/>
      <c r="R139" s="35">
        <f>'5'!$L$139</f>
        <v>229.67</v>
      </c>
      <c r="S139" s="478"/>
      <c r="T139" s="478"/>
      <c r="U139" s="35">
        <f>'6'!$L$139</f>
        <v>283.38</v>
      </c>
      <c r="V139" s="478"/>
      <c r="W139" s="478"/>
      <c r="X139" s="35">
        <f>'7'!$L$139</f>
        <v>1729.98</v>
      </c>
      <c r="Y139" s="478"/>
      <c r="Z139" s="478"/>
      <c r="AA139" s="35">
        <f>'8'!$L$139</f>
        <v>1811.63</v>
      </c>
      <c r="AB139" s="478"/>
      <c r="AC139" s="478"/>
      <c r="AD139" s="35">
        <f>'9'!$L$139</f>
        <v>0</v>
      </c>
      <c r="AE139" s="478"/>
      <c r="AF139" s="478"/>
      <c r="AG139" s="35">
        <f>'10'!$L$139</f>
        <v>0</v>
      </c>
      <c r="AH139" s="478"/>
      <c r="AI139" s="478"/>
      <c r="AJ139" s="35">
        <f>'11'!$L$139</f>
        <v>0</v>
      </c>
      <c r="AK139" s="478"/>
      <c r="AL139" s="478"/>
      <c r="AM139" s="35">
        <f>'12'!$L$139</f>
        <v>0</v>
      </c>
      <c r="AN139" s="478"/>
      <c r="AO139" s="478"/>
      <c r="AP139" s="35">
        <f t="shared" si="552"/>
        <v>4404.16</v>
      </c>
    </row>
    <row r="140" spans="1:42" ht="20.25">
      <c r="A140" t="str">
        <f t="shared" si="324"/>
        <v>Véhicules usagésServices extérieurs</v>
      </c>
      <c r="B140" s="12" t="s">
        <v>74</v>
      </c>
      <c r="C140" s="604" t="s">
        <v>56</v>
      </c>
      <c r="D140" s="117"/>
      <c r="E140" s="117"/>
      <c r="F140" s="546">
        <f>'1'!$L$140</f>
        <v>798.93</v>
      </c>
      <c r="G140" s="117"/>
      <c r="H140" s="117"/>
      <c r="I140" s="546">
        <f>'2'!$L$140</f>
        <v>879.99</v>
      </c>
      <c r="J140" s="117"/>
      <c r="K140" s="117"/>
      <c r="L140" s="546">
        <f>'3'!$L$140</f>
        <v>852.16</v>
      </c>
      <c r="M140" s="117"/>
      <c r="N140" s="117"/>
      <c r="O140" s="546">
        <f>'4'!$L$140</f>
        <v>1698.7</v>
      </c>
      <c r="P140" s="117"/>
      <c r="Q140" s="117"/>
      <c r="R140" s="546">
        <f>'5'!$L$140</f>
        <v>1235.5</v>
      </c>
      <c r="S140" s="117"/>
      <c r="T140" s="117"/>
      <c r="U140" s="546">
        <f>'6'!$L$140</f>
        <v>1067.22</v>
      </c>
      <c r="V140" s="117"/>
      <c r="W140" s="117"/>
      <c r="X140" s="546">
        <f>'7'!$L$140</f>
        <v>7603.78</v>
      </c>
      <c r="Y140" s="117"/>
      <c r="Z140" s="117"/>
      <c r="AA140" s="546">
        <f>'8'!$L$140</f>
        <v>8511.58</v>
      </c>
      <c r="AB140" s="117"/>
      <c r="AC140" s="117"/>
      <c r="AD140" s="546">
        <f>'9'!$L$140</f>
        <v>0</v>
      </c>
      <c r="AE140" s="117"/>
      <c r="AF140" s="117"/>
      <c r="AG140" s="546">
        <f>'10'!$L$140</f>
        <v>0</v>
      </c>
      <c r="AH140" s="117"/>
      <c r="AI140" s="117"/>
      <c r="AJ140" s="546">
        <f>'11'!$L$140</f>
        <v>0</v>
      </c>
      <c r="AK140" s="117"/>
      <c r="AL140" s="117"/>
      <c r="AM140" s="546">
        <f>'12'!$L$140</f>
        <v>0</v>
      </c>
      <c r="AN140" s="117"/>
      <c r="AO140" s="117"/>
      <c r="AP140" s="546">
        <f t="shared" si="552"/>
        <v>22647.86</v>
      </c>
    </row>
    <row r="141" spans="1:42" ht="20.25">
      <c r="A141" t="str">
        <f t="shared" si="324"/>
        <v>Véhicules usagésFournitures autres</v>
      </c>
      <c r="B141" s="12" t="s">
        <v>74</v>
      </c>
      <c r="C141" s="603" t="s">
        <v>57</v>
      </c>
      <c r="D141" s="478"/>
      <c r="E141" s="478"/>
      <c r="F141" s="35">
        <f>'1'!$L$141</f>
        <v>0</v>
      </c>
      <c r="G141" s="478"/>
      <c r="H141" s="478"/>
      <c r="I141" s="35">
        <f>'2'!$L$141</f>
        <v>0</v>
      </c>
      <c r="J141" s="478"/>
      <c r="K141" s="478"/>
      <c r="L141" s="35">
        <f>'3'!$L$141</f>
        <v>0</v>
      </c>
      <c r="M141" s="478"/>
      <c r="N141" s="478"/>
      <c r="O141" s="35">
        <f>'4'!$L$141</f>
        <v>413.76</v>
      </c>
      <c r="P141" s="478"/>
      <c r="Q141" s="478"/>
      <c r="R141" s="35">
        <f>'5'!$L$141</f>
        <v>28.09</v>
      </c>
      <c r="S141" s="478"/>
      <c r="T141" s="478"/>
      <c r="U141" s="35">
        <f>'6'!$L$141</f>
        <v>3.35</v>
      </c>
      <c r="V141" s="478"/>
      <c r="W141" s="478"/>
      <c r="X141" s="35">
        <f>'7'!$L$141</f>
        <v>445.2</v>
      </c>
      <c r="Y141" s="478"/>
      <c r="Z141" s="478"/>
      <c r="AA141" s="35">
        <f>'8'!$L$141</f>
        <v>447.99</v>
      </c>
      <c r="AB141" s="478"/>
      <c r="AC141" s="478"/>
      <c r="AD141" s="35">
        <f>'9'!$L$141</f>
        <v>0</v>
      </c>
      <c r="AE141" s="478"/>
      <c r="AF141" s="478"/>
      <c r="AG141" s="35">
        <f>'10'!$L$141</f>
        <v>0</v>
      </c>
      <c r="AH141" s="478"/>
      <c r="AI141" s="478"/>
      <c r="AJ141" s="35">
        <f>'11'!$L$141</f>
        <v>0</v>
      </c>
      <c r="AK141" s="478"/>
      <c r="AL141" s="478"/>
      <c r="AM141" s="35">
        <f>'12'!$L$141</f>
        <v>0</v>
      </c>
      <c r="AN141" s="478"/>
      <c r="AO141" s="478"/>
      <c r="AP141" s="35">
        <f t="shared" si="552"/>
        <v>1338.3899999999999</v>
      </c>
    </row>
    <row r="142" spans="1:42" ht="20.25">
      <c r="A142" t="str">
        <f t="shared" si="324"/>
        <v>Véhicules usagésUniformes</v>
      </c>
      <c r="B142" s="12" t="s">
        <v>74</v>
      </c>
      <c r="C142" s="603" t="s">
        <v>58</v>
      </c>
      <c r="D142" s="478"/>
      <c r="E142" s="478"/>
      <c r="F142" s="35">
        <f>'1'!$L$142</f>
        <v>0</v>
      </c>
      <c r="G142" s="478"/>
      <c r="H142" s="478"/>
      <c r="I142" s="35">
        <f>'2'!$L$142</f>
        <v>0</v>
      </c>
      <c r="J142" s="478"/>
      <c r="K142" s="478"/>
      <c r="L142" s="35">
        <f>'3'!$L$142</f>
        <v>0</v>
      </c>
      <c r="M142" s="478"/>
      <c r="N142" s="478"/>
      <c r="O142" s="35">
        <f>'4'!$L$142</f>
        <v>0</v>
      </c>
      <c r="P142" s="478"/>
      <c r="Q142" s="478"/>
      <c r="R142" s="35">
        <f>'5'!$L$142</f>
        <v>0</v>
      </c>
      <c r="S142" s="478"/>
      <c r="T142" s="478"/>
      <c r="U142" s="35">
        <f>'6'!$L$142</f>
        <v>0</v>
      </c>
      <c r="V142" s="478"/>
      <c r="W142" s="478"/>
      <c r="X142" s="35">
        <f>'7'!$L$142</f>
        <v>0</v>
      </c>
      <c r="Y142" s="478"/>
      <c r="Z142" s="478"/>
      <c r="AA142" s="35">
        <f>'8'!$L$142</f>
        <v>0</v>
      </c>
      <c r="AB142" s="478"/>
      <c r="AC142" s="478"/>
      <c r="AD142" s="35">
        <f>'9'!$L$142</f>
        <v>0</v>
      </c>
      <c r="AE142" s="478"/>
      <c r="AF142" s="478"/>
      <c r="AG142" s="35">
        <f>'10'!$L$142</f>
        <v>0</v>
      </c>
      <c r="AH142" s="478"/>
      <c r="AI142" s="478"/>
      <c r="AJ142" s="35">
        <f>'11'!$L$142</f>
        <v>0</v>
      </c>
      <c r="AK142" s="478"/>
      <c r="AL142" s="478"/>
      <c r="AM142" s="35">
        <f>'12'!$L$142</f>
        <v>0</v>
      </c>
      <c r="AN142" s="478"/>
      <c r="AO142" s="478"/>
      <c r="AP142" s="35">
        <f t="shared" si="552"/>
        <v>0</v>
      </c>
    </row>
    <row r="143" spans="1:42" ht="20.25">
      <c r="A143" t="str">
        <f t="shared" si="324"/>
        <v>Véhicules usagésPapeterie</v>
      </c>
      <c r="B143" s="12" t="s">
        <v>74</v>
      </c>
      <c r="C143" s="603" t="s">
        <v>59</v>
      </c>
      <c r="D143" s="478"/>
      <c r="E143" s="478"/>
      <c r="F143" s="547">
        <f>'1'!$L$143</f>
        <v>93.33</v>
      </c>
      <c r="G143" s="478"/>
      <c r="H143" s="478"/>
      <c r="I143" s="547">
        <f>'2'!$L$143</f>
        <v>190.6</v>
      </c>
      <c r="J143" s="478"/>
      <c r="K143" s="478"/>
      <c r="L143" s="547">
        <f>'3'!$L$143</f>
        <v>144.71</v>
      </c>
      <c r="M143" s="478"/>
      <c r="N143" s="478"/>
      <c r="O143" s="547">
        <f>'4'!$L$143</f>
        <v>597.44000000000005</v>
      </c>
      <c r="P143" s="478"/>
      <c r="Q143" s="478"/>
      <c r="R143" s="547">
        <f>'5'!$L$143</f>
        <v>239.58</v>
      </c>
      <c r="S143" s="478"/>
      <c r="T143" s="478"/>
      <c r="U143" s="547">
        <f>'6'!$L$143</f>
        <v>239.91</v>
      </c>
      <c r="V143" s="478"/>
      <c r="W143" s="478"/>
      <c r="X143" s="547">
        <f>'7'!$L$143</f>
        <v>1680.57</v>
      </c>
      <c r="Y143" s="478"/>
      <c r="Z143" s="478"/>
      <c r="AA143" s="547">
        <f>'8'!$L$143</f>
        <v>1966.9</v>
      </c>
      <c r="AB143" s="478"/>
      <c r="AC143" s="478"/>
      <c r="AD143" s="547">
        <f>'9'!$L$143</f>
        <v>0</v>
      </c>
      <c r="AE143" s="478"/>
      <c r="AF143" s="478"/>
      <c r="AG143" s="547">
        <f>'10'!$L$143</f>
        <v>0</v>
      </c>
      <c r="AH143" s="478"/>
      <c r="AI143" s="478"/>
      <c r="AJ143" s="547">
        <f>'11'!$L$143</f>
        <v>0</v>
      </c>
      <c r="AK143" s="478"/>
      <c r="AL143" s="478"/>
      <c r="AM143" s="547">
        <f>'12'!$L$143</f>
        <v>0</v>
      </c>
      <c r="AN143" s="478"/>
      <c r="AO143" s="478"/>
      <c r="AP143" s="547">
        <f t="shared" si="552"/>
        <v>5153.04</v>
      </c>
    </row>
    <row r="144" spans="1:42" ht="20.25">
      <c r="A144" t="str">
        <f t="shared" si="324"/>
        <v>Véhicules usagésTéléphone</v>
      </c>
      <c r="B144" s="12" t="s">
        <v>74</v>
      </c>
      <c r="C144" s="603" t="s">
        <v>60</v>
      </c>
      <c r="D144" s="478"/>
      <c r="E144" s="478"/>
      <c r="F144" s="35">
        <f>'1'!$L$144</f>
        <v>123.27</v>
      </c>
      <c r="G144" s="478"/>
      <c r="H144" s="478"/>
      <c r="I144" s="35">
        <f>'2'!$L$144</f>
        <v>125.47</v>
      </c>
      <c r="J144" s="478"/>
      <c r="K144" s="478"/>
      <c r="L144" s="35">
        <f>'3'!$L$144</f>
        <v>89.27</v>
      </c>
      <c r="M144" s="478"/>
      <c r="N144" s="478"/>
      <c r="O144" s="35">
        <f>'4'!$L$144</f>
        <v>48.83</v>
      </c>
      <c r="P144" s="478"/>
      <c r="Q144" s="478"/>
      <c r="R144" s="35">
        <f>'5'!$L$144</f>
        <v>48.54</v>
      </c>
      <c r="S144" s="478"/>
      <c r="T144" s="478"/>
      <c r="U144" s="35">
        <f>'6'!$L$144</f>
        <v>37.659999999999997</v>
      </c>
      <c r="V144" s="478"/>
      <c r="W144" s="478"/>
      <c r="X144" s="35">
        <f>'7'!$L$144</f>
        <v>506.48</v>
      </c>
      <c r="Y144" s="478"/>
      <c r="Z144" s="478"/>
      <c r="AA144" s="35">
        <f>'8'!$L$144</f>
        <v>540.26</v>
      </c>
      <c r="AB144" s="478"/>
      <c r="AC144" s="478"/>
      <c r="AD144" s="35">
        <f>'9'!$L$144</f>
        <v>0</v>
      </c>
      <c r="AE144" s="478"/>
      <c r="AF144" s="478"/>
      <c r="AG144" s="35">
        <f>'10'!$L$144</f>
        <v>0</v>
      </c>
      <c r="AH144" s="478"/>
      <c r="AI144" s="478"/>
      <c r="AJ144" s="35">
        <f>'11'!$L$144</f>
        <v>0</v>
      </c>
      <c r="AK144" s="478"/>
      <c r="AL144" s="478"/>
      <c r="AM144" s="35">
        <f>'12'!$L$144</f>
        <v>0</v>
      </c>
      <c r="AN144" s="478"/>
      <c r="AO144" s="478"/>
      <c r="AP144" s="35">
        <f t="shared" si="552"/>
        <v>1519.78</v>
      </c>
    </row>
    <row r="145" spans="1:42" ht="20.25">
      <c r="A145" t="str">
        <f t="shared" si="324"/>
        <v>Véhicules usagésFrais postaux</v>
      </c>
      <c r="B145" s="12" t="s">
        <v>74</v>
      </c>
      <c r="C145" s="603" t="s">
        <v>61</v>
      </c>
      <c r="D145" s="478"/>
      <c r="E145" s="478"/>
      <c r="F145" s="35">
        <f>'1'!$L$145</f>
        <v>38.65</v>
      </c>
      <c r="G145" s="478"/>
      <c r="H145" s="478"/>
      <c r="I145" s="35">
        <f>'2'!$L$145</f>
        <v>53.07</v>
      </c>
      <c r="J145" s="478"/>
      <c r="K145" s="478"/>
      <c r="L145" s="35">
        <f>'3'!$L$145</f>
        <v>66.33</v>
      </c>
      <c r="M145" s="478"/>
      <c r="N145" s="478"/>
      <c r="O145" s="35">
        <f>'4'!$L$145</f>
        <v>79.42</v>
      </c>
      <c r="P145" s="478"/>
      <c r="Q145" s="478"/>
      <c r="R145" s="35">
        <f>'5'!$L$145</f>
        <v>57.32</v>
      </c>
      <c r="S145" s="478"/>
      <c r="T145" s="478"/>
      <c r="U145" s="35">
        <f>'6'!$L$145</f>
        <v>71.8</v>
      </c>
      <c r="V145" s="478"/>
      <c r="W145" s="478"/>
      <c r="X145" s="35">
        <f>'7'!$L$145</f>
        <v>492.22</v>
      </c>
      <c r="Y145" s="478"/>
      <c r="Z145" s="478"/>
      <c r="AA145" s="35">
        <f>'8'!$L$145</f>
        <v>583.41</v>
      </c>
      <c r="AB145" s="478"/>
      <c r="AC145" s="478"/>
      <c r="AD145" s="35">
        <f>'9'!$L$145</f>
        <v>0</v>
      </c>
      <c r="AE145" s="478"/>
      <c r="AF145" s="478"/>
      <c r="AG145" s="35">
        <f>'10'!$L$145</f>
        <v>0</v>
      </c>
      <c r="AH145" s="478"/>
      <c r="AI145" s="478"/>
      <c r="AJ145" s="35">
        <f>'11'!$L$145</f>
        <v>0</v>
      </c>
      <c r="AK145" s="478"/>
      <c r="AL145" s="478"/>
      <c r="AM145" s="35">
        <f>'12'!$L$145</f>
        <v>0</v>
      </c>
      <c r="AN145" s="478"/>
      <c r="AO145" s="478"/>
      <c r="AP145" s="35">
        <f t="shared" si="552"/>
        <v>1442.22</v>
      </c>
    </row>
    <row r="146" spans="1:42" ht="20.25">
      <c r="A146" t="str">
        <f t="shared" si="324"/>
        <v>Véhicules usagésDivers</v>
      </c>
      <c r="B146" s="12" t="s">
        <v>74</v>
      </c>
      <c r="C146" s="603" t="s">
        <v>62</v>
      </c>
      <c r="D146" s="478"/>
      <c r="E146" s="478"/>
      <c r="F146" s="35">
        <f>'1'!$L$146</f>
        <v>94.62</v>
      </c>
      <c r="G146" s="478"/>
      <c r="H146" s="478"/>
      <c r="I146" s="35">
        <f>'2'!$L$146</f>
        <v>144.79</v>
      </c>
      <c r="J146" s="478"/>
      <c r="K146" s="478"/>
      <c r="L146" s="35">
        <f>'3'!$L$146</f>
        <v>714.45</v>
      </c>
      <c r="M146" s="478"/>
      <c r="N146" s="478"/>
      <c r="O146" s="35">
        <f>'4'!$L$146</f>
        <v>99.03</v>
      </c>
      <c r="P146" s="478"/>
      <c r="Q146" s="478"/>
      <c r="R146" s="35">
        <f>'5'!$L$146</f>
        <v>449.41</v>
      </c>
      <c r="S146" s="478"/>
      <c r="T146" s="478"/>
      <c r="U146" s="35">
        <f>'6'!$L$146</f>
        <v>15.36</v>
      </c>
      <c r="V146" s="478"/>
      <c r="W146" s="478"/>
      <c r="X146" s="35">
        <f>'7'!$L$146</f>
        <v>1819.06</v>
      </c>
      <c r="Y146" s="478"/>
      <c r="Z146" s="478"/>
      <c r="AA146" s="35">
        <f>'8'!$L$146</f>
        <v>1878.56</v>
      </c>
      <c r="AB146" s="478"/>
      <c r="AC146" s="478"/>
      <c r="AD146" s="35">
        <f>'9'!$L$146</f>
        <v>0</v>
      </c>
      <c r="AE146" s="478"/>
      <c r="AF146" s="478"/>
      <c r="AG146" s="35">
        <f>'10'!$L$146</f>
        <v>0</v>
      </c>
      <c r="AH146" s="478"/>
      <c r="AI146" s="478"/>
      <c r="AJ146" s="35">
        <f>'11'!$L$146</f>
        <v>0</v>
      </c>
      <c r="AK146" s="478"/>
      <c r="AL146" s="478"/>
      <c r="AM146" s="35">
        <f>'12'!$L$146</f>
        <v>0</v>
      </c>
      <c r="AN146" s="478"/>
      <c r="AO146" s="478"/>
      <c r="AP146" s="35">
        <f t="shared" si="552"/>
        <v>5215.2800000000007</v>
      </c>
    </row>
    <row r="147" spans="1:42" ht="20.25">
      <c r="A147" t="str">
        <f t="shared" si="324"/>
        <v>Véhicules usagésFormation</v>
      </c>
      <c r="B147" s="12" t="s">
        <v>74</v>
      </c>
      <c r="C147" s="603" t="s">
        <v>63</v>
      </c>
      <c r="D147" s="478"/>
      <c r="E147" s="478"/>
      <c r="F147" s="35">
        <f>'1'!$L$147</f>
        <v>10.62</v>
      </c>
      <c r="G147" s="478"/>
      <c r="H147" s="478"/>
      <c r="I147" s="35">
        <f>'2'!$L$147</f>
        <v>10.62</v>
      </c>
      <c r="J147" s="478"/>
      <c r="K147" s="478"/>
      <c r="L147" s="35">
        <f>'3'!$L$147</f>
        <v>10.62</v>
      </c>
      <c r="M147" s="478"/>
      <c r="N147" s="478"/>
      <c r="O147" s="35">
        <f>'4'!$L$147</f>
        <v>10.62</v>
      </c>
      <c r="P147" s="478"/>
      <c r="Q147" s="478"/>
      <c r="R147" s="35">
        <f>'5'!$L$147</f>
        <v>130.62</v>
      </c>
      <c r="S147" s="478"/>
      <c r="T147" s="478"/>
      <c r="U147" s="35">
        <f>'6'!$L$147</f>
        <v>10.62</v>
      </c>
      <c r="V147" s="478"/>
      <c r="W147" s="478"/>
      <c r="X147" s="35">
        <f>'7'!$L$147</f>
        <v>194.34</v>
      </c>
      <c r="Y147" s="478"/>
      <c r="Z147" s="478"/>
      <c r="AA147" s="35">
        <f>'8'!$L$147</f>
        <v>684.96</v>
      </c>
      <c r="AB147" s="478"/>
      <c r="AC147" s="478"/>
      <c r="AD147" s="35">
        <f>'9'!$L$147</f>
        <v>0</v>
      </c>
      <c r="AE147" s="478"/>
      <c r="AF147" s="478"/>
      <c r="AG147" s="35">
        <f>'10'!$L$147</f>
        <v>0</v>
      </c>
      <c r="AH147" s="478"/>
      <c r="AI147" s="478"/>
      <c r="AJ147" s="35">
        <f>'11'!$L$147</f>
        <v>0</v>
      </c>
      <c r="AK147" s="478"/>
      <c r="AL147" s="478"/>
      <c r="AM147" s="35">
        <f>'12'!$L$147</f>
        <v>0</v>
      </c>
      <c r="AN147" s="478"/>
      <c r="AO147" s="478"/>
      <c r="AP147" s="35">
        <f t="shared" si="552"/>
        <v>1063.02</v>
      </c>
    </row>
    <row r="148" spans="1:42" ht="20.25">
      <c r="A148" t="str">
        <f t="shared" si="324"/>
        <v>Véhicules usagésFrais bancaires</v>
      </c>
      <c r="B148" s="12" t="s">
        <v>74</v>
      </c>
      <c r="C148" s="603" t="s">
        <v>64</v>
      </c>
      <c r="D148" s="478"/>
      <c r="E148" s="478"/>
      <c r="F148" s="35">
        <f>'1'!$L$148</f>
        <v>428.12200000000007</v>
      </c>
      <c r="G148" s="478"/>
      <c r="H148" s="478"/>
      <c r="I148" s="35">
        <f>'2'!$L$148</f>
        <v>528.83299999999997</v>
      </c>
      <c r="J148" s="478"/>
      <c r="K148" s="478"/>
      <c r="L148" s="35">
        <f>'3'!$L$148</f>
        <v>667.57799999999997</v>
      </c>
      <c r="M148" s="478"/>
      <c r="N148" s="478"/>
      <c r="O148" s="35">
        <f>'4'!$L$148</f>
        <v>901.53</v>
      </c>
      <c r="P148" s="478"/>
      <c r="Q148" s="478"/>
      <c r="R148" s="35">
        <f>'5'!$L$148</f>
        <v>689.52100000000007</v>
      </c>
      <c r="S148" s="478"/>
      <c r="T148" s="478"/>
      <c r="U148" s="35">
        <f>'6'!$L$148</f>
        <v>589.58600000000001</v>
      </c>
      <c r="V148" s="478"/>
      <c r="W148" s="478"/>
      <c r="X148" s="35">
        <f>'7'!$L$148</f>
        <v>4509.1779999999999</v>
      </c>
      <c r="Y148" s="478"/>
      <c r="Z148" s="478"/>
      <c r="AA148" s="35">
        <f>'8'!$L$148</f>
        <v>5137.4230000000007</v>
      </c>
      <c r="AB148" s="478"/>
      <c r="AC148" s="478"/>
      <c r="AD148" s="35">
        <f>'9'!$L$148</f>
        <v>0</v>
      </c>
      <c r="AE148" s="478"/>
      <c r="AF148" s="478"/>
      <c r="AG148" s="35">
        <f>'10'!$L$148</f>
        <v>0</v>
      </c>
      <c r="AH148" s="478"/>
      <c r="AI148" s="478"/>
      <c r="AJ148" s="35">
        <f>'11'!$L$148</f>
        <v>0</v>
      </c>
      <c r="AK148" s="478"/>
      <c r="AL148" s="478"/>
      <c r="AM148" s="35">
        <f>'12'!$L$148</f>
        <v>0</v>
      </c>
      <c r="AN148" s="478"/>
      <c r="AO148" s="478"/>
      <c r="AP148" s="35">
        <f t="shared" si="552"/>
        <v>13451.771000000001</v>
      </c>
    </row>
    <row r="149" spans="1:42" ht="20.25" hidden="1">
      <c r="A149" t="str">
        <f t="shared" si="324"/>
        <v>Véhicules usagés[...]</v>
      </c>
      <c r="B149" s="12" t="s">
        <v>74</v>
      </c>
      <c r="C149" s="603" t="s">
        <v>21</v>
      </c>
      <c r="D149" s="478"/>
      <c r="E149" s="478"/>
      <c r="F149" s="35">
        <f>'1'!$L$149</f>
        <v>0</v>
      </c>
      <c r="G149" s="478"/>
      <c r="H149" s="478"/>
      <c r="I149" s="35">
        <f>'2'!$L$149</f>
        <v>0</v>
      </c>
      <c r="J149" s="478"/>
      <c r="K149" s="478"/>
      <c r="L149" s="35">
        <f>'3'!$L$149</f>
        <v>0</v>
      </c>
      <c r="M149" s="478"/>
      <c r="N149" s="478"/>
      <c r="O149" s="35">
        <f>'4'!$L$149</f>
        <v>0</v>
      </c>
      <c r="P149" s="478"/>
      <c r="Q149" s="478"/>
      <c r="R149" s="35">
        <f>'5'!$L$149</f>
        <v>0</v>
      </c>
      <c r="S149" s="478"/>
      <c r="T149" s="478"/>
      <c r="U149" s="35">
        <f>'6'!$L$149</f>
        <v>0</v>
      </c>
      <c r="V149" s="478"/>
      <c r="W149" s="478"/>
      <c r="X149" s="35">
        <f>'7'!$L$149</f>
        <v>0</v>
      </c>
      <c r="Y149" s="478"/>
      <c r="Z149" s="478"/>
      <c r="AA149" s="35">
        <f>'8'!$L$149</f>
        <v>0</v>
      </c>
      <c r="AB149" s="478"/>
      <c r="AC149" s="478"/>
      <c r="AD149" s="35">
        <f>'9'!$L$149</f>
        <v>0</v>
      </c>
      <c r="AE149" s="478"/>
      <c r="AF149" s="478"/>
      <c r="AG149" s="35">
        <f>'10'!$L$149</f>
        <v>0</v>
      </c>
      <c r="AH149" s="478"/>
      <c r="AI149" s="478"/>
      <c r="AJ149" s="35">
        <f>'11'!$L$149</f>
        <v>0</v>
      </c>
      <c r="AK149" s="478"/>
      <c r="AL149" s="478"/>
      <c r="AM149" s="35">
        <f>'12'!$L$149</f>
        <v>0</v>
      </c>
      <c r="AN149" s="478"/>
      <c r="AO149" s="478"/>
      <c r="AP149" s="35">
        <f t="shared" si="552"/>
        <v>0</v>
      </c>
    </row>
    <row r="150" spans="1:42" ht="20.25" hidden="1">
      <c r="A150" t="str">
        <f t="shared" si="324"/>
        <v>Véhicules usagés[...]</v>
      </c>
      <c r="B150" s="12" t="s">
        <v>74</v>
      </c>
      <c r="C150" s="603" t="s">
        <v>21</v>
      </c>
      <c r="D150" s="478"/>
      <c r="E150" s="478"/>
      <c r="F150" s="35">
        <f>'1'!$L$150</f>
        <v>0</v>
      </c>
      <c r="G150" s="478"/>
      <c r="H150" s="478"/>
      <c r="I150" s="35">
        <f>'2'!$L$150</f>
        <v>0</v>
      </c>
      <c r="J150" s="478"/>
      <c r="K150" s="478"/>
      <c r="L150" s="35">
        <f>'3'!$L$150</f>
        <v>0</v>
      </c>
      <c r="M150" s="478"/>
      <c r="N150" s="478"/>
      <c r="O150" s="35">
        <f>'4'!$L$150</f>
        <v>0</v>
      </c>
      <c r="P150" s="478"/>
      <c r="Q150" s="478"/>
      <c r="R150" s="35">
        <f>'5'!$L$150</f>
        <v>0</v>
      </c>
      <c r="S150" s="478"/>
      <c r="T150" s="478"/>
      <c r="U150" s="35">
        <f>'6'!$L$150</f>
        <v>0</v>
      </c>
      <c r="V150" s="478"/>
      <c r="W150" s="478"/>
      <c r="X150" s="35">
        <f>'7'!$L$150</f>
        <v>0</v>
      </c>
      <c r="Y150" s="478"/>
      <c r="Z150" s="478"/>
      <c r="AA150" s="35">
        <f>'8'!$L$150</f>
        <v>0</v>
      </c>
      <c r="AB150" s="478"/>
      <c r="AC150" s="478"/>
      <c r="AD150" s="35">
        <f>'9'!$L$150</f>
        <v>0</v>
      </c>
      <c r="AE150" s="478"/>
      <c r="AF150" s="478"/>
      <c r="AG150" s="35">
        <f>'10'!$L$150</f>
        <v>0</v>
      </c>
      <c r="AH150" s="478"/>
      <c r="AI150" s="478"/>
      <c r="AJ150" s="35">
        <f>'11'!$L$150</f>
        <v>0</v>
      </c>
      <c r="AK150" s="478"/>
      <c r="AL150" s="478"/>
      <c r="AM150" s="35">
        <f>'12'!$L$150</f>
        <v>0</v>
      </c>
      <c r="AN150" s="478"/>
      <c r="AO150" s="478"/>
      <c r="AP150" s="35">
        <f t="shared" si="552"/>
        <v>0</v>
      </c>
    </row>
    <row r="151" spans="1:42" ht="20.25" hidden="1">
      <c r="A151" t="str">
        <f t="shared" si="324"/>
        <v>Véhicules usagés[...]</v>
      </c>
      <c r="B151" s="12" t="s">
        <v>74</v>
      </c>
      <c r="C151" s="603" t="s">
        <v>21</v>
      </c>
      <c r="D151" s="478"/>
      <c r="E151" s="478"/>
      <c r="F151" s="35">
        <f>'1'!$L$151</f>
        <v>0</v>
      </c>
      <c r="G151" s="478"/>
      <c r="H151" s="478"/>
      <c r="I151" s="35">
        <f>'2'!$L$151</f>
        <v>0</v>
      </c>
      <c r="J151" s="478"/>
      <c r="K151" s="478"/>
      <c r="L151" s="35">
        <f>'3'!$L$151</f>
        <v>0</v>
      </c>
      <c r="M151" s="478"/>
      <c r="N151" s="478"/>
      <c r="O151" s="35">
        <f>'4'!$L$151</f>
        <v>0</v>
      </c>
      <c r="P151" s="478"/>
      <c r="Q151" s="478"/>
      <c r="R151" s="35">
        <f>'5'!$L$151</f>
        <v>0</v>
      </c>
      <c r="S151" s="478"/>
      <c r="T151" s="478"/>
      <c r="U151" s="35">
        <f>'6'!$L$151</f>
        <v>0</v>
      </c>
      <c r="V151" s="478"/>
      <c r="W151" s="478"/>
      <c r="X151" s="35">
        <f>'7'!$L$151</f>
        <v>0</v>
      </c>
      <c r="Y151" s="478"/>
      <c r="Z151" s="478"/>
      <c r="AA151" s="35">
        <f>'8'!$L$151</f>
        <v>0</v>
      </c>
      <c r="AB151" s="478"/>
      <c r="AC151" s="478"/>
      <c r="AD151" s="35">
        <f>'9'!$L$151</f>
        <v>0</v>
      </c>
      <c r="AE151" s="478"/>
      <c r="AF151" s="478"/>
      <c r="AG151" s="35">
        <f>'10'!$L$151</f>
        <v>0</v>
      </c>
      <c r="AH151" s="478"/>
      <c r="AI151" s="478"/>
      <c r="AJ151" s="35">
        <f>'11'!$L$151</f>
        <v>0</v>
      </c>
      <c r="AK151" s="478"/>
      <c r="AL151" s="478"/>
      <c r="AM151" s="35">
        <f>'12'!$L$151</f>
        <v>0</v>
      </c>
      <c r="AN151" s="478"/>
      <c r="AO151" s="478"/>
      <c r="AP151" s="35">
        <f t="shared" si="552"/>
        <v>0</v>
      </c>
    </row>
    <row r="152" spans="1:42" ht="20.25">
      <c r="A152" t="str">
        <f t="shared" si="324"/>
        <v>Véhicules usagésTOTAL SEMI-FIXES</v>
      </c>
      <c r="B152" s="12" t="s">
        <v>74</v>
      </c>
      <c r="C152" s="611" t="s">
        <v>65</v>
      </c>
      <c r="D152" s="100" t="s">
        <v>40</v>
      </c>
      <c r="E152" s="101">
        <f>F152/F$107</f>
        <v>9.0688487500280357E-2</v>
      </c>
      <c r="F152" s="107">
        <f>+SUM(F135:F151)</f>
        <v>3639.5919999999996</v>
      </c>
      <c r="G152" s="100" t="s">
        <v>40</v>
      </c>
      <c r="H152" s="101">
        <f>I152/I$107</f>
        <v>4.8683632783578103E-2</v>
      </c>
      <c r="I152" s="107">
        <f>+SUM(I135:I151)</f>
        <v>3625.6229999999996</v>
      </c>
      <c r="J152" s="100" t="s">
        <v>40</v>
      </c>
      <c r="K152" s="101">
        <f>L152/L$107</f>
        <v>3.5058129215901901E-2</v>
      </c>
      <c r="L152" s="107">
        <f>+SUM(L135:L151)</f>
        <v>4031.498</v>
      </c>
      <c r="M152" s="100" t="s">
        <v>40</v>
      </c>
      <c r="N152" s="101">
        <f t="shared" ref="N152" si="553">O152/O$107</f>
        <v>4.5263078484255363E-2</v>
      </c>
      <c r="O152" s="107">
        <f t="shared" ref="O152" si="554">+SUM(O135:O151)</f>
        <v>5051.9000000000005</v>
      </c>
      <c r="P152" s="100" t="s">
        <v>40</v>
      </c>
      <c r="Q152" s="101">
        <f t="shared" ref="Q152" si="555">R152/R$107</f>
        <v>2.8701786934343436E-2</v>
      </c>
      <c r="R152" s="107">
        <f t="shared" ref="R152" si="556">+SUM(R135:R151)</f>
        <v>4527.2910000000002</v>
      </c>
      <c r="S152" s="100" t="s">
        <v>40</v>
      </c>
      <c r="T152" s="101">
        <f t="shared" ref="T152" si="557">U152/U$107</f>
        <v>3.3420249266995314E-2</v>
      </c>
      <c r="U152" s="107">
        <f t="shared" ref="U152" si="558">+SUM(U135:U151)</f>
        <v>4195.2860000000001</v>
      </c>
      <c r="V152" s="100" t="s">
        <v>40</v>
      </c>
      <c r="W152" s="101">
        <f t="shared" ref="W152" si="559">X152/X$107</f>
        <v>3.7018528597872191E-2</v>
      </c>
      <c r="X152" s="107">
        <f t="shared" ref="X152" si="560">+SUM(X135:X151)</f>
        <v>29689.768000000004</v>
      </c>
      <c r="Y152" s="100" t="s">
        <v>40</v>
      </c>
      <c r="Z152" s="101">
        <f t="shared" ref="Z152" si="561">AA152/AA$107</f>
        <v>3.707289257464548E-2</v>
      </c>
      <c r="AA152" s="107">
        <f t="shared" ref="AA152" si="562">+SUM(AA135:AA151)</f>
        <v>34002.113000000005</v>
      </c>
      <c r="AB152" s="100" t="s">
        <v>40</v>
      </c>
      <c r="AC152" s="101" t="e">
        <f t="shared" ref="AC152" si="563">AD152/AD$107</f>
        <v>#DIV/0!</v>
      </c>
      <c r="AD152" s="107">
        <f t="shared" ref="AD152" si="564">+SUM(AD135:AD151)</f>
        <v>0</v>
      </c>
      <c r="AE152" s="100" t="s">
        <v>40</v>
      </c>
      <c r="AF152" s="101" t="e">
        <f t="shared" ref="AF152" si="565">AG152/AG$107</f>
        <v>#DIV/0!</v>
      </c>
      <c r="AG152" s="107">
        <f t="shared" ref="AG152" si="566">+SUM(AG135:AG151)</f>
        <v>0</v>
      </c>
      <c r="AH152" s="100" t="s">
        <v>40</v>
      </c>
      <c r="AI152" s="101" t="e">
        <f t="shared" ref="AI152" si="567">AJ152/AJ$107</f>
        <v>#DIV/0!</v>
      </c>
      <c r="AJ152" s="107">
        <f t="shared" ref="AJ152" si="568">+SUM(AJ135:AJ151)</f>
        <v>0</v>
      </c>
      <c r="AK152" s="100" t="s">
        <v>40</v>
      </c>
      <c r="AL152" s="101" t="e">
        <f t="shared" ref="AL152" si="569">AM152/AM$107</f>
        <v>#DIV/0!</v>
      </c>
      <c r="AM152" s="107">
        <f t="shared" ref="AM152" si="570">+SUM(AM135:AM151)</f>
        <v>0</v>
      </c>
      <c r="AN152" s="100" t="s">
        <v>40</v>
      </c>
      <c r="AO152" s="101">
        <f t="shared" ref="AO152" si="571">AP152/AP$107</f>
        <v>3.7873486442599365E-2</v>
      </c>
      <c r="AP152" s="107">
        <f t="shared" ref="AP152" si="572">+SUM(AP135:AP151)</f>
        <v>88763.070999999996</v>
      </c>
    </row>
    <row r="153" spans="1:42" ht="20.25">
      <c r="A153" t="str">
        <f t="shared" si="324"/>
        <v>Véhicules usagés</v>
      </c>
      <c r="B153" s="12" t="s">
        <v>74</v>
      </c>
      <c r="C153" s="604"/>
      <c r="D153" s="117"/>
      <c r="E153" s="117"/>
      <c r="F153" s="95"/>
      <c r="G153" s="117"/>
      <c r="H153" s="117"/>
      <c r="I153" s="95"/>
      <c r="J153" s="117"/>
      <c r="K153" s="117"/>
      <c r="L153" s="95"/>
      <c r="M153" s="117"/>
      <c r="N153" s="117"/>
      <c r="O153" s="95"/>
      <c r="P153" s="117"/>
      <c r="Q153" s="117"/>
      <c r="R153" s="95"/>
      <c r="S153" s="117"/>
      <c r="T153" s="117"/>
      <c r="U153" s="95"/>
      <c r="V153" s="117"/>
      <c r="W153" s="117"/>
      <c r="X153" s="95"/>
      <c r="Y153" s="117"/>
      <c r="Z153" s="117"/>
      <c r="AA153" s="95"/>
      <c r="AB153" s="117"/>
      <c r="AC153" s="117"/>
      <c r="AD153" s="95"/>
      <c r="AE153" s="117"/>
      <c r="AF153" s="117"/>
      <c r="AG153" s="95"/>
      <c r="AH153" s="117"/>
      <c r="AI153" s="117"/>
      <c r="AJ153" s="95"/>
      <c r="AK153" s="117"/>
      <c r="AL153" s="117"/>
      <c r="AM153" s="95"/>
      <c r="AN153" s="117"/>
      <c r="AO153" s="117"/>
      <c r="AP153" s="95"/>
    </row>
    <row r="154" spans="1:42" ht="20.25">
      <c r="A154" t="str">
        <f t="shared" si="324"/>
        <v>Véhicules usagésTOTAL DES DÉPENSES</v>
      </c>
      <c r="B154" s="12" t="s">
        <v>74</v>
      </c>
      <c r="C154" s="611" t="s">
        <v>66</v>
      </c>
      <c r="D154" s="100" t="s">
        <v>40</v>
      </c>
      <c r="E154" s="101">
        <f>F154/F$107</f>
        <v>1.3133472039149932</v>
      </c>
      <c r="F154" s="107">
        <f>F121+F134+F152</f>
        <v>52708.432000000001</v>
      </c>
      <c r="G154" s="100" t="s">
        <v>40</v>
      </c>
      <c r="H154" s="101">
        <f>I154/I$107</f>
        <v>0.93270154850460218</v>
      </c>
      <c r="I154" s="107">
        <f>I121+I134+I152</f>
        <v>69461.212999999989</v>
      </c>
      <c r="J154" s="100" t="s">
        <v>40</v>
      </c>
      <c r="K154" s="101">
        <f>L154/L$107</f>
        <v>0.79945173111066758</v>
      </c>
      <c r="L154" s="107">
        <f>L121+L134+L152</f>
        <v>91932.688000000009</v>
      </c>
      <c r="M154" s="100" t="s">
        <v>40</v>
      </c>
      <c r="N154" s="101">
        <f t="shared" ref="N154" si="573">O154/O$107</f>
        <v>0.79309794274698553</v>
      </c>
      <c r="O154" s="107">
        <f t="shared" ref="O154" si="574">O121+O134+O152</f>
        <v>88519.199999999983</v>
      </c>
      <c r="P154" s="100" t="s">
        <v>40</v>
      </c>
      <c r="Q154" s="101">
        <f t="shared" ref="Q154" si="575">R154/R$107</f>
        <v>0.5647060766469133</v>
      </c>
      <c r="R154" s="107">
        <f t="shared" ref="R154" si="576">R121+R134+R152</f>
        <v>89074.201000000001</v>
      </c>
      <c r="S154" s="100" t="s">
        <v>40</v>
      </c>
      <c r="T154" s="101">
        <f t="shared" ref="T154" si="577">U154/U$107</f>
        <v>0.79034406250682054</v>
      </c>
      <c r="U154" s="107">
        <f t="shared" ref="U154" si="578">U121+U134+U152</f>
        <v>99212.885999999999</v>
      </c>
      <c r="V154" s="100" t="s">
        <v>40</v>
      </c>
      <c r="W154" s="101">
        <f t="shared" ref="W154" si="579">X154/X$107</f>
        <v>0.75130127004968295</v>
      </c>
      <c r="X154" s="107">
        <f t="shared" ref="X154" si="580">X121+X134+X152</f>
        <v>602562.04800000007</v>
      </c>
      <c r="Y154" s="100" t="s">
        <v>40</v>
      </c>
      <c r="Z154" s="101">
        <f t="shared" ref="Z154" si="581">AA154/AA$107</f>
        <v>0.74928282366761656</v>
      </c>
      <c r="AA154" s="107">
        <f t="shared" ref="AA154" si="582">AA121+AA134+AA152</f>
        <v>687219.08299999998</v>
      </c>
      <c r="AB154" s="100" t="s">
        <v>40</v>
      </c>
      <c r="AC154" s="101" t="e">
        <f t="shared" ref="AC154" si="583">AD154/AD$107</f>
        <v>#DIV/0!</v>
      </c>
      <c r="AD154" s="107">
        <f t="shared" ref="AD154" si="584">AD121+AD134+AD152</f>
        <v>0</v>
      </c>
      <c r="AE154" s="100" t="s">
        <v>40</v>
      </c>
      <c r="AF154" s="101" t="e">
        <f t="shared" ref="AF154" si="585">AG154/AG$107</f>
        <v>#DIV/0!</v>
      </c>
      <c r="AG154" s="107">
        <f t="shared" ref="AG154" si="586">AG121+AG134+AG152</f>
        <v>0</v>
      </c>
      <c r="AH154" s="100" t="s">
        <v>40</v>
      </c>
      <c r="AI154" s="101" t="e">
        <f t="shared" ref="AI154" si="587">AJ154/AJ$107</f>
        <v>#DIV/0!</v>
      </c>
      <c r="AJ154" s="107">
        <f t="shared" ref="AJ154" si="588">AJ121+AJ134+AJ152</f>
        <v>0</v>
      </c>
      <c r="AK154" s="100" t="s">
        <v>40</v>
      </c>
      <c r="AL154" s="101" t="e">
        <f t="shared" ref="AL154" si="589">AM154/AM$107</f>
        <v>#DIV/0!</v>
      </c>
      <c r="AM154" s="107">
        <f t="shared" ref="AM154" si="590">AM121+AM134+AM152</f>
        <v>0</v>
      </c>
      <c r="AN154" s="100" t="s">
        <v>40</v>
      </c>
      <c r="AO154" s="101">
        <f t="shared" ref="AO154" si="591">AP154/AP$107</f>
        <v>0.75978589275008468</v>
      </c>
      <c r="AP154" s="107">
        <f t="shared" ref="AP154" si="592">AP121+AP134+AP152</f>
        <v>1780689.7510000002</v>
      </c>
    </row>
    <row r="155" spans="1:42" ht="20.25">
      <c r="A155" t="str">
        <f t="shared" si="324"/>
        <v>Véhicules usagésRemarketing Bonus</v>
      </c>
      <c r="B155" s="12" t="s">
        <v>74</v>
      </c>
      <c r="C155" s="603" t="s">
        <v>81</v>
      </c>
      <c r="D155" s="596"/>
      <c r="E155" s="474"/>
      <c r="F155" s="547">
        <f>'1'!$L$155</f>
        <v>0</v>
      </c>
      <c r="G155" s="596"/>
      <c r="H155" s="474"/>
      <c r="I155" s="547">
        <f>'2'!$L$155</f>
        <v>0</v>
      </c>
      <c r="J155" s="596"/>
      <c r="K155" s="474"/>
      <c r="L155" s="547">
        <f>'3'!$L$155</f>
        <v>8500</v>
      </c>
      <c r="M155" s="596"/>
      <c r="N155" s="474"/>
      <c r="O155" s="547">
        <f>'4'!$L$155</f>
        <v>0</v>
      </c>
      <c r="P155" s="596"/>
      <c r="Q155" s="474"/>
      <c r="R155" s="547">
        <f>'5'!$L$155</f>
        <v>0</v>
      </c>
      <c r="S155" s="596"/>
      <c r="T155" s="474"/>
      <c r="U155" s="547">
        <f>'6'!$L$155</f>
        <v>8500</v>
      </c>
      <c r="V155" s="596"/>
      <c r="W155" s="474"/>
      <c r="X155" s="547">
        <f>'7'!$L$155</f>
        <v>17000</v>
      </c>
      <c r="Y155" s="596"/>
      <c r="Z155" s="474"/>
      <c r="AA155" s="547">
        <f>'8'!$L$155</f>
        <v>17000</v>
      </c>
      <c r="AB155" s="596"/>
      <c r="AC155" s="474"/>
      <c r="AD155" s="547">
        <f>'9'!$L$155</f>
        <v>0</v>
      </c>
      <c r="AE155" s="596"/>
      <c r="AF155" s="474"/>
      <c r="AG155" s="547">
        <f>'10'!$L$155</f>
        <v>0</v>
      </c>
      <c r="AH155" s="596"/>
      <c r="AI155" s="474"/>
      <c r="AJ155" s="547">
        <f>'11'!$L$155</f>
        <v>0</v>
      </c>
      <c r="AK155" s="596"/>
      <c r="AL155" s="474"/>
      <c r="AM155" s="547">
        <f>'12'!$L$155</f>
        <v>0</v>
      </c>
      <c r="AN155" s="596"/>
      <c r="AO155" s="474"/>
      <c r="AP155" s="547">
        <f t="shared" ref="AP155:AP161" si="593">SUM(F155,I155,L155,O155,R155,U155,X155,AA155,AD155,AG155,AJ155,AM155)</f>
        <v>51000</v>
      </c>
    </row>
    <row r="156" spans="1:42" ht="20.25">
      <c r="A156" t="str">
        <f t="shared" si="324"/>
        <v>Véhicules usagésProgramme used 2</v>
      </c>
      <c r="B156" s="12" t="s">
        <v>74</v>
      </c>
      <c r="C156" s="603" t="s">
        <v>82</v>
      </c>
      <c r="D156" s="596"/>
      <c r="E156" s="474"/>
      <c r="F156" s="35">
        <f>'1'!$L$156</f>
        <v>0</v>
      </c>
      <c r="G156" s="596"/>
      <c r="H156" s="474"/>
      <c r="I156" s="35">
        <f>'2'!$L$156</f>
        <v>0</v>
      </c>
      <c r="J156" s="596"/>
      <c r="K156" s="474"/>
      <c r="L156" s="35">
        <f>'3'!$L$156</f>
        <v>0</v>
      </c>
      <c r="M156" s="596"/>
      <c r="N156" s="474"/>
      <c r="O156" s="35">
        <f>'4'!$L$156</f>
        <v>0</v>
      </c>
      <c r="P156" s="596"/>
      <c r="Q156" s="474"/>
      <c r="R156" s="35">
        <f>'5'!$L$156</f>
        <v>0</v>
      </c>
      <c r="S156" s="596"/>
      <c r="T156" s="474"/>
      <c r="U156" s="35">
        <f>'6'!$L$156</f>
        <v>0</v>
      </c>
      <c r="V156" s="596"/>
      <c r="W156" s="474"/>
      <c r="X156" s="35">
        <f>'7'!$L$156</f>
        <v>0</v>
      </c>
      <c r="Y156" s="596"/>
      <c r="Z156" s="474"/>
      <c r="AA156" s="35">
        <f>'8'!$L$156</f>
        <v>0</v>
      </c>
      <c r="AB156" s="596"/>
      <c r="AC156" s="474"/>
      <c r="AD156" s="35">
        <f>'9'!$L$156</f>
        <v>0</v>
      </c>
      <c r="AE156" s="596"/>
      <c r="AF156" s="474"/>
      <c r="AG156" s="35">
        <f>'10'!$L$156</f>
        <v>0</v>
      </c>
      <c r="AH156" s="596"/>
      <c r="AI156" s="474"/>
      <c r="AJ156" s="35">
        <f>'11'!$L$156</f>
        <v>0</v>
      </c>
      <c r="AK156" s="596"/>
      <c r="AL156" s="474"/>
      <c r="AM156" s="35">
        <f>'12'!$L$156</f>
        <v>0</v>
      </c>
      <c r="AN156" s="596"/>
      <c r="AO156" s="474"/>
      <c r="AP156" s="35">
        <f t="shared" si="593"/>
        <v>0</v>
      </c>
    </row>
    <row r="157" spans="1:42" ht="20.25">
      <c r="A157" t="str">
        <f t="shared" si="324"/>
        <v>Véhicules usagésProgramme used 3</v>
      </c>
      <c r="B157" s="12" t="s">
        <v>74</v>
      </c>
      <c r="C157" s="603" t="s">
        <v>83</v>
      </c>
      <c r="D157" s="478"/>
      <c r="E157" s="478"/>
      <c r="F157" s="35">
        <f>'1'!$L$157</f>
        <v>0</v>
      </c>
      <c r="G157" s="478"/>
      <c r="H157" s="478"/>
      <c r="I157" s="35">
        <f>'2'!$L$157</f>
        <v>0</v>
      </c>
      <c r="J157" s="478"/>
      <c r="K157" s="478"/>
      <c r="L157" s="35">
        <f>'3'!$L$157</f>
        <v>0</v>
      </c>
      <c r="M157" s="478"/>
      <c r="N157" s="478"/>
      <c r="O157" s="35">
        <f>'4'!$L$157</f>
        <v>0</v>
      </c>
      <c r="P157" s="478"/>
      <c r="Q157" s="478"/>
      <c r="R157" s="35">
        <f>'5'!$L$157</f>
        <v>0</v>
      </c>
      <c r="S157" s="478"/>
      <c r="T157" s="478"/>
      <c r="U157" s="35">
        <f>'6'!$L$157</f>
        <v>0</v>
      </c>
      <c r="V157" s="478"/>
      <c r="W157" s="478"/>
      <c r="X157" s="35">
        <f>'7'!$L$157</f>
        <v>0</v>
      </c>
      <c r="Y157" s="478"/>
      <c r="Z157" s="478"/>
      <c r="AA157" s="35">
        <f>'8'!$L$157</f>
        <v>0</v>
      </c>
      <c r="AB157" s="478"/>
      <c r="AC157" s="478"/>
      <c r="AD157" s="35">
        <f>'9'!$L$157</f>
        <v>0</v>
      </c>
      <c r="AE157" s="478"/>
      <c r="AF157" s="478"/>
      <c r="AG157" s="35">
        <f>'10'!$L$157</f>
        <v>0</v>
      </c>
      <c r="AH157" s="478"/>
      <c r="AI157" s="478"/>
      <c r="AJ157" s="35">
        <f>'11'!$L$157</f>
        <v>0</v>
      </c>
      <c r="AK157" s="478"/>
      <c r="AL157" s="478"/>
      <c r="AM157" s="35">
        <f>'12'!$L$157</f>
        <v>0</v>
      </c>
      <c r="AN157" s="478"/>
      <c r="AO157" s="478"/>
      <c r="AP157" s="35">
        <f t="shared" si="593"/>
        <v>0</v>
      </c>
    </row>
    <row r="158" spans="1:42" ht="20.25">
      <c r="A158" t="str">
        <f t="shared" ref="A158:A161" si="594">+B158&amp;C158</f>
        <v>Véhicules usagésFrais administration</v>
      </c>
      <c r="B158" s="12" t="s">
        <v>74</v>
      </c>
      <c r="C158" s="603" t="s">
        <v>71</v>
      </c>
      <c r="D158" s="478"/>
      <c r="E158" s="478"/>
      <c r="F158" s="547">
        <f>'1'!$L$158</f>
        <v>5235</v>
      </c>
      <c r="G158" s="478"/>
      <c r="H158" s="478"/>
      <c r="I158" s="547">
        <f>'2'!$L$158</f>
        <v>10470</v>
      </c>
      <c r="J158" s="478"/>
      <c r="K158" s="478"/>
      <c r="L158" s="547">
        <f>'3'!$L$158</f>
        <v>14658</v>
      </c>
      <c r="M158" s="478"/>
      <c r="N158" s="478"/>
      <c r="O158" s="547">
        <f>'4'!$L$158</f>
        <v>14309</v>
      </c>
      <c r="P158" s="478"/>
      <c r="Q158" s="478"/>
      <c r="R158" s="547">
        <f>'5'!$L$158</f>
        <v>13611</v>
      </c>
      <c r="S158" s="478"/>
      <c r="T158" s="478"/>
      <c r="U158" s="547">
        <f>'6'!$L$158</f>
        <v>12913</v>
      </c>
      <c r="V158" s="478"/>
      <c r="W158" s="478"/>
      <c r="X158" s="547">
        <f>'7'!$L$158</f>
        <v>85505</v>
      </c>
      <c r="Y158" s="478"/>
      <c r="Z158" s="478"/>
      <c r="AA158" s="547">
        <f>'8'!$L$158</f>
        <v>99116</v>
      </c>
      <c r="AB158" s="478"/>
      <c r="AC158" s="478"/>
      <c r="AD158" s="547">
        <f>'9'!$L$158</f>
        <v>0</v>
      </c>
      <c r="AE158" s="478"/>
      <c r="AF158" s="478"/>
      <c r="AG158" s="547">
        <f>'10'!$L$158</f>
        <v>0</v>
      </c>
      <c r="AH158" s="478"/>
      <c r="AI158" s="478"/>
      <c r="AJ158" s="547">
        <f>'11'!$L$158</f>
        <v>0</v>
      </c>
      <c r="AK158" s="478"/>
      <c r="AL158" s="478"/>
      <c r="AM158" s="547">
        <f>'12'!$L$158</f>
        <v>0</v>
      </c>
      <c r="AN158" s="478"/>
      <c r="AO158" s="478"/>
      <c r="AP158" s="547">
        <f t="shared" si="593"/>
        <v>255817</v>
      </c>
    </row>
    <row r="159" spans="1:42" ht="20.25" hidden="1">
      <c r="A159" t="str">
        <f t="shared" si="594"/>
        <v>Véhicules usagés[...]</v>
      </c>
      <c r="B159" s="12" t="s">
        <v>74</v>
      </c>
      <c r="C159" s="603" t="s">
        <v>21</v>
      </c>
      <c r="D159" s="478"/>
      <c r="E159" s="478"/>
      <c r="F159" s="547">
        <f>'1'!$L$159</f>
        <v>0</v>
      </c>
      <c r="G159" s="478"/>
      <c r="H159" s="478"/>
      <c r="I159" s="547">
        <f>'2'!$L$159</f>
        <v>0</v>
      </c>
      <c r="J159" s="478"/>
      <c r="K159" s="478"/>
      <c r="L159" s="547">
        <f>'3'!$L$159</f>
        <v>0</v>
      </c>
      <c r="M159" s="478"/>
      <c r="N159" s="478"/>
      <c r="O159" s="547">
        <f>'4'!$L$159</f>
        <v>0</v>
      </c>
      <c r="P159" s="478"/>
      <c r="Q159" s="478"/>
      <c r="R159" s="547">
        <f>'5'!$L$159</f>
        <v>0</v>
      </c>
      <c r="S159" s="478"/>
      <c r="T159" s="478"/>
      <c r="U159" s="547">
        <f>'6'!$L$159</f>
        <v>0</v>
      </c>
      <c r="V159" s="478"/>
      <c r="W159" s="478"/>
      <c r="X159" s="547">
        <f>'7'!$L$159</f>
        <v>0</v>
      </c>
      <c r="Y159" s="478"/>
      <c r="Z159" s="478"/>
      <c r="AA159" s="547">
        <f>'8'!$L$159</f>
        <v>0</v>
      </c>
      <c r="AB159" s="478"/>
      <c r="AC159" s="478"/>
      <c r="AD159" s="547">
        <f>'9'!$L$159</f>
        <v>0</v>
      </c>
      <c r="AE159" s="478"/>
      <c r="AF159" s="478"/>
      <c r="AG159" s="547">
        <f>'10'!$L$159</f>
        <v>0</v>
      </c>
      <c r="AH159" s="478"/>
      <c r="AI159" s="478"/>
      <c r="AJ159" s="547">
        <f>'11'!$L$159</f>
        <v>0</v>
      </c>
      <c r="AK159" s="478"/>
      <c r="AL159" s="478"/>
      <c r="AM159" s="547">
        <f>'12'!$L$159</f>
        <v>0</v>
      </c>
      <c r="AN159" s="478"/>
      <c r="AO159" s="478"/>
      <c r="AP159" s="547">
        <f t="shared" si="593"/>
        <v>0</v>
      </c>
    </row>
    <row r="160" spans="1:42" ht="20.25" hidden="1">
      <c r="A160" t="str">
        <f t="shared" si="594"/>
        <v>Véhicules usagés[...]</v>
      </c>
      <c r="B160" s="12" t="s">
        <v>74</v>
      </c>
      <c r="C160" s="603" t="s">
        <v>21</v>
      </c>
      <c r="D160" s="478"/>
      <c r="E160" s="478"/>
      <c r="F160" s="547">
        <f>'1'!$L$160</f>
        <v>0</v>
      </c>
      <c r="G160" s="478"/>
      <c r="H160" s="478"/>
      <c r="I160" s="547">
        <f>'2'!$L$160</f>
        <v>0</v>
      </c>
      <c r="J160" s="478"/>
      <c r="K160" s="478"/>
      <c r="L160" s="547">
        <f>'3'!$L$160</f>
        <v>0</v>
      </c>
      <c r="M160" s="478"/>
      <c r="N160" s="478"/>
      <c r="O160" s="547">
        <f>'4'!$L$160</f>
        <v>0</v>
      </c>
      <c r="P160" s="478"/>
      <c r="Q160" s="478"/>
      <c r="R160" s="547">
        <f>'5'!$L$160</f>
        <v>0</v>
      </c>
      <c r="S160" s="478"/>
      <c r="T160" s="478"/>
      <c r="U160" s="547">
        <f>'6'!$L$160</f>
        <v>0</v>
      </c>
      <c r="V160" s="478"/>
      <c r="W160" s="478"/>
      <c r="X160" s="547">
        <f>'7'!$L$160</f>
        <v>0</v>
      </c>
      <c r="Y160" s="478"/>
      <c r="Z160" s="478"/>
      <c r="AA160" s="547">
        <f>'8'!$L$160</f>
        <v>0</v>
      </c>
      <c r="AB160" s="478"/>
      <c r="AC160" s="478"/>
      <c r="AD160" s="547">
        <f>'9'!$L$160</f>
        <v>0</v>
      </c>
      <c r="AE160" s="478"/>
      <c r="AF160" s="478"/>
      <c r="AG160" s="547">
        <f>'10'!$L$160</f>
        <v>0</v>
      </c>
      <c r="AH160" s="478"/>
      <c r="AI160" s="478"/>
      <c r="AJ160" s="547">
        <f>'11'!$L$160</f>
        <v>0</v>
      </c>
      <c r="AK160" s="478"/>
      <c r="AL160" s="478"/>
      <c r="AM160" s="547">
        <f>'12'!$L$160</f>
        <v>0</v>
      </c>
      <c r="AN160" s="478"/>
      <c r="AO160" s="478"/>
      <c r="AP160" s="547">
        <f t="shared" si="593"/>
        <v>0</v>
      </c>
    </row>
    <row r="161" spans="1:42" ht="20.25" hidden="1">
      <c r="A161" t="str">
        <f t="shared" si="594"/>
        <v>Véhicules usagés[...]</v>
      </c>
      <c r="B161" s="12" t="s">
        <v>74</v>
      </c>
      <c r="C161" s="604" t="s">
        <v>21</v>
      </c>
      <c r="D161" s="478"/>
      <c r="E161" s="478"/>
      <c r="F161" s="547">
        <f>'1'!$L$161</f>
        <v>0</v>
      </c>
      <c r="G161" s="478"/>
      <c r="H161" s="478"/>
      <c r="I161" s="547">
        <f>'2'!$L$161</f>
        <v>0</v>
      </c>
      <c r="J161" s="478"/>
      <c r="K161" s="478"/>
      <c r="L161" s="547">
        <f>'3'!$L$161</f>
        <v>0</v>
      </c>
      <c r="M161" s="478"/>
      <c r="N161" s="478"/>
      <c r="O161" s="547">
        <f>'4'!$L$161</f>
        <v>0</v>
      </c>
      <c r="P161" s="478"/>
      <c r="Q161" s="478"/>
      <c r="R161" s="547">
        <f>'5'!$L$161</f>
        <v>0</v>
      </c>
      <c r="S161" s="478"/>
      <c r="T161" s="478"/>
      <c r="U161" s="547">
        <f>'6'!$L$161</f>
        <v>0</v>
      </c>
      <c r="V161" s="478"/>
      <c r="W161" s="478"/>
      <c r="X161" s="547">
        <f>'7'!$L$161</f>
        <v>0</v>
      </c>
      <c r="Y161" s="478"/>
      <c r="Z161" s="478"/>
      <c r="AA161" s="547">
        <f>'8'!$L$161</f>
        <v>0</v>
      </c>
      <c r="AB161" s="478"/>
      <c r="AC161" s="478"/>
      <c r="AD161" s="547">
        <f>'9'!$L$161</f>
        <v>0</v>
      </c>
      <c r="AE161" s="478"/>
      <c r="AF161" s="478"/>
      <c r="AG161" s="547">
        <f>'10'!$L$161</f>
        <v>0</v>
      </c>
      <c r="AH161" s="478"/>
      <c r="AI161" s="478"/>
      <c r="AJ161" s="547">
        <f>'11'!$L$161</f>
        <v>0</v>
      </c>
      <c r="AK161" s="478"/>
      <c r="AL161" s="478"/>
      <c r="AM161" s="547">
        <f>'12'!$L$161</f>
        <v>0</v>
      </c>
      <c r="AN161" s="478"/>
      <c r="AO161" s="478"/>
      <c r="AP161" s="547">
        <f t="shared" si="593"/>
        <v>0</v>
      </c>
    </row>
    <row r="162" spans="1:42" ht="20.25">
      <c r="B162" s="12"/>
      <c r="C162" s="611" t="s">
        <v>72</v>
      </c>
      <c r="D162" s="100"/>
      <c r="E162" s="101"/>
      <c r="F162" s="107">
        <f>+SUM(F155:F161)</f>
        <v>5235</v>
      </c>
      <c r="G162" s="100"/>
      <c r="H162" s="101"/>
      <c r="I162" s="107">
        <f>+SUM(I155:I161)</f>
        <v>10470</v>
      </c>
      <c r="J162" s="100"/>
      <c r="K162" s="101"/>
      <c r="L162" s="107">
        <f>+SUM(L155:L161)</f>
        <v>23158</v>
      </c>
      <c r="M162" s="100"/>
      <c r="N162" s="101"/>
      <c r="O162" s="107">
        <f t="shared" ref="O162" si="595">+SUM(O155:O161)</f>
        <v>14309</v>
      </c>
      <c r="P162" s="100"/>
      <c r="Q162" s="101"/>
      <c r="R162" s="107">
        <f t="shared" ref="R162" si="596">+SUM(R155:R161)</f>
        <v>13611</v>
      </c>
      <c r="S162" s="100"/>
      <c r="T162" s="101"/>
      <c r="U162" s="107">
        <f t="shared" ref="U162" si="597">+SUM(U155:U161)</f>
        <v>21413</v>
      </c>
      <c r="V162" s="100"/>
      <c r="W162" s="101"/>
      <c r="X162" s="107">
        <f t="shared" ref="X162" si="598">+SUM(X155:X161)</f>
        <v>102505</v>
      </c>
      <c r="Y162" s="100"/>
      <c r="Z162" s="101"/>
      <c r="AA162" s="107">
        <f t="shared" ref="AA162" si="599">+SUM(AA155:AA161)</f>
        <v>116116</v>
      </c>
      <c r="AB162" s="100"/>
      <c r="AC162" s="101"/>
      <c r="AD162" s="107">
        <f t="shared" ref="AD162" si="600">+SUM(AD155:AD161)</f>
        <v>0</v>
      </c>
      <c r="AE162" s="100"/>
      <c r="AF162" s="101"/>
      <c r="AG162" s="107">
        <f t="shared" ref="AG162" si="601">+SUM(AG155:AG161)</f>
        <v>0</v>
      </c>
      <c r="AH162" s="100"/>
      <c r="AI162" s="101"/>
      <c r="AJ162" s="107">
        <f t="shared" ref="AJ162" si="602">+SUM(AJ155:AJ161)</f>
        <v>0</v>
      </c>
      <c r="AK162" s="100"/>
      <c r="AL162" s="101"/>
      <c r="AM162" s="107">
        <f t="shared" ref="AM162" si="603">+SUM(AM155:AM161)</f>
        <v>0</v>
      </c>
      <c r="AN162" s="100"/>
      <c r="AO162" s="101"/>
      <c r="AP162" s="107">
        <f t="shared" ref="AP162" si="604">+SUM(AP155:AP161)</f>
        <v>306817</v>
      </c>
    </row>
    <row r="163" spans="1:42" ht="20.25">
      <c r="B163" s="12"/>
      <c r="C163" s="603"/>
      <c r="D163" s="478"/>
      <c r="E163" s="478"/>
      <c r="F163" s="86"/>
      <c r="G163" s="478"/>
      <c r="H163" s="478"/>
      <c r="I163" s="86"/>
      <c r="J163" s="478"/>
      <c r="K163" s="478"/>
      <c r="L163" s="86"/>
      <c r="M163" s="478"/>
      <c r="N163" s="478"/>
      <c r="O163" s="86"/>
      <c r="P163" s="478"/>
      <c r="Q163" s="478"/>
      <c r="R163" s="86"/>
      <c r="S163" s="478"/>
      <c r="T163" s="478"/>
      <c r="U163" s="86"/>
      <c r="V163" s="478"/>
      <c r="W163" s="478"/>
      <c r="X163" s="86"/>
      <c r="Y163" s="478"/>
      <c r="Z163" s="478"/>
      <c r="AA163" s="86"/>
      <c r="AB163" s="478"/>
      <c r="AC163" s="478"/>
      <c r="AD163" s="86"/>
      <c r="AE163" s="478"/>
      <c r="AF163" s="478"/>
      <c r="AG163" s="86"/>
      <c r="AH163" s="478"/>
      <c r="AI163" s="478"/>
      <c r="AJ163" s="86"/>
      <c r="AK163" s="478"/>
      <c r="AL163" s="478"/>
      <c r="AM163" s="86"/>
      <c r="AN163" s="478"/>
      <c r="AO163" s="478"/>
      <c r="AP163" s="86"/>
    </row>
    <row r="164" spans="1:42" ht="21" thickBot="1">
      <c r="B164" s="12"/>
      <c r="C164" s="613" t="s">
        <v>73</v>
      </c>
      <c r="D164" s="132"/>
      <c r="E164" s="132"/>
      <c r="F164" s="135">
        <f>F107-F154+F162</f>
        <v>-7340.5320000000211</v>
      </c>
      <c r="G164" s="132"/>
      <c r="H164" s="132"/>
      <c r="I164" s="135">
        <f>I107-I154+I162</f>
        <v>15481.926999999967</v>
      </c>
      <c r="J164" s="132"/>
      <c r="K164" s="132"/>
      <c r="L164" s="135">
        <f>L107-L154+L162</f>
        <v>46219.982000000062</v>
      </c>
      <c r="M164" s="132"/>
      <c r="N164" s="132"/>
      <c r="O164" s="135">
        <f t="shared" ref="O164" si="605">O107-O154+O162</f>
        <v>37401.74000000002</v>
      </c>
      <c r="P164" s="132"/>
      <c r="Q164" s="132"/>
      <c r="R164" s="135">
        <f t="shared" ref="R164" si="606">R107-R154+R162</f>
        <v>82272.309000000067</v>
      </c>
      <c r="S164" s="132"/>
      <c r="T164" s="132"/>
      <c r="U164" s="135">
        <f t="shared" ref="U164" si="607">U107-U154+U162</f>
        <v>47731.374000000069</v>
      </c>
      <c r="V164" s="132"/>
      <c r="W164" s="132"/>
      <c r="X164" s="135">
        <f t="shared" ref="X164" si="608">X107-X154+X162</f>
        <v>301967.48199999996</v>
      </c>
      <c r="Y164" s="132"/>
      <c r="Z164" s="132"/>
      <c r="AA164" s="135">
        <f t="shared" ref="AA164" si="609">AA107-AA154+AA162</f>
        <v>346066.05700000061</v>
      </c>
      <c r="AB164" s="132"/>
      <c r="AC164" s="132"/>
      <c r="AD164" s="135">
        <f t="shared" ref="AD164" si="610">AD107-AD154+AD162</f>
        <v>0</v>
      </c>
      <c r="AE164" s="132"/>
      <c r="AF164" s="132"/>
      <c r="AG164" s="135">
        <f t="shared" ref="AG164" si="611">AG107-AG154+AG162</f>
        <v>0</v>
      </c>
      <c r="AH164" s="132"/>
      <c r="AI164" s="132"/>
      <c r="AJ164" s="135">
        <f t="shared" ref="AJ164" si="612">AJ107-AJ154+AJ162</f>
        <v>0</v>
      </c>
      <c r="AK164" s="132"/>
      <c r="AL164" s="132"/>
      <c r="AM164" s="135">
        <f t="shared" ref="AM164" si="613">AM107-AM154+AM162</f>
        <v>0</v>
      </c>
      <c r="AN164" s="132"/>
      <c r="AO164" s="132"/>
      <c r="AP164" s="135">
        <f t="shared" ref="AP164" si="614">AP107-AP154+AP162</f>
        <v>869800.33900000062</v>
      </c>
    </row>
    <row r="165" spans="1:42" ht="21" thickTop="1">
      <c r="B165" s="12"/>
      <c r="C165" s="630"/>
      <c r="D165" s="11"/>
      <c r="E165" s="11"/>
      <c r="F165" s="162"/>
      <c r="G165" s="11"/>
      <c r="H165" s="11"/>
      <c r="I165" s="162"/>
      <c r="J165" s="11"/>
      <c r="K165" s="11"/>
      <c r="L165" s="162"/>
      <c r="M165" s="11"/>
      <c r="N165" s="11"/>
      <c r="O165" s="162"/>
      <c r="P165" s="11"/>
      <c r="Q165" s="11"/>
      <c r="R165" s="162"/>
      <c r="S165" s="11"/>
      <c r="T165" s="11"/>
      <c r="U165" s="162"/>
      <c r="V165" s="11"/>
      <c r="W165" s="11"/>
      <c r="X165" s="162"/>
      <c r="Y165" s="11"/>
      <c r="Z165" s="11"/>
      <c r="AA165" s="162"/>
      <c r="AB165" s="11"/>
      <c r="AC165" s="11"/>
      <c r="AD165" s="162"/>
      <c r="AE165" s="11"/>
      <c r="AF165" s="11"/>
      <c r="AG165" s="162"/>
      <c r="AH165" s="11"/>
      <c r="AI165" s="11"/>
      <c r="AJ165" s="162"/>
      <c r="AK165" s="11"/>
      <c r="AL165" s="11"/>
      <c r="AM165" s="162"/>
      <c r="AN165" s="11"/>
      <c r="AO165" s="11"/>
      <c r="AP165" s="162"/>
    </row>
    <row r="166" spans="1:42" ht="20.25">
      <c r="B166" s="12"/>
      <c r="C166" s="562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</row>
    <row r="167" spans="1:42" ht="35.25">
      <c r="B167" s="12"/>
      <c r="C167" s="631" t="s">
        <v>84</v>
      </c>
      <c r="D167" s="755" t="s">
        <v>84</v>
      </c>
      <c r="E167" s="755"/>
      <c r="F167" s="755"/>
      <c r="G167" s="755"/>
      <c r="H167" s="755"/>
      <c r="I167" s="755"/>
      <c r="J167" s="755"/>
      <c r="K167" s="755"/>
      <c r="L167" s="755"/>
      <c r="M167" s="755"/>
      <c r="N167" s="755"/>
      <c r="O167" s="755"/>
      <c r="P167" s="755"/>
      <c r="Q167" s="755"/>
      <c r="R167" s="755"/>
      <c r="S167" s="755"/>
      <c r="T167" s="755"/>
      <c r="U167" s="755"/>
      <c r="V167" s="755"/>
      <c r="W167" s="755"/>
      <c r="X167" s="755"/>
      <c r="Y167" s="755"/>
      <c r="Z167" s="755"/>
      <c r="AA167" s="755"/>
      <c r="AB167" s="755"/>
      <c r="AC167" s="755"/>
      <c r="AD167" s="755"/>
      <c r="AE167" s="755"/>
      <c r="AF167" s="755"/>
      <c r="AG167" s="755"/>
      <c r="AH167" s="755"/>
      <c r="AI167" s="755"/>
      <c r="AJ167" s="755"/>
      <c r="AK167" s="755"/>
      <c r="AL167" s="755"/>
      <c r="AM167" s="755"/>
      <c r="AN167" s="755"/>
      <c r="AO167" s="755"/>
      <c r="AP167" s="755"/>
    </row>
    <row r="168" spans="1:42" ht="21" thickBot="1">
      <c r="B168" s="12"/>
      <c r="C168" s="632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</row>
    <row r="169" spans="1:42" ht="21" thickTop="1">
      <c r="B169" s="12"/>
      <c r="C169" s="602"/>
      <c r="D169" s="764" t="s">
        <v>7</v>
      </c>
      <c r="E169" s="762"/>
      <c r="F169" s="763"/>
      <c r="G169" s="764" t="s">
        <v>7</v>
      </c>
      <c r="H169" s="762"/>
      <c r="I169" s="763"/>
      <c r="J169" s="764" t="s">
        <v>7</v>
      </c>
      <c r="K169" s="762"/>
      <c r="L169" s="763"/>
      <c r="M169" s="764" t="s">
        <v>7</v>
      </c>
      <c r="N169" s="762"/>
      <c r="O169" s="763"/>
      <c r="P169" s="764" t="s">
        <v>7</v>
      </c>
      <c r="Q169" s="762"/>
      <c r="R169" s="763"/>
      <c r="S169" s="764" t="s">
        <v>7</v>
      </c>
      <c r="T169" s="762"/>
      <c r="U169" s="763"/>
      <c r="V169" s="764" t="s">
        <v>7</v>
      </c>
      <c r="W169" s="762"/>
      <c r="X169" s="763"/>
      <c r="Y169" s="764" t="s">
        <v>7</v>
      </c>
      <c r="Z169" s="762"/>
      <c r="AA169" s="763"/>
      <c r="AB169" s="764" t="s">
        <v>7</v>
      </c>
      <c r="AC169" s="762"/>
      <c r="AD169" s="763"/>
      <c r="AE169" s="764" t="s">
        <v>7</v>
      </c>
      <c r="AF169" s="762"/>
      <c r="AG169" s="763"/>
      <c r="AH169" s="764" t="s">
        <v>7</v>
      </c>
      <c r="AI169" s="762"/>
      <c r="AJ169" s="763"/>
      <c r="AK169" s="764" t="s">
        <v>7</v>
      </c>
      <c r="AL169" s="762"/>
      <c r="AM169" s="763"/>
      <c r="AN169" s="764" t="s">
        <v>7</v>
      </c>
      <c r="AO169" s="762"/>
      <c r="AP169" s="763"/>
    </row>
    <row r="170" spans="1:42" ht="20.25">
      <c r="A170" t="str">
        <f t="shared" ref="A170:A227" si="615">+B170&amp;C170</f>
        <v>Service</v>
      </c>
      <c r="B170" s="12" t="s">
        <v>84</v>
      </c>
      <c r="C170" s="603"/>
      <c r="D170" s="469" t="s">
        <v>41</v>
      </c>
      <c r="E170" s="469" t="s">
        <v>85</v>
      </c>
      <c r="F170" s="142" t="s">
        <v>13</v>
      </c>
      <c r="G170" s="469" t="s">
        <v>41</v>
      </c>
      <c r="H170" s="469" t="s">
        <v>85</v>
      </c>
      <c r="I170" s="142" t="s">
        <v>13</v>
      </c>
      <c r="J170" s="469" t="s">
        <v>41</v>
      </c>
      <c r="K170" s="469" t="s">
        <v>85</v>
      </c>
      <c r="L170" s="142" t="s">
        <v>13</v>
      </c>
      <c r="M170" s="469" t="s">
        <v>41</v>
      </c>
      <c r="N170" s="469" t="s">
        <v>85</v>
      </c>
      <c r="O170" s="142" t="s">
        <v>13</v>
      </c>
      <c r="P170" s="469" t="s">
        <v>41</v>
      </c>
      <c r="Q170" s="469" t="s">
        <v>85</v>
      </c>
      <c r="R170" s="142" t="s">
        <v>13</v>
      </c>
      <c r="S170" s="469" t="s">
        <v>41</v>
      </c>
      <c r="T170" s="469" t="s">
        <v>85</v>
      </c>
      <c r="U170" s="142" t="s">
        <v>13</v>
      </c>
      <c r="V170" s="469" t="s">
        <v>41</v>
      </c>
      <c r="W170" s="469" t="s">
        <v>85</v>
      </c>
      <c r="X170" s="142" t="s">
        <v>13</v>
      </c>
      <c r="Y170" s="469" t="s">
        <v>41</v>
      </c>
      <c r="Z170" s="469" t="s">
        <v>85</v>
      </c>
      <c r="AA170" s="142" t="s">
        <v>13</v>
      </c>
      <c r="AB170" s="469" t="s">
        <v>41</v>
      </c>
      <c r="AC170" s="469" t="s">
        <v>85</v>
      </c>
      <c r="AD170" s="142" t="s">
        <v>13</v>
      </c>
      <c r="AE170" s="469" t="s">
        <v>41</v>
      </c>
      <c r="AF170" s="469" t="s">
        <v>85</v>
      </c>
      <c r="AG170" s="142" t="s">
        <v>13</v>
      </c>
      <c r="AH170" s="469" t="s">
        <v>41</v>
      </c>
      <c r="AI170" s="469" t="s">
        <v>85</v>
      </c>
      <c r="AJ170" s="142" t="s">
        <v>13</v>
      </c>
      <c r="AK170" s="469" t="s">
        <v>41</v>
      </c>
      <c r="AL170" s="469" t="s">
        <v>85</v>
      </c>
      <c r="AM170" s="142" t="s">
        <v>13</v>
      </c>
      <c r="AN170" s="469" t="s">
        <v>41</v>
      </c>
      <c r="AO170" s="469" t="s">
        <v>85</v>
      </c>
      <c r="AP170" s="142" t="s">
        <v>13</v>
      </c>
    </row>
    <row r="171" spans="1:42" ht="20.25">
      <c r="A171" t="str">
        <f t="shared" si="615"/>
        <v>ServiceM/O Client</v>
      </c>
      <c r="B171" s="12" t="s">
        <v>84</v>
      </c>
      <c r="C171" s="603" t="s">
        <v>87</v>
      </c>
      <c r="D171" s="471">
        <f>'1'!$J$171</f>
        <v>214</v>
      </c>
      <c r="E171" s="486">
        <f>'1'!$K$171</f>
        <v>51348.31</v>
      </c>
      <c r="F171" s="86">
        <f>'1'!$L$171</f>
        <v>37938.269999999997</v>
      </c>
      <c r="G171" s="471">
        <f>'2'!$J$171</f>
        <v>229</v>
      </c>
      <c r="H171" s="486">
        <f>'2'!$K$171</f>
        <v>52817.55</v>
      </c>
      <c r="I171" s="86">
        <f>'2'!$L$171</f>
        <v>39493.170000000006</v>
      </c>
      <c r="J171" s="471">
        <f>'3'!$J$171</f>
        <v>399</v>
      </c>
      <c r="K171" s="486">
        <f>'3'!$K$171</f>
        <v>89666.81</v>
      </c>
      <c r="L171" s="86">
        <f>'3'!$L$171</f>
        <v>71201.3</v>
      </c>
      <c r="M171" s="471">
        <f>'4'!$J$171</f>
        <v>820</v>
      </c>
      <c r="N171" s="486">
        <f>'4'!$K$171</f>
        <v>173627.53</v>
      </c>
      <c r="O171" s="86">
        <f>'4'!$L$171</f>
        <v>128966.68999999999</v>
      </c>
      <c r="P171" s="471">
        <f>'5'!$J$171</f>
        <v>554</v>
      </c>
      <c r="Q171" s="486">
        <f>'5'!$K$171</f>
        <v>120082.12</v>
      </c>
      <c r="R171" s="86">
        <f>'5'!$L$171</f>
        <v>91878.689999999988</v>
      </c>
      <c r="S171" s="471">
        <f>'6'!$J$171</f>
        <v>386</v>
      </c>
      <c r="T171" s="486">
        <f>'6'!$K$171</f>
        <v>84026.27</v>
      </c>
      <c r="U171" s="86">
        <f>'6'!$L$171</f>
        <v>64061.95</v>
      </c>
      <c r="V171" s="471">
        <f>'7'!$J$171</f>
        <v>2930</v>
      </c>
      <c r="W171" s="486">
        <f>'7'!$K$171</f>
        <v>647137.62</v>
      </c>
      <c r="X171" s="86">
        <f>'7'!$L$171</f>
        <v>492546.20999999996</v>
      </c>
      <c r="Y171" s="471">
        <f>'8'!$J$171</f>
        <v>3247</v>
      </c>
      <c r="Z171" s="486">
        <f>'8'!$K$171</f>
        <v>716833.34</v>
      </c>
      <c r="AA171" s="86">
        <f>'8'!$L$171</f>
        <v>544853.03</v>
      </c>
      <c r="AB171" s="471">
        <f>'9'!$J$171</f>
        <v>0</v>
      </c>
      <c r="AC171" s="486">
        <f>'9'!$K$171</f>
        <v>0</v>
      </c>
      <c r="AD171" s="86">
        <f>'9'!$L$171</f>
        <v>0</v>
      </c>
      <c r="AE171" s="471">
        <f>'10'!$J$171</f>
        <v>0</v>
      </c>
      <c r="AF171" s="486">
        <f>'10'!$K$171</f>
        <v>0</v>
      </c>
      <c r="AG171" s="86">
        <f>'10'!$L$171</f>
        <v>0</v>
      </c>
      <c r="AH171" s="471">
        <f>'11'!$J$171</f>
        <v>0</v>
      </c>
      <c r="AI171" s="486">
        <f>'11'!$K$171</f>
        <v>0</v>
      </c>
      <c r="AJ171" s="86">
        <f>'11'!$L$171</f>
        <v>0</v>
      </c>
      <c r="AK171" s="471">
        <f>'12'!$J$171</f>
        <v>0</v>
      </c>
      <c r="AL171" s="486">
        <f>'12'!$K$171</f>
        <v>0</v>
      </c>
      <c r="AM171" s="86">
        <f>'12'!$L$171</f>
        <v>0</v>
      </c>
      <c r="AN171" s="471">
        <f t="shared" ref="AN171:AP171" si="616">SUM(D171,G171,J171,M171,P171,S171,V171,Y171,AB171,AE171,AH171,AK171)</f>
        <v>8779</v>
      </c>
      <c r="AO171" s="486">
        <f t="shared" si="616"/>
        <v>1935539.5499999998</v>
      </c>
      <c r="AP171" s="86">
        <f t="shared" si="616"/>
        <v>1470939.31</v>
      </c>
    </row>
    <row r="172" spans="1:42" ht="20.25">
      <c r="A172" t="str">
        <f t="shared" si="615"/>
        <v>Service% profit / ventes</v>
      </c>
      <c r="B172" s="12" t="s">
        <v>84</v>
      </c>
      <c r="C172" s="603" t="s">
        <v>88</v>
      </c>
      <c r="D172" s="471"/>
      <c r="E172" s="478"/>
      <c r="F172" s="564">
        <f>F171/E171</f>
        <v>0.73884164834246735</v>
      </c>
      <c r="G172" s="471"/>
      <c r="H172" s="478"/>
      <c r="I172" s="564">
        <f>I171/H171</f>
        <v>0.74772816989807367</v>
      </c>
      <c r="J172" s="471"/>
      <c r="K172" s="478"/>
      <c r="L172" s="564">
        <f>L171/K171</f>
        <v>0.79406527342725819</v>
      </c>
      <c r="M172" s="471"/>
      <c r="N172" s="478"/>
      <c r="O172" s="564">
        <f t="shared" ref="O172" si="617">O171/N171</f>
        <v>0.74277788781537113</v>
      </c>
      <c r="P172" s="471"/>
      <c r="Q172" s="478"/>
      <c r="R172" s="564">
        <f t="shared" ref="R172" si="618">R171/Q171</f>
        <v>0.76513214456906653</v>
      </c>
      <c r="S172" s="471"/>
      <c r="T172" s="478"/>
      <c r="U172" s="564">
        <f t="shared" ref="U172" si="619">U171/T171</f>
        <v>0.76240382918342076</v>
      </c>
      <c r="V172" s="471"/>
      <c r="W172" s="478"/>
      <c r="X172" s="564">
        <f t="shared" ref="X172" si="620">X171/W171</f>
        <v>0.76111509326254279</v>
      </c>
      <c r="Y172" s="471"/>
      <c r="Z172" s="478"/>
      <c r="AA172" s="564">
        <f t="shared" ref="AA172" si="621">AA171/Z171</f>
        <v>0.7600832712384723</v>
      </c>
      <c r="AB172" s="471"/>
      <c r="AC172" s="478"/>
      <c r="AD172" s="564" t="e">
        <f t="shared" ref="AD172" si="622">AD171/AC171</f>
        <v>#DIV/0!</v>
      </c>
      <c r="AE172" s="471"/>
      <c r="AF172" s="478"/>
      <c r="AG172" s="564" t="e">
        <f t="shared" ref="AG172" si="623">AG171/AF171</f>
        <v>#DIV/0!</v>
      </c>
      <c r="AH172" s="471"/>
      <c r="AI172" s="478"/>
      <c r="AJ172" s="564" t="e">
        <f t="shared" ref="AJ172" si="624">AJ171/AI171</f>
        <v>#DIV/0!</v>
      </c>
      <c r="AK172" s="471"/>
      <c r="AL172" s="478"/>
      <c r="AM172" s="564" t="e">
        <f t="shared" ref="AM172" si="625">AM171/AL171</f>
        <v>#DIV/0!</v>
      </c>
      <c r="AN172" s="471"/>
      <c r="AO172" s="478"/>
      <c r="AP172" s="564">
        <f t="shared" ref="AP172" si="626">AP171/AO171</f>
        <v>0.75996344791817882</v>
      </c>
    </row>
    <row r="173" spans="1:42" ht="20.25">
      <c r="A173" t="str">
        <f t="shared" si="615"/>
        <v>Service</v>
      </c>
      <c r="B173" s="12" t="s">
        <v>84</v>
      </c>
      <c r="C173" s="604"/>
      <c r="D173" s="90"/>
      <c r="E173" s="169">
        <f t="shared" ref="E173" si="627">IFERROR(E171/D171,0)</f>
        <v>239.9453738317757</v>
      </c>
      <c r="F173" s="565"/>
      <c r="G173" s="90"/>
      <c r="H173" s="169">
        <f t="shared" ref="H173" si="628">IFERROR(H171/G171,0)</f>
        <v>230.64432314410482</v>
      </c>
      <c r="I173" s="565"/>
      <c r="J173" s="90"/>
      <c r="K173" s="169">
        <f t="shared" ref="K173" si="629">IFERROR(K171/J171,0)</f>
        <v>224.72884711779449</v>
      </c>
      <c r="L173" s="565"/>
      <c r="M173" s="90"/>
      <c r="N173" s="169">
        <f t="shared" ref="N173" si="630">IFERROR(N171/M171,0)</f>
        <v>211.74089024390244</v>
      </c>
      <c r="O173" s="565"/>
      <c r="P173" s="90"/>
      <c r="Q173" s="169">
        <f t="shared" ref="Q173" si="631">IFERROR(Q171/P171,0)</f>
        <v>216.75472924187724</v>
      </c>
      <c r="R173" s="565"/>
      <c r="S173" s="90"/>
      <c r="T173" s="169">
        <f t="shared" ref="T173" si="632">IFERROR(T171/S171,0)</f>
        <v>217.68463730569948</v>
      </c>
      <c r="U173" s="565"/>
      <c r="V173" s="90"/>
      <c r="W173" s="169">
        <f t="shared" ref="W173" si="633">IFERROR(W171/V171,0)</f>
        <v>220.8660819112628</v>
      </c>
      <c r="X173" s="565"/>
      <c r="Y173" s="90"/>
      <c r="Z173" s="169">
        <f t="shared" ref="Z173" si="634">IFERROR(Z171/Y171,0)</f>
        <v>220.76789036033261</v>
      </c>
      <c r="AA173" s="565"/>
      <c r="AB173" s="90"/>
      <c r="AC173" s="169">
        <f t="shared" ref="AC173" si="635">IFERROR(AC171/AB171,0)</f>
        <v>0</v>
      </c>
      <c r="AD173" s="565"/>
      <c r="AE173" s="90"/>
      <c r="AF173" s="169">
        <f t="shared" ref="AF173" si="636">IFERROR(AF171/AE171,0)</f>
        <v>0</v>
      </c>
      <c r="AG173" s="565"/>
      <c r="AH173" s="90"/>
      <c r="AI173" s="169">
        <f t="shared" ref="AI173" si="637">IFERROR(AI171/AH171,0)</f>
        <v>0</v>
      </c>
      <c r="AJ173" s="565"/>
      <c r="AK173" s="90"/>
      <c r="AL173" s="169">
        <f t="shared" ref="AL173" si="638">IFERROR(AL171/AK171,0)</f>
        <v>0</v>
      </c>
      <c r="AM173" s="565"/>
      <c r="AN173" s="90"/>
      <c r="AO173" s="169">
        <f t="shared" ref="AO173" si="639">IFERROR(AO171/AN171,0)</f>
        <v>220.47380681170975</v>
      </c>
      <c r="AP173" s="565"/>
    </row>
    <row r="174" spans="1:42" ht="20.25">
      <c r="A174" t="str">
        <f t="shared" si="615"/>
        <v>ServiceM/O Garantie</v>
      </c>
      <c r="B174" s="12" t="s">
        <v>84</v>
      </c>
      <c r="C174" s="614" t="s">
        <v>89</v>
      </c>
      <c r="D174" s="171">
        <f>'1'!$J$174</f>
        <v>294</v>
      </c>
      <c r="E174" s="173">
        <f>'1'!$K$174</f>
        <v>68701.34</v>
      </c>
      <c r="F174" s="86">
        <f>'1'!$L$174</f>
        <v>47449.869999999995</v>
      </c>
      <c r="G174" s="171">
        <f>'2'!$J$174</f>
        <v>248</v>
      </c>
      <c r="H174" s="173">
        <f>'2'!$K$174</f>
        <v>48138.89</v>
      </c>
      <c r="I174" s="86">
        <f>'2'!$L$174</f>
        <v>34235.4</v>
      </c>
      <c r="J174" s="171">
        <f>'3'!$J$174</f>
        <v>204</v>
      </c>
      <c r="K174" s="173">
        <f>'3'!$K$174</f>
        <v>42296.04</v>
      </c>
      <c r="L174" s="86">
        <f>'3'!$L$174</f>
        <v>30540.940000000002</v>
      </c>
      <c r="M174" s="171">
        <f>'4'!$J$174</f>
        <v>230</v>
      </c>
      <c r="N174" s="173">
        <f>'4'!$K$174</f>
        <v>56115.18</v>
      </c>
      <c r="O174" s="86">
        <f>'4'!$L$174</f>
        <v>38906.18</v>
      </c>
      <c r="P174" s="171">
        <f>'5'!$J$174</f>
        <v>246</v>
      </c>
      <c r="Q174" s="173">
        <f>'5'!$K$174</f>
        <v>59705.25</v>
      </c>
      <c r="R174" s="86">
        <f>'5'!$L$174</f>
        <v>42420.630000000005</v>
      </c>
      <c r="S174" s="171">
        <f>'6'!$J$174</f>
        <v>231</v>
      </c>
      <c r="T174" s="173">
        <f>'6'!$K$174</f>
        <v>69686.649999999994</v>
      </c>
      <c r="U174" s="86">
        <f>'6'!$L$174</f>
        <v>49652.409999999989</v>
      </c>
      <c r="V174" s="171">
        <f>'7'!$J$174</f>
        <v>1638</v>
      </c>
      <c r="W174" s="173">
        <f>'7'!$K$174</f>
        <v>389497.9</v>
      </c>
      <c r="X174" s="86">
        <f>'7'!$L$174</f>
        <v>275651.80000000005</v>
      </c>
      <c r="Y174" s="171">
        <f>'8'!$J$174</f>
        <v>2078</v>
      </c>
      <c r="Z174" s="173">
        <f>'8'!$K$174</f>
        <v>444680.15</v>
      </c>
      <c r="AA174" s="86">
        <f>'8'!$L$174</f>
        <v>314177.80000000005</v>
      </c>
      <c r="AB174" s="171">
        <f>'9'!$J$174</f>
        <v>0</v>
      </c>
      <c r="AC174" s="173">
        <f>'9'!$K$174</f>
        <v>0</v>
      </c>
      <c r="AD174" s="86">
        <f>'9'!$L$174</f>
        <v>0</v>
      </c>
      <c r="AE174" s="171">
        <f>'10'!$J$174</f>
        <v>0</v>
      </c>
      <c r="AF174" s="173">
        <f>'10'!$K$174</f>
        <v>0</v>
      </c>
      <c r="AG174" s="86">
        <f>'10'!$L$174</f>
        <v>0</v>
      </c>
      <c r="AH174" s="171">
        <f>'11'!$J$174</f>
        <v>0</v>
      </c>
      <c r="AI174" s="173">
        <f>'11'!$K$174</f>
        <v>0</v>
      </c>
      <c r="AJ174" s="86">
        <f>'11'!$L$174</f>
        <v>0</v>
      </c>
      <c r="AK174" s="171">
        <f>'12'!$J$174</f>
        <v>0</v>
      </c>
      <c r="AL174" s="173">
        <f>'12'!$K$174</f>
        <v>0</v>
      </c>
      <c r="AM174" s="86">
        <f>'12'!$L$174</f>
        <v>0</v>
      </c>
      <c r="AN174" s="171">
        <f t="shared" ref="AN174" si="640">SUM(D174,G174,J174,M174,P174,S174,V174,Y174,AB174,AE174,AH174,AK174)</f>
        <v>5169</v>
      </c>
      <c r="AO174" s="173">
        <f t="shared" ref="AO174" si="641">SUM(E174,H174,K174,N174,Q174,T174,W174,Z174,AC174,AF174,AI174,AL174)</f>
        <v>1178821.3999999999</v>
      </c>
      <c r="AP174" s="86">
        <f t="shared" ref="AP174" si="642">SUM(F174,I174,L174,O174,R174,U174,X174,AA174,AD174,AG174,AJ174,AM174)</f>
        <v>833035.03</v>
      </c>
    </row>
    <row r="175" spans="1:42" ht="20.25">
      <c r="A175" t="str">
        <f t="shared" si="615"/>
        <v>Service% profit / ventes</v>
      </c>
      <c r="B175" s="12" t="s">
        <v>84</v>
      </c>
      <c r="C175" s="603" t="s">
        <v>88</v>
      </c>
      <c r="D175" s="478"/>
      <c r="E175" s="478"/>
      <c r="F175" s="564">
        <f>F174/E174</f>
        <v>0.69066877007056915</v>
      </c>
      <c r="G175" s="478"/>
      <c r="H175" s="478"/>
      <c r="I175" s="564">
        <f>I174/H174</f>
        <v>0.71117967198662047</v>
      </c>
      <c r="J175" s="478"/>
      <c r="K175" s="478"/>
      <c r="L175" s="564">
        <f>L174/K174</f>
        <v>0.72207563639527483</v>
      </c>
      <c r="M175" s="478"/>
      <c r="N175" s="478"/>
      <c r="O175" s="564">
        <f t="shared" ref="O175" si="643">O174/N174</f>
        <v>0.69332718882840616</v>
      </c>
      <c r="P175" s="478"/>
      <c r="Q175" s="478"/>
      <c r="R175" s="564">
        <f t="shared" ref="R175" si="644">R174/Q174</f>
        <v>0.71050083535367503</v>
      </c>
      <c r="S175" s="478"/>
      <c r="T175" s="478"/>
      <c r="U175" s="564">
        <f t="shared" ref="U175" si="645">U174/T174</f>
        <v>0.71250964137320405</v>
      </c>
      <c r="V175" s="478"/>
      <c r="W175" s="478"/>
      <c r="X175" s="564">
        <f t="shared" ref="X175" si="646">X174/W174</f>
        <v>0.7077106192356879</v>
      </c>
      <c r="Y175" s="478"/>
      <c r="Z175" s="478"/>
      <c r="AA175" s="564">
        <f t="shared" ref="AA175" si="647">AA174/Z174</f>
        <v>0.70652535311054476</v>
      </c>
      <c r="AB175" s="478"/>
      <c r="AC175" s="478"/>
      <c r="AD175" s="564" t="e">
        <f t="shared" ref="AD175" si="648">AD174/AC174</f>
        <v>#DIV/0!</v>
      </c>
      <c r="AE175" s="478"/>
      <c r="AF175" s="478"/>
      <c r="AG175" s="564" t="e">
        <f t="shared" ref="AG175" si="649">AG174/AF174</f>
        <v>#DIV/0!</v>
      </c>
      <c r="AH175" s="478"/>
      <c r="AI175" s="478"/>
      <c r="AJ175" s="564" t="e">
        <f t="shared" ref="AJ175" si="650">AJ174/AI174</f>
        <v>#DIV/0!</v>
      </c>
      <c r="AK175" s="478"/>
      <c r="AL175" s="478"/>
      <c r="AM175" s="564" t="e">
        <f t="shared" ref="AM175" si="651">AM174/AL174</f>
        <v>#DIV/0!</v>
      </c>
      <c r="AN175" s="478"/>
      <c r="AO175" s="478"/>
      <c r="AP175" s="564">
        <f t="shared" ref="AP175" si="652">AP174/AO174</f>
        <v>0.70666771913031112</v>
      </c>
    </row>
    <row r="176" spans="1:42" ht="20.25">
      <c r="A176" t="str">
        <f t="shared" si="615"/>
        <v>Service</v>
      </c>
      <c r="B176" s="12" t="s">
        <v>84</v>
      </c>
      <c r="C176" s="604"/>
      <c r="D176" s="117"/>
      <c r="E176" s="566"/>
      <c r="F176" s="565"/>
      <c r="G176" s="117"/>
      <c r="H176" s="566"/>
      <c r="I176" s="565"/>
      <c r="J176" s="117"/>
      <c r="K176" s="566"/>
      <c r="L176" s="565"/>
      <c r="M176" s="117"/>
      <c r="N176" s="566"/>
      <c r="O176" s="565"/>
      <c r="P176" s="117"/>
      <c r="Q176" s="566"/>
      <c r="R176" s="565"/>
      <c r="S176" s="117"/>
      <c r="T176" s="566"/>
      <c r="U176" s="565"/>
      <c r="V176" s="117"/>
      <c r="W176" s="566"/>
      <c r="X176" s="565"/>
      <c r="Y176" s="117"/>
      <c r="Z176" s="566"/>
      <c r="AA176" s="565"/>
      <c r="AB176" s="117"/>
      <c r="AC176" s="566"/>
      <c r="AD176" s="565"/>
      <c r="AE176" s="117"/>
      <c r="AF176" s="566"/>
      <c r="AG176" s="565"/>
      <c r="AH176" s="117"/>
      <c r="AI176" s="566"/>
      <c r="AJ176" s="565"/>
      <c r="AK176" s="117"/>
      <c r="AL176" s="566"/>
      <c r="AM176" s="565"/>
      <c r="AN176" s="117"/>
      <c r="AO176" s="566"/>
      <c r="AP176" s="565"/>
    </row>
    <row r="177" spans="1:42" ht="20.25">
      <c r="A177" t="str">
        <f t="shared" si="615"/>
        <v>ServiceM/O Interne</v>
      </c>
      <c r="B177" s="12" t="s">
        <v>84</v>
      </c>
      <c r="C177" s="603" t="s">
        <v>90</v>
      </c>
      <c r="D177" s="471">
        <f>'1'!$J$177</f>
        <v>166</v>
      </c>
      <c r="E177" s="173">
        <f>'1'!$K$177</f>
        <v>31066.5</v>
      </c>
      <c r="F177" s="86">
        <f>'1'!$L$177</f>
        <v>22455.839999999997</v>
      </c>
      <c r="G177" s="471">
        <f>'2'!$J$177</f>
        <v>205</v>
      </c>
      <c r="H177" s="173">
        <f>'2'!$K$177</f>
        <v>47407.360000000001</v>
      </c>
      <c r="I177" s="86">
        <f>'2'!$L$177</f>
        <v>33807.81</v>
      </c>
      <c r="J177" s="471">
        <f>'3'!$J$177</f>
        <v>397</v>
      </c>
      <c r="K177" s="173">
        <f>'3'!$K$177</f>
        <v>75196.51999999999</v>
      </c>
      <c r="L177" s="86">
        <f>'3'!$L$177</f>
        <v>55997.979999999989</v>
      </c>
      <c r="M177" s="471">
        <f>'4'!$J$177</f>
        <v>317</v>
      </c>
      <c r="N177" s="173">
        <f>'4'!$K$177</f>
        <v>62309.52</v>
      </c>
      <c r="O177" s="86">
        <f>'4'!$L$177</f>
        <v>45044.54</v>
      </c>
      <c r="P177" s="471">
        <f>'5'!$J$177</f>
        <v>302</v>
      </c>
      <c r="Q177" s="173">
        <f>'5'!$K$177</f>
        <v>52572.99</v>
      </c>
      <c r="R177" s="86">
        <f>'5'!$L$177</f>
        <v>39366.6</v>
      </c>
      <c r="S177" s="471">
        <f>'6'!$J$177</f>
        <v>335</v>
      </c>
      <c r="T177" s="173">
        <f>'6'!$K$177</f>
        <v>79554.489999999991</v>
      </c>
      <c r="U177" s="86">
        <f>'6'!$L$177</f>
        <v>59331.359999999986</v>
      </c>
      <c r="V177" s="471">
        <f>'7'!$J$177</f>
        <v>1978</v>
      </c>
      <c r="W177" s="173">
        <f>'7'!$K$177</f>
        <v>401976.32999999996</v>
      </c>
      <c r="X177" s="86">
        <f>'7'!$L$177</f>
        <v>297094.58999999997</v>
      </c>
      <c r="Y177" s="471">
        <f>'8'!$J$177</f>
        <v>2219</v>
      </c>
      <c r="Z177" s="173">
        <f>'8'!$K$177</f>
        <v>458069.15</v>
      </c>
      <c r="AA177" s="86">
        <f>'8'!$L$177</f>
        <v>338689.45</v>
      </c>
      <c r="AB177" s="471">
        <f>'9'!$J$177</f>
        <v>0</v>
      </c>
      <c r="AC177" s="173">
        <f>'9'!$K$177</f>
        <v>0</v>
      </c>
      <c r="AD177" s="86">
        <f>'9'!$L$177</f>
        <v>0</v>
      </c>
      <c r="AE177" s="471">
        <f>'10'!$J$177</f>
        <v>0</v>
      </c>
      <c r="AF177" s="173">
        <f>'10'!$K$177</f>
        <v>0</v>
      </c>
      <c r="AG177" s="86">
        <f>'10'!$L$177</f>
        <v>0</v>
      </c>
      <c r="AH177" s="471">
        <f>'11'!$J$177</f>
        <v>0</v>
      </c>
      <c r="AI177" s="173">
        <f>'11'!$K$177</f>
        <v>0</v>
      </c>
      <c r="AJ177" s="86">
        <f>'11'!$L$177</f>
        <v>0</v>
      </c>
      <c r="AK177" s="471">
        <f>'12'!$J$177</f>
        <v>0</v>
      </c>
      <c r="AL177" s="173">
        <f>'12'!$K$177</f>
        <v>0</v>
      </c>
      <c r="AM177" s="86">
        <f>'12'!$L$177</f>
        <v>0</v>
      </c>
      <c r="AN177" s="471">
        <f t="shared" ref="AN177" si="653">SUM(D177,G177,J177,M177,P177,S177,V177,Y177,AB177,AE177,AH177,AK177)</f>
        <v>5919</v>
      </c>
      <c r="AO177" s="173">
        <f t="shared" ref="AO177" si="654">SUM(E177,H177,K177,N177,Q177,T177,W177,Z177,AC177,AF177,AI177,AL177)</f>
        <v>1208152.8599999999</v>
      </c>
      <c r="AP177" s="86">
        <f t="shared" ref="AP177" si="655">SUM(F177,I177,L177,O177,R177,U177,X177,AA177,AD177,AG177,AJ177,AM177)</f>
        <v>891788.16999999993</v>
      </c>
    </row>
    <row r="178" spans="1:42" ht="20.25">
      <c r="A178" t="str">
        <f t="shared" si="615"/>
        <v>Service% profit / ventes</v>
      </c>
      <c r="B178" s="12" t="s">
        <v>84</v>
      </c>
      <c r="C178" s="603" t="s">
        <v>88</v>
      </c>
      <c r="D178" s="471"/>
      <c r="E178" s="481"/>
      <c r="F178" s="564">
        <f>F177/E177</f>
        <v>0.72283134566172558</v>
      </c>
      <c r="G178" s="471"/>
      <c r="H178" s="481"/>
      <c r="I178" s="564">
        <f>I177/H177</f>
        <v>0.71313420532170524</v>
      </c>
      <c r="J178" s="471"/>
      <c r="K178" s="481"/>
      <c r="L178" s="564">
        <f>L177/K177</f>
        <v>0.7446884510081051</v>
      </c>
      <c r="M178" s="471"/>
      <c r="N178" s="481"/>
      <c r="O178" s="564">
        <f t="shared" ref="O178" si="656">O177/N177</f>
        <v>0.72291585619661336</v>
      </c>
      <c r="P178" s="471"/>
      <c r="Q178" s="481"/>
      <c r="R178" s="564">
        <f t="shared" ref="R178" si="657">R177/Q177</f>
        <v>0.74879895550928333</v>
      </c>
      <c r="S178" s="471"/>
      <c r="T178" s="481"/>
      <c r="U178" s="564">
        <f t="shared" ref="U178" si="658">U177/T177</f>
        <v>0.74579524046977097</v>
      </c>
      <c r="V178" s="471"/>
      <c r="W178" s="481"/>
      <c r="X178" s="564">
        <f t="shared" ref="X178" si="659">X177/W177</f>
        <v>0.73908478641018494</v>
      </c>
      <c r="Y178" s="471"/>
      <c r="Z178" s="481"/>
      <c r="AA178" s="564">
        <f t="shared" ref="AA178" si="660">AA177/Z177</f>
        <v>0.73938498150333853</v>
      </c>
      <c r="AB178" s="471"/>
      <c r="AC178" s="481"/>
      <c r="AD178" s="564" t="e">
        <f t="shared" ref="AD178" si="661">AD177/AC177</f>
        <v>#DIV/0!</v>
      </c>
      <c r="AE178" s="471"/>
      <c r="AF178" s="481"/>
      <c r="AG178" s="564" t="e">
        <f t="shared" ref="AG178" si="662">AG177/AF177</f>
        <v>#DIV/0!</v>
      </c>
      <c r="AH178" s="471"/>
      <c r="AI178" s="481"/>
      <c r="AJ178" s="564" t="e">
        <f t="shared" ref="AJ178" si="663">AJ177/AI177</f>
        <v>#DIV/0!</v>
      </c>
      <c r="AK178" s="471"/>
      <c r="AL178" s="481"/>
      <c r="AM178" s="564" t="e">
        <f t="shared" ref="AM178" si="664">AM177/AL177</f>
        <v>#DIV/0!</v>
      </c>
      <c r="AN178" s="471"/>
      <c r="AO178" s="481"/>
      <c r="AP178" s="564">
        <f t="shared" ref="AP178" si="665">AP177/AO177</f>
        <v>0.73814183579385806</v>
      </c>
    </row>
    <row r="179" spans="1:42" ht="20.25">
      <c r="A179" t="str">
        <f t="shared" si="615"/>
        <v>Service</v>
      </c>
      <c r="B179" s="12" t="s">
        <v>84</v>
      </c>
      <c r="C179" s="603"/>
      <c r="D179" s="471"/>
      <c r="E179" s="567"/>
      <c r="F179" s="565"/>
      <c r="G179" s="471"/>
      <c r="H179" s="567"/>
      <c r="I179" s="565"/>
      <c r="J179" s="471"/>
      <c r="K179" s="567"/>
      <c r="L179" s="565"/>
      <c r="M179" s="471"/>
      <c r="N179" s="567"/>
      <c r="O179" s="565"/>
      <c r="P179" s="471"/>
      <c r="Q179" s="567"/>
      <c r="R179" s="565"/>
      <c r="S179" s="471"/>
      <c r="T179" s="567"/>
      <c r="U179" s="565"/>
      <c r="V179" s="471"/>
      <c r="W179" s="567"/>
      <c r="X179" s="565"/>
      <c r="Y179" s="471"/>
      <c r="Z179" s="567"/>
      <c r="AA179" s="565"/>
      <c r="AB179" s="471"/>
      <c r="AC179" s="567"/>
      <c r="AD179" s="565"/>
      <c r="AE179" s="471"/>
      <c r="AF179" s="567"/>
      <c r="AG179" s="565"/>
      <c r="AH179" s="471"/>
      <c r="AI179" s="567"/>
      <c r="AJ179" s="565"/>
      <c r="AK179" s="471"/>
      <c r="AL179" s="567"/>
      <c r="AM179" s="565"/>
      <c r="AN179" s="471"/>
      <c r="AO179" s="567"/>
      <c r="AP179" s="565"/>
    </row>
    <row r="180" spans="1:42" ht="20.25">
      <c r="A180" t="str">
        <f t="shared" si="615"/>
        <v>ServiceM/O Esthétique</v>
      </c>
      <c r="B180" s="12" t="s">
        <v>84</v>
      </c>
      <c r="C180" s="614" t="s">
        <v>91</v>
      </c>
      <c r="D180" s="171">
        <f>'1'!$J$180</f>
        <v>0</v>
      </c>
      <c r="E180" s="173">
        <f>'1'!$K$180</f>
        <v>0</v>
      </c>
      <c r="F180" s="86">
        <f>'1'!$L$180</f>
        <v>0</v>
      </c>
      <c r="G180" s="171">
        <f>'2'!$J$180</f>
        <v>0</v>
      </c>
      <c r="H180" s="173">
        <f>'2'!$K$180</f>
        <v>209.85</v>
      </c>
      <c r="I180" s="86">
        <f>'2'!$L$180</f>
        <v>209.85</v>
      </c>
      <c r="J180" s="171">
        <f>'3'!$J$180</f>
        <v>0</v>
      </c>
      <c r="K180" s="173">
        <f>'3'!$K$180</f>
        <v>572.42999999999995</v>
      </c>
      <c r="L180" s="86">
        <f>'3'!$L$180</f>
        <v>522.4799999999999</v>
      </c>
      <c r="M180" s="171">
        <f>'4'!$J$180</f>
        <v>0</v>
      </c>
      <c r="N180" s="173">
        <f>'4'!$K$180</f>
        <v>836.33</v>
      </c>
      <c r="O180" s="86">
        <f>'4'!$L$180</f>
        <v>686.7</v>
      </c>
      <c r="P180" s="171">
        <f>'5'!$J$180</f>
        <v>0</v>
      </c>
      <c r="Q180" s="173">
        <f>'5'!$K$180</f>
        <v>504.86</v>
      </c>
      <c r="R180" s="86">
        <f>'5'!$L$180</f>
        <v>468.08000000000004</v>
      </c>
      <c r="S180" s="171">
        <f>'6'!$J$180</f>
        <v>0</v>
      </c>
      <c r="T180" s="173">
        <f>'6'!$K$180</f>
        <v>794.2</v>
      </c>
      <c r="U180" s="86">
        <f>'6'!$L$180</f>
        <v>653.80000000000007</v>
      </c>
      <c r="V180" s="171">
        <f>'7'!$J$180</f>
        <v>0</v>
      </c>
      <c r="W180" s="173">
        <f>'7'!$K$180</f>
        <v>2917.67</v>
      </c>
      <c r="X180" s="86">
        <f>'7'!$L$180</f>
        <v>2540.91</v>
      </c>
      <c r="Y180" s="171">
        <f>'8'!$J$180</f>
        <v>0</v>
      </c>
      <c r="Z180" s="173">
        <f>'8'!$K$180</f>
        <v>3347.47</v>
      </c>
      <c r="AA180" s="86">
        <f>'8'!$L$180</f>
        <v>2949.5</v>
      </c>
      <c r="AB180" s="171">
        <f>'9'!$J$180</f>
        <v>0</v>
      </c>
      <c r="AC180" s="173">
        <f>'9'!$K$180</f>
        <v>0</v>
      </c>
      <c r="AD180" s="86">
        <f>'9'!$L$180</f>
        <v>0</v>
      </c>
      <c r="AE180" s="171">
        <f>'10'!$J$180</f>
        <v>0</v>
      </c>
      <c r="AF180" s="173">
        <f>'10'!$K$180</f>
        <v>0</v>
      </c>
      <c r="AG180" s="86">
        <f>'10'!$L$180</f>
        <v>0</v>
      </c>
      <c r="AH180" s="171">
        <f>'11'!$J$180</f>
        <v>0</v>
      </c>
      <c r="AI180" s="173">
        <f>'11'!$K$180</f>
        <v>0</v>
      </c>
      <c r="AJ180" s="86">
        <f>'11'!$L$180</f>
        <v>0</v>
      </c>
      <c r="AK180" s="171">
        <f>'12'!$J$180</f>
        <v>0</v>
      </c>
      <c r="AL180" s="173">
        <f>'12'!$K$180</f>
        <v>0</v>
      </c>
      <c r="AM180" s="86">
        <f>'12'!$L$180</f>
        <v>0</v>
      </c>
      <c r="AN180" s="171">
        <f t="shared" ref="AN180" si="666">SUM(D180,G180,J180,M180,P180,S180,V180,Y180,AB180,AE180,AH180,AK180)</f>
        <v>0</v>
      </c>
      <c r="AO180" s="173">
        <f t="shared" ref="AO180" si="667">SUM(E180,H180,K180,N180,Q180,T180,W180,Z180,AC180,AF180,AI180,AL180)</f>
        <v>9182.81</v>
      </c>
      <c r="AP180" s="86">
        <f t="shared" ref="AP180" si="668">SUM(F180,I180,L180,O180,R180,U180,X180,AA180,AD180,AG180,AJ180,AM180)</f>
        <v>8031.32</v>
      </c>
    </row>
    <row r="181" spans="1:42" ht="20.25">
      <c r="A181" t="str">
        <f t="shared" si="615"/>
        <v>Service% profit / ventes</v>
      </c>
      <c r="B181" s="12" t="s">
        <v>84</v>
      </c>
      <c r="C181" s="603" t="s">
        <v>88</v>
      </c>
      <c r="D181" s="597"/>
      <c r="E181" s="482"/>
      <c r="F181" s="564">
        <f>IFERROR(F180/E180,0)</f>
        <v>0</v>
      </c>
      <c r="G181" s="597"/>
      <c r="H181" s="482"/>
      <c r="I181" s="564">
        <f>IFERROR(I180/H180,0)</f>
        <v>1</v>
      </c>
      <c r="J181" s="597"/>
      <c r="K181" s="482"/>
      <c r="L181" s="564">
        <f>IFERROR(L180/K180,0)</f>
        <v>0.91274042240972686</v>
      </c>
      <c r="M181" s="597"/>
      <c r="N181" s="482"/>
      <c r="O181" s="564">
        <f t="shared" ref="O181" si="669">IFERROR(O180/N180,0)</f>
        <v>0.82108736981813402</v>
      </c>
      <c r="P181" s="597"/>
      <c r="Q181" s="482"/>
      <c r="R181" s="564">
        <f t="shared" ref="R181" si="670">IFERROR(R180/Q180,0)</f>
        <v>0.92714812027096627</v>
      </c>
      <c r="S181" s="597"/>
      <c r="T181" s="482"/>
      <c r="U181" s="564">
        <f t="shared" ref="U181" si="671">IFERROR(U180/T180,0)</f>
        <v>0.82321833291362378</v>
      </c>
      <c r="V181" s="597"/>
      <c r="W181" s="482"/>
      <c r="X181" s="564">
        <f t="shared" ref="X181" si="672">IFERROR(X180/W180,0)</f>
        <v>0.87086956372722057</v>
      </c>
      <c r="Y181" s="597"/>
      <c r="Z181" s="482"/>
      <c r="AA181" s="564">
        <f t="shared" ref="AA181" si="673">IFERROR(AA180/Z180,0)</f>
        <v>0.88111319892336604</v>
      </c>
      <c r="AB181" s="597"/>
      <c r="AC181" s="482"/>
      <c r="AD181" s="564">
        <f t="shared" ref="AD181" si="674">IFERROR(AD180/AC180,0)</f>
        <v>0</v>
      </c>
      <c r="AE181" s="597"/>
      <c r="AF181" s="482"/>
      <c r="AG181" s="564">
        <f t="shared" ref="AG181" si="675">IFERROR(AG180/AF180,0)</f>
        <v>0</v>
      </c>
      <c r="AH181" s="597"/>
      <c r="AI181" s="482"/>
      <c r="AJ181" s="564">
        <f t="shared" ref="AJ181" si="676">IFERROR(AJ180/AI180,0)</f>
        <v>0</v>
      </c>
      <c r="AK181" s="597"/>
      <c r="AL181" s="482"/>
      <c r="AM181" s="564">
        <f t="shared" ref="AM181" si="677">IFERROR(AM180/AL180,0)</f>
        <v>0</v>
      </c>
      <c r="AN181" s="597"/>
      <c r="AO181" s="482"/>
      <c r="AP181" s="564">
        <f t="shared" ref="AP181" si="678">IFERROR(AP180/AO180,0)</f>
        <v>0.8746037432986199</v>
      </c>
    </row>
    <row r="182" spans="1:42" ht="20.25">
      <c r="A182" t="str">
        <f t="shared" si="615"/>
        <v>Service</v>
      </c>
      <c r="B182" s="12" t="s">
        <v>84</v>
      </c>
      <c r="C182" s="604"/>
      <c r="D182" s="598"/>
      <c r="E182" s="26"/>
      <c r="F182" s="565"/>
      <c r="G182" s="598"/>
      <c r="H182" s="26"/>
      <c r="I182" s="565"/>
      <c r="J182" s="598"/>
      <c r="K182" s="26"/>
      <c r="L182" s="565"/>
      <c r="M182" s="598"/>
      <c r="N182" s="26"/>
      <c r="O182" s="565"/>
      <c r="P182" s="598"/>
      <c r="Q182" s="26"/>
      <c r="R182" s="565"/>
      <c r="S182" s="598"/>
      <c r="T182" s="26"/>
      <c r="U182" s="565"/>
      <c r="V182" s="598"/>
      <c r="W182" s="26"/>
      <c r="X182" s="565"/>
      <c r="Y182" s="598"/>
      <c r="Z182" s="26"/>
      <c r="AA182" s="565"/>
      <c r="AB182" s="598"/>
      <c r="AC182" s="26"/>
      <c r="AD182" s="565"/>
      <c r="AE182" s="598"/>
      <c r="AF182" s="26"/>
      <c r="AG182" s="565"/>
      <c r="AH182" s="598"/>
      <c r="AI182" s="26"/>
      <c r="AJ182" s="565"/>
      <c r="AK182" s="598"/>
      <c r="AL182" s="26"/>
      <c r="AM182" s="565"/>
      <c r="AN182" s="598"/>
      <c r="AO182" s="26"/>
      <c r="AP182" s="565"/>
    </row>
    <row r="183" spans="1:42" ht="21" thickBot="1">
      <c r="A183" t="str">
        <f t="shared" si="615"/>
        <v>ServiceAjustement M/O</v>
      </c>
      <c r="B183" s="12" t="s">
        <v>84</v>
      </c>
      <c r="C183" s="603" t="s">
        <v>92</v>
      </c>
      <c r="D183" s="471"/>
      <c r="E183" s="471"/>
      <c r="F183" s="86">
        <f>'1'!$L$183</f>
        <v>-868.59</v>
      </c>
      <c r="G183" s="471"/>
      <c r="H183" s="471"/>
      <c r="I183" s="86">
        <f>'2'!$L$183</f>
        <v>-1992.56</v>
      </c>
      <c r="J183" s="471"/>
      <c r="K183" s="471"/>
      <c r="L183" s="86">
        <f>'3'!$L$183</f>
        <v>-3087.66</v>
      </c>
      <c r="M183" s="471"/>
      <c r="N183" s="471"/>
      <c r="O183" s="86">
        <f>'4'!$L$183</f>
        <v>-5050.3</v>
      </c>
      <c r="P183" s="471"/>
      <c r="Q183" s="471"/>
      <c r="R183" s="86">
        <f>'5'!$L$183</f>
        <v>-4646.71</v>
      </c>
      <c r="S183" s="471"/>
      <c r="T183" s="471"/>
      <c r="U183" s="86">
        <f>'6'!$L$183</f>
        <v>-3592.65</v>
      </c>
      <c r="V183" s="471"/>
      <c r="W183" s="471"/>
      <c r="X183" s="86">
        <f>'7'!$L$183</f>
        <v>-21352.39</v>
      </c>
      <c r="Y183" s="471"/>
      <c r="Z183" s="471"/>
      <c r="AA183" s="86">
        <f>'8'!$L$183</f>
        <v>-25053.08</v>
      </c>
      <c r="AB183" s="471"/>
      <c r="AC183" s="471"/>
      <c r="AD183" s="86">
        <f>'9'!$L$183</f>
        <v>0</v>
      </c>
      <c r="AE183" s="471"/>
      <c r="AF183" s="471"/>
      <c r="AG183" s="86">
        <f>'10'!$L$183</f>
        <v>0</v>
      </c>
      <c r="AH183" s="471"/>
      <c r="AI183" s="471"/>
      <c r="AJ183" s="86">
        <f>'11'!$L$183</f>
        <v>0</v>
      </c>
      <c r="AK183" s="471"/>
      <c r="AL183" s="471"/>
      <c r="AM183" s="86">
        <f>'12'!$L$183</f>
        <v>0</v>
      </c>
      <c r="AN183" s="471"/>
      <c r="AO183" s="471"/>
      <c r="AP183" s="86">
        <f t="shared" ref="AP183" si="679">SUM(F183,I183,L183,O183,R183,U183,X183,AA183,AD183,AG183,AJ183,AM183)</f>
        <v>-65643.94</v>
      </c>
    </row>
    <row r="184" spans="1:42" ht="21" thickTop="1">
      <c r="A184" t="str">
        <f t="shared" si="615"/>
        <v>ServiceSous-total M/O</v>
      </c>
      <c r="B184" s="12" t="s">
        <v>84</v>
      </c>
      <c r="C184" s="615" t="s">
        <v>93</v>
      </c>
      <c r="D184" s="195"/>
      <c r="E184" s="195">
        <f t="shared" ref="E184:F184" si="680">E171+E174+E177+E180+E183</f>
        <v>151116.15</v>
      </c>
      <c r="F184" s="199">
        <f t="shared" si="680"/>
        <v>106975.38999999998</v>
      </c>
      <c r="G184" s="195"/>
      <c r="H184" s="195">
        <f t="shared" ref="H184:I184" si="681">H171+H174+H177+H180+H183</f>
        <v>148573.65</v>
      </c>
      <c r="I184" s="199">
        <f t="shared" si="681"/>
        <v>105753.67000000001</v>
      </c>
      <c r="J184" s="195"/>
      <c r="K184" s="195">
        <f t="shared" ref="K184:L184" si="682">K171+K174+K177+K180+K183</f>
        <v>207731.8</v>
      </c>
      <c r="L184" s="199">
        <f t="shared" si="682"/>
        <v>155175.04000000001</v>
      </c>
      <c r="M184" s="195"/>
      <c r="N184" s="195">
        <f t="shared" ref="N184:O184" si="683">N171+N174+N177+N180+N183</f>
        <v>292888.56</v>
      </c>
      <c r="O184" s="199">
        <f t="shared" si="683"/>
        <v>208553.81000000003</v>
      </c>
      <c r="P184" s="195"/>
      <c r="Q184" s="195">
        <f t="shared" ref="Q184:R184" si="684">Q171+Q174+Q177+Q180+Q183</f>
        <v>232865.21999999997</v>
      </c>
      <c r="R184" s="199">
        <f t="shared" si="684"/>
        <v>169487.29</v>
      </c>
      <c r="S184" s="195"/>
      <c r="T184" s="195">
        <f t="shared" ref="T184:U184" si="685">T171+T174+T177+T180+T183</f>
        <v>234061.61</v>
      </c>
      <c r="U184" s="199">
        <f t="shared" si="685"/>
        <v>170106.86999999997</v>
      </c>
      <c r="V184" s="195"/>
      <c r="W184" s="195">
        <f t="shared" ref="W184:X184" si="686">W171+W174+W177+W180+W183</f>
        <v>1441529.52</v>
      </c>
      <c r="X184" s="199">
        <f t="shared" si="686"/>
        <v>1046481.12</v>
      </c>
      <c r="Y184" s="195"/>
      <c r="Z184" s="195">
        <f t="shared" ref="Z184:AA184" si="687">Z171+Z174+Z177+Z180+Z183</f>
        <v>1622930.11</v>
      </c>
      <c r="AA184" s="199">
        <f t="shared" si="687"/>
        <v>1175616.7</v>
      </c>
      <c r="AB184" s="195"/>
      <c r="AC184" s="195">
        <f t="shared" ref="AC184:AD184" si="688">AC171+AC174+AC177+AC180+AC183</f>
        <v>0</v>
      </c>
      <c r="AD184" s="199">
        <f t="shared" si="688"/>
        <v>0</v>
      </c>
      <c r="AE184" s="195"/>
      <c r="AF184" s="195">
        <f t="shared" ref="AF184:AG184" si="689">AF171+AF174+AF177+AF180+AF183</f>
        <v>0</v>
      </c>
      <c r="AG184" s="199">
        <f t="shared" si="689"/>
        <v>0</v>
      </c>
      <c r="AH184" s="195"/>
      <c r="AI184" s="195">
        <f t="shared" ref="AI184:AJ184" si="690">AI171+AI174+AI177+AI180+AI183</f>
        <v>0</v>
      </c>
      <c r="AJ184" s="199">
        <f t="shared" si="690"/>
        <v>0</v>
      </c>
      <c r="AK184" s="195"/>
      <c r="AL184" s="195">
        <f t="shared" ref="AL184:AM184" si="691">AL171+AL174+AL177+AL180+AL183</f>
        <v>0</v>
      </c>
      <c r="AM184" s="199">
        <f t="shared" si="691"/>
        <v>0</v>
      </c>
      <c r="AN184" s="195"/>
      <c r="AO184" s="195">
        <f t="shared" ref="AO184:AP184" si="692">AO171+AO174+AO177+AO180+AO183</f>
        <v>4331696.6199999992</v>
      </c>
      <c r="AP184" s="199">
        <f t="shared" si="692"/>
        <v>3138149.8899999997</v>
      </c>
    </row>
    <row r="185" spans="1:42" ht="20.25">
      <c r="A185" t="str">
        <f t="shared" si="615"/>
        <v>Service% protit / ventes</v>
      </c>
      <c r="B185" s="12" t="s">
        <v>84</v>
      </c>
      <c r="C185" s="616" t="s">
        <v>94</v>
      </c>
      <c r="D185" s="201"/>
      <c r="E185" s="204"/>
      <c r="F185" s="45">
        <f>F184/E184</f>
        <v>0.7079017695990798</v>
      </c>
      <c r="G185" s="201"/>
      <c r="H185" s="204"/>
      <c r="I185" s="45">
        <f>I184/H184</f>
        <v>0.71179290540415485</v>
      </c>
      <c r="J185" s="201"/>
      <c r="K185" s="204"/>
      <c r="L185" s="45">
        <f>L184/K184</f>
        <v>0.74699704137739154</v>
      </c>
      <c r="M185" s="201"/>
      <c r="N185" s="204"/>
      <c r="O185" s="45">
        <f t="shared" ref="O185" si="693">O184/N184</f>
        <v>0.7120585727213109</v>
      </c>
      <c r="P185" s="201"/>
      <c r="Q185" s="204"/>
      <c r="R185" s="45">
        <f t="shared" ref="R185" si="694">R184/Q184</f>
        <v>0.72783428113481274</v>
      </c>
      <c r="S185" s="201"/>
      <c r="T185" s="204"/>
      <c r="U185" s="45">
        <f t="shared" ref="U185" si="695">U184/T184</f>
        <v>0.72676108653614735</v>
      </c>
      <c r="V185" s="201"/>
      <c r="W185" s="204"/>
      <c r="X185" s="45">
        <f t="shared" ref="X185" si="696">X184/W184</f>
        <v>0.72595191807102222</v>
      </c>
      <c r="Y185" s="201"/>
      <c r="Z185" s="204"/>
      <c r="AA185" s="45">
        <f t="shared" ref="AA185" si="697">AA184/Z184</f>
        <v>0.72437912930212367</v>
      </c>
      <c r="AB185" s="201"/>
      <c r="AC185" s="204"/>
      <c r="AD185" s="45" t="e">
        <f t="shared" ref="AD185" si="698">AD184/AC184</f>
        <v>#DIV/0!</v>
      </c>
      <c r="AE185" s="201"/>
      <c r="AF185" s="204"/>
      <c r="AG185" s="45" t="e">
        <f t="shared" ref="AG185" si="699">AG184/AF184</f>
        <v>#DIV/0!</v>
      </c>
      <c r="AH185" s="201"/>
      <c r="AI185" s="204"/>
      <c r="AJ185" s="45" t="e">
        <f t="shared" ref="AJ185" si="700">AJ184/AI184</f>
        <v>#DIV/0!</v>
      </c>
      <c r="AK185" s="201"/>
      <c r="AL185" s="204"/>
      <c r="AM185" s="45" t="e">
        <f t="shared" ref="AM185" si="701">AM184/AL184</f>
        <v>#DIV/0!</v>
      </c>
      <c r="AN185" s="201"/>
      <c r="AO185" s="204"/>
      <c r="AP185" s="45">
        <f t="shared" ref="AP185" si="702">AP184/AO184</f>
        <v>0.7244620677059328</v>
      </c>
    </row>
    <row r="186" spans="1:42" ht="20.25">
      <c r="A186" t="str">
        <f t="shared" si="615"/>
        <v>Service</v>
      </c>
      <c r="B186" s="12" t="s">
        <v>84</v>
      </c>
      <c r="C186" s="605"/>
      <c r="D186" s="205"/>
      <c r="E186" s="206"/>
      <c r="F186" s="209"/>
      <c r="G186" s="205"/>
      <c r="H186" s="206"/>
      <c r="I186" s="209"/>
      <c r="J186" s="205"/>
      <c r="K186" s="206"/>
      <c r="L186" s="209"/>
      <c r="M186" s="205"/>
      <c r="N186" s="206"/>
      <c r="O186" s="209"/>
      <c r="P186" s="205"/>
      <c r="Q186" s="206"/>
      <c r="R186" s="209"/>
      <c r="S186" s="205"/>
      <c r="T186" s="206"/>
      <c r="U186" s="209"/>
      <c r="V186" s="205"/>
      <c r="W186" s="206"/>
      <c r="X186" s="209"/>
      <c r="Y186" s="205"/>
      <c r="Z186" s="206"/>
      <c r="AA186" s="209"/>
      <c r="AB186" s="205"/>
      <c r="AC186" s="206"/>
      <c r="AD186" s="209"/>
      <c r="AE186" s="205"/>
      <c r="AF186" s="206"/>
      <c r="AG186" s="209"/>
      <c r="AH186" s="205"/>
      <c r="AI186" s="206"/>
      <c r="AJ186" s="209"/>
      <c r="AK186" s="205"/>
      <c r="AL186" s="206"/>
      <c r="AM186" s="209"/>
      <c r="AN186" s="205"/>
      <c r="AO186" s="206"/>
      <c r="AP186" s="209"/>
    </row>
    <row r="187" spans="1:42" ht="20.25">
      <c r="A187" t="str">
        <f t="shared" si="615"/>
        <v>ServiceSous-traitement</v>
      </c>
      <c r="B187" s="12" t="s">
        <v>84</v>
      </c>
      <c r="C187" s="603" t="s">
        <v>95</v>
      </c>
      <c r="D187" s="471"/>
      <c r="E187" s="486">
        <f>'1'!$K$187</f>
        <v>7855.2</v>
      </c>
      <c r="F187" s="86">
        <f>'1'!$L$187</f>
        <v>1100.75</v>
      </c>
      <c r="G187" s="471"/>
      <c r="H187" s="486">
        <f>'2'!$K$187</f>
        <v>20159.239999999998</v>
      </c>
      <c r="I187" s="86">
        <f>'2'!$L$187</f>
        <v>4454.489999999998</v>
      </c>
      <c r="J187" s="471"/>
      <c r="K187" s="486">
        <f>'3'!$K$187</f>
        <v>22280.75</v>
      </c>
      <c r="L187" s="86">
        <f>'3'!$L$187</f>
        <v>5241.75</v>
      </c>
      <c r="M187" s="471"/>
      <c r="N187" s="486">
        <f>'4'!$K$187</f>
        <v>32741.24</v>
      </c>
      <c r="O187" s="86">
        <f>'4'!$L$187</f>
        <v>7153.3900000000031</v>
      </c>
      <c r="P187" s="471"/>
      <c r="Q187" s="486">
        <f>'5'!$K$187</f>
        <v>29762.71</v>
      </c>
      <c r="R187" s="86">
        <f>'5'!$L$187</f>
        <v>5379.739999999998</v>
      </c>
      <c r="S187" s="471"/>
      <c r="T187" s="486">
        <f>'6'!$K$187</f>
        <v>27060.03</v>
      </c>
      <c r="U187" s="86">
        <f>'6'!$L$187</f>
        <v>5608.0999999999985</v>
      </c>
      <c r="V187" s="471"/>
      <c r="W187" s="486">
        <f>'7'!$K$187</f>
        <v>161755.77000000002</v>
      </c>
      <c r="X187" s="86">
        <f>'7'!$L$187</f>
        <v>33787.840000000011</v>
      </c>
      <c r="Y187" s="471"/>
      <c r="Z187" s="486">
        <f>'8'!$K$187</f>
        <v>178531.85</v>
      </c>
      <c r="AA187" s="86">
        <f>'8'!$L$187</f>
        <v>37476.429999999978</v>
      </c>
      <c r="AB187" s="471"/>
      <c r="AC187" s="486">
        <f>'9'!$K$187</f>
        <v>0</v>
      </c>
      <c r="AD187" s="86">
        <f>'9'!$L$187</f>
        <v>0</v>
      </c>
      <c r="AE187" s="471"/>
      <c r="AF187" s="486">
        <f>'10'!$K$187</f>
        <v>0</v>
      </c>
      <c r="AG187" s="86">
        <f>'10'!$L$187</f>
        <v>0</v>
      </c>
      <c r="AH187" s="471"/>
      <c r="AI187" s="486">
        <f>'11'!$K$187</f>
        <v>0</v>
      </c>
      <c r="AJ187" s="86">
        <f>'11'!$L$187</f>
        <v>0</v>
      </c>
      <c r="AK187" s="471"/>
      <c r="AL187" s="486">
        <f>'12'!$K$187</f>
        <v>0</v>
      </c>
      <c r="AM187" s="86">
        <f>'12'!$L$187</f>
        <v>0</v>
      </c>
      <c r="AN187" s="471"/>
      <c r="AO187" s="486">
        <f t="shared" ref="AO187" si="703">SUM(E187,H187,K187,N187,Q187,T187,W187,Z187,AC187,AF187,AI187,AL187)</f>
        <v>480146.79000000004</v>
      </c>
      <c r="AP187" s="86">
        <f t="shared" ref="AP187" si="704">SUM(F187,I187,L187,O187,R187,U187,X187,AA187,AD187,AG187,AJ187,AM187)</f>
        <v>100202.48999999999</v>
      </c>
    </row>
    <row r="188" spans="1:42" ht="20.25">
      <c r="A188" t="str">
        <f t="shared" si="615"/>
        <v>Service% profit / ventes</v>
      </c>
      <c r="B188" s="12" t="s">
        <v>84</v>
      </c>
      <c r="C188" s="603" t="s">
        <v>88</v>
      </c>
      <c r="D188" s="597"/>
      <c r="E188" s="482"/>
      <c r="F188" s="564">
        <f>IFERROR(F187/E187,0)</f>
        <v>0.14013010489866584</v>
      </c>
      <c r="G188" s="597"/>
      <c r="H188" s="482"/>
      <c r="I188" s="564">
        <f>IFERROR(I187/H187,0)</f>
        <v>0.22096517527446463</v>
      </c>
      <c r="J188" s="597"/>
      <c r="K188" s="482"/>
      <c r="L188" s="564">
        <f>IFERROR(L187/K187,0)</f>
        <v>0.23525913624990183</v>
      </c>
      <c r="M188" s="597"/>
      <c r="N188" s="482"/>
      <c r="O188" s="564">
        <f t="shared" ref="O188" si="705">IFERROR(O187/N187,0)</f>
        <v>0.21848256205323935</v>
      </c>
      <c r="P188" s="597"/>
      <c r="Q188" s="482"/>
      <c r="R188" s="564">
        <f t="shared" ref="R188" si="706">IFERROR(R187/Q187,0)</f>
        <v>0.18075437350967025</v>
      </c>
      <c r="S188" s="597"/>
      <c r="T188" s="482"/>
      <c r="U188" s="564">
        <f t="shared" ref="U188" si="707">IFERROR(U187/T187,0)</f>
        <v>0.20724662906877778</v>
      </c>
      <c r="V188" s="597"/>
      <c r="W188" s="482"/>
      <c r="X188" s="564">
        <f t="shared" ref="X188" si="708">IFERROR(X187/W187,0)</f>
        <v>0.20888182226822577</v>
      </c>
      <c r="Y188" s="597"/>
      <c r="Z188" s="482"/>
      <c r="AA188" s="564">
        <f t="shared" ref="AA188" si="709">IFERROR(AA187/Z187,0)</f>
        <v>0.20991453345719532</v>
      </c>
      <c r="AB188" s="597"/>
      <c r="AC188" s="482"/>
      <c r="AD188" s="564">
        <f t="shared" ref="AD188" si="710">IFERROR(AD187/AC187,0)</f>
        <v>0</v>
      </c>
      <c r="AE188" s="597"/>
      <c r="AF188" s="482"/>
      <c r="AG188" s="564">
        <f t="shared" ref="AG188" si="711">IFERROR(AG187/AF187,0)</f>
        <v>0</v>
      </c>
      <c r="AH188" s="597"/>
      <c r="AI188" s="482"/>
      <c r="AJ188" s="564">
        <f t="shared" ref="AJ188" si="712">IFERROR(AJ187/AI187,0)</f>
        <v>0</v>
      </c>
      <c r="AK188" s="597"/>
      <c r="AL188" s="482"/>
      <c r="AM188" s="564">
        <f t="shared" ref="AM188" si="713">IFERROR(AM187/AL187,0)</f>
        <v>0</v>
      </c>
      <c r="AN188" s="597"/>
      <c r="AO188" s="482"/>
      <c r="AP188" s="564">
        <f t="shared" ref="AP188" si="714">IFERROR(AP187/AO187,0)</f>
        <v>0.20869136707130748</v>
      </c>
    </row>
    <row r="189" spans="1:42" ht="20.25">
      <c r="A189" t="str">
        <f t="shared" si="615"/>
        <v>Service</v>
      </c>
      <c r="B189" s="12" t="s">
        <v>84</v>
      </c>
      <c r="C189" s="603"/>
      <c r="D189" s="597"/>
      <c r="E189" s="482"/>
      <c r="F189" s="564"/>
      <c r="G189" s="597"/>
      <c r="H189" s="482"/>
      <c r="I189" s="564"/>
      <c r="J189" s="597"/>
      <c r="K189" s="482"/>
      <c r="L189" s="564"/>
      <c r="M189" s="597"/>
      <c r="N189" s="482"/>
      <c r="O189" s="564"/>
      <c r="P189" s="597"/>
      <c r="Q189" s="482"/>
      <c r="R189" s="564"/>
      <c r="S189" s="597"/>
      <c r="T189" s="482"/>
      <c r="U189" s="564"/>
      <c r="V189" s="597"/>
      <c r="W189" s="482"/>
      <c r="X189" s="564"/>
      <c r="Y189" s="597"/>
      <c r="Z189" s="482"/>
      <c r="AA189" s="564"/>
      <c r="AB189" s="597"/>
      <c r="AC189" s="482"/>
      <c r="AD189" s="564"/>
      <c r="AE189" s="597"/>
      <c r="AF189" s="482"/>
      <c r="AG189" s="564"/>
      <c r="AH189" s="597"/>
      <c r="AI189" s="482"/>
      <c r="AJ189" s="564"/>
      <c r="AK189" s="597"/>
      <c r="AL189" s="482"/>
      <c r="AM189" s="564"/>
      <c r="AN189" s="597"/>
      <c r="AO189" s="482"/>
      <c r="AP189" s="564"/>
    </row>
    <row r="190" spans="1:42" ht="20.25">
      <c r="A190" t="str">
        <f t="shared" si="615"/>
        <v>ServiceM.O. Recond. MCPA</v>
      </c>
      <c r="B190" s="12" t="s">
        <v>84</v>
      </c>
      <c r="C190" s="603" t="s">
        <v>96</v>
      </c>
      <c r="D190" s="597"/>
      <c r="E190" s="486">
        <f>'1'!$K$190</f>
        <v>0</v>
      </c>
      <c r="F190" s="86">
        <f>'1'!$L$190</f>
        <v>0</v>
      </c>
      <c r="G190" s="597"/>
      <c r="H190" s="486">
        <f>'2'!$K$190</f>
        <v>0</v>
      </c>
      <c r="I190" s="86">
        <f>'2'!$L$190</f>
        <v>0</v>
      </c>
      <c r="J190" s="597"/>
      <c r="K190" s="486">
        <f>'3'!$K$190</f>
        <v>0</v>
      </c>
      <c r="L190" s="86">
        <f>'3'!$L$190</f>
        <v>0</v>
      </c>
      <c r="M190" s="597"/>
      <c r="N190" s="486">
        <f>'4'!$K$190</f>
        <v>0</v>
      </c>
      <c r="O190" s="86">
        <f>'4'!$L$190</f>
        <v>0</v>
      </c>
      <c r="P190" s="597"/>
      <c r="Q190" s="486">
        <f>'5'!$K$190</f>
        <v>0</v>
      </c>
      <c r="R190" s="86">
        <f>'5'!$L$190</f>
        <v>0</v>
      </c>
      <c r="S190" s="597"/>
      <c r="T190" s="486">
        <f>'6'!$K$190</f>
        <v>0</v>
      </c>
      <c r="U190" s="86">
        <f>'6'!$L$190</f>
        <v>0</v>
      </c>
      <c r="V190" s="597"/>
      <c r="W190" s="486">
        <f>'7'!$K$190</f>
        <v>0</v>
      </c>
      <c r="X190" s="86">
        <f>'7'!$L$190</f>
        <v>0</v>
      </c>
      <c r="Y190" s="597"/>
      <c r="Z190" s="486">
        <f>'8'!$K$190</f>
        <v>0</v>
      </c>
      <c r="AA190" s="86">
        <f>'8'!$L$190</f>
        <v>0</v>
      </c>
      <c r="AB190" s="597"/>
      <c r="AC190" s="486">
        <f>'9'!$K$190</f>
        <v>0</v>
      </c>
      <c r="AD190" s="86">
        <f>'9'!$L$190</f>
        <v>0</v>
      </c>
      <c r="AE190" s="597"/>
      <c r="AF190" s="486">
        <f>'10'!$K$190</f>
        <v>0</v>
      </c>
      <c r="AG190" s="86">
        <f>'10'!$L$190</f>
        <v>0</v>
      </c>
      <c r="AH190" s="597"/>
      <c r="AI190" s="486">
        <f>'11'!$K$190</f>
        <v>0</v>
      </c>
      <c r="AJ190" s="86">
        <f>'11'!$L$190</f>
        <v>0</v>
      </c>
      <c r="AK190" s="597"/>
      <c r="AL190" s="486">
        <f>'12'!$K$190</f>
        <v>0</v>
      </c>
      <c r="AM190" s="86">
        <f>'12'!$L$190</f>
        <v>0</v>
      </c>
      <c r="AN190" s="597"/>
      <c r="AO190" s="486">
        <f t="shared" ref="AO190" si="715">SUM(E190,H190,K190,N190,Q190,T190,W190,Z190,AC190,AF190,AI190,AL190)</f>
        <v>0</v>
      </c>
      <c r="AP190" s="86">
        <f t="shared" ref="AP190" si="716">SUM(F190,I190,L190,O190,R190,U190,X190,AA190,AD190,AG190,AJ190,AM190)</f>
        <v>0</v>
      </c>
    </row>
    <row r="191" spans="1:42" ht="20.25">
      <c r="A191" t="str">
        <f t="shared" si="615"/>
        <v>Service% profit / ventes</v>
      </c>
      <c r="B191" s="12" t="s">
        <v>84</v>
      </c>
      <c r="C191" s="603" t="s">
        <v>88</v>
      </c>
      <c r="D191" s="597"/>
      <c r="E191" s="482"/>
      <c r="F191" s="564">
        <f>IF(F190=0,0,F190/E190)</f>
        <v>0</v>
      </c>
      <c r="G191" s="597"/>
      <c r="H191" s="482"/>
      <c r="I191" s="564">
        <f>IF(I190=0,0,I190/H190)</f>
        <v>0</v>
      </c>
      <c r="J191" s="597"/>
      <c r="K191" s="482"/>
      <c r="L191" s="564">
        <f>IF(L190=0,0,L190/K190)</f>
        <v>0</v>
      </c>
      <c r="M191" s="597"/>
      <c r="N191" s="482"/>
      <c r="O191" s="564">
        <f t="shared" ref="O191" si="717">IF(O190=0,0,O190/N190)</f>
        <v>0</v>
      </c>
      <c r="P191" s="597"/>
      <c r="Q191" s="482"/>
      <c r="R191" s="564">
        <f t="shared" ref="R191" si="718">IF(R190=0,0,R190/Q190)</f>
        <v>0</v>
      </c>
      <c r="S191" s="597"/>
      <c r="T191" s="482"/>
      <c r="U191" s="564">
        <f t="shared" ref="U191" si="719">IF(U190=0,0,U190/T190)</f>
        <v>0</v>
      </c>
      <c r="V191" s="597"/>
      <c r="W191" s="482"/>
      <c r="X191" s="564">
        <f t="shared" ref="X191" si="720">IF(X190=0,0,X190/W190)</f>
        <v>0</v>
      </c>
      <c r="Y191" s="597"/>
      <c r="Z191" s="482"/>
      <c r="AA191" s="564">
        <f t="shared" ref="AA191" si="721">IF(AA190=0,0,AA190/Z190)</f>
        <v>0</v>
      </c>
      <c r="AB191" s="597"/>
      <c r="AC191" s="482"/>
      <c r="AD191" s="564">
        <f t="shared" ref="AD191" si="722">IF(AD190=0,0,AD190/AC190)</f>
        <v>0</v>
      </c>
      <c r="AE191" s="597"/>
      <c r="AF191" s="482"/>
      <c r="AG191" s="564">
        <f t="shared" ref="AG191" si="723">IF(AG190=0,0,AG190/AF190)</f>
        <v>0</v>
      </c>
      <c r="AH191" s="597"/>
      <c r="AI191" s="482"/>
      <c r="AJ191" s="564">
        <f t="shared" ref="AJ191" si="724">IF(AJ190=0,0,AJ190/AI190)</f>
        <v>0</v>
      </c>
      <c r="AK191" s="597"/>
      <c r="AL191" s="482"/>
      <c r="AM191" s="564">
        <f t="shared" ref="AM191" si="725">IF(AM190=0,0,AM190/AL190)</f>
        <v>0</v>
      </c>
      <c r="AN191" s="597"/>
      <c r="AO191" s="482"/>
      <c r="AP191" s="564">
        <f t="shared" ref="AP191" si="726">IF(AP190=0,0,AP190/AO190)</f>
        <v>0</v>
      </c>
    </row>
    <row r="192" spans="1:42" ht="21" thickBot="1">
      <c r="A192" t="str">
        <f t="shared" si="615"/>
        <v>Service</v>
      </c>
      <c r="B192" s="12" t="s">
        <v>84</v>
      </c>
      <c r="C192" s="617"/>
      <c r="D192" s="211"/>
      <c r="E192" s="212"/>
      <c r="F192" s="215"/>
      <c r="G192" s="211"/>
      <c r="H192" s="212"/>
      <c r="I192" s="215"/>
      <c r="J192" s="211"/>
      <c r="K192" s="212"/>
      <c r="L192" s="215"/>
      <c r="M192" s="211"/>
      <c r="N192" s="212"/>
      <c r="O192" s="215"/>
      <c r="P192" s="211"/>
      <c r="Q192" s="212"/>
      <c r="R192" s="215"/>
      <c r="S192" s="211"/>
      <c r="T192" s="212"/>
      <c r="U192" s="215"/>
      <c r="V192" s="211"/>
      <c r="W192" s="212"/>
      <c r="X192" s="215"/>
      <c r="Y192" s="211"/>
      <c r="Z192" s="212"/>
      <c r="AA192" s="215"/>
      <c r="AB192" s="211"/>
      <c r="AC192" s="212"/>
      <c r="AD192" s="215"/>
      <c r="AE192" s="211"/>
      <c r="AF192" s="212"/>
      <c r="AG192" s="215"/>
      <c r="AH192" s="211"/>
      <c r="AI192" s="212"/>
      <c r="AJ192" s="215"/>
      <c r="AK192" s="211"/>
      <c r="AL192" s="212"/>
      <c r="AM192" s="215"/>
      <c r="AN192" s="211"/>
      <c r="AO192" s="212"/>
      <c r="AP192" s="215"/>
    </row>
    <row r="193" spans="1:42" ht="21" thickTop="1">
      <c r="A193" t="str">
        <f t="shared" si="615"/>
        <v>ServiceTotal Mécanique</v>
      </c>
      <c r="B193" s="12" t="s">
        <v>84</v>
      </c>
      <c r="C193" s="607" t="s">
        <v>97</v>
      </c>
      <c r="D193" s="64"/>
      <c r="E193" s="64">
        <f t="shared" ref="E193:F193" si="727">E184+E187+E190</f>
        <v>158971.35</v>
      </c>
      <c r="F193" s="69">
        <f t="shared" si="727"/>
        <v>108076.13999999998</v>
      </c>
      <c r="G193" s="64"/>
      <c r="H193" s="64">
        <f t="shared" ref="H193:I193" si="728">H184+H187+H190</f>
        <v>168732.88999999998</v>
      </c>
      <c r="I193" s="69">
        <f t="shared" si="728"/>
        <v>110208.16</v>
      </c>
      <c r="J193" s="64"/>
      <c r="K193" s="64">
        <f t="shared" ref="K193:L193" si="729">K184+K187+K190</f>
        <v>230012.55</v>
      </c>
      <c r="L193" s="69">
        <f t="shared" si="729"/>
        <v>160416.79</v>
      </c>
      <c r="M193" s="64"/>
      <c r="N193" s="64">
        <f t="shared" ref="N193:O193" si="730">N184+N187+N190</f>
        <v>325629.8</v>
      </c>
      <c r="O193" s="69">
        <f t="shared" si="730"/>
        <v>215707.20000000004</v>
      </c>
      <c r="P193" s="64"/>
      <c r="Q193" s="64">
        <f t="shared" ref="Q193:R193" si="731">Q184+Q187+Q190</f>
        <v>262627.93</v>
      </c>
      <c r="R193" s="69">
        <f t="shared" si="731"/>
        <v>174867.03</v>
      </c>
      <c r="S193" s="64"/>
      <c r="T193" s="64">
        <f t="shared" ref="T193:U193" si="732">T184+T187+T190</f>
        <v>261121.63999999998</v>
      </c>
      <c r="U193" s="69">
        <f t="shared" si="732"/>
        <v>175714.96999999997</v>
      </c>
      <c r="V193" s="64"/>
      <c r="W193" s="64">
        <f t="shared" ref="W193:X193" si="733">W184+W187+W190</f>
        <v>1603285.29</v>
      </c>
      <c r="X193" s="69">
        <f t="shared" si="733"/>
        <v>1080268.96</v>
      </c>
      <c r="Y193" s="64"/>
      <c r="Z193" s="64">
        <f t="shared" ref="Z193:AA193" si="734">Z184+Z187+Z190</f>
        <v>1801461.9600000002</v>
      </c>
      <c r="AA193" s="69">
        <f t="shared" si="734"/>
        <v>1213093.1299999999</v>
      </c>
      <c r="AB193" s="64"/>
      <c r="AC193" s="64">
        <f t="shared" ref="AC193:AD193" si="735">AC184+AC187+AC190</f>
        <v>0</v>
      </c>
      <c r="AD193" s="69">
        <f t="shared" si="735"/>
        <v>0</v>
      </c>
      <c r="AE193" s="64"/>
      <c r="AF193" s="64">
        <f t="shared" ref="AF193:AG193" si="736">AF184+AF187+AF190</f>
        <v>0</v>
      </c>
      <c r="AG193" s="69">
        <f t="shared" si="736"/>
        <v>0</v>
      </c>
      <c r="AH193" s="64"/>
      <c r="AI193" s="64">
        <f t="shared" ref="AI193:AJ193" si="737">AI184+AI187+AI190</f>
        <v>0</v>
      </c>
      <c r="AJ193" s="69">
        <f t="shared" si="737"/>
        <v>0</v>
      </c>
      <c r="AK193" s="64"/>
      <c r="AL193" s="64">
        <f t="shared" ref="AL193:AM193" si="738">AL184+AL187+AL190</f>
        <v>0</v>
      </c>
      <c r="AM193" s="69">
        <f t="shared" si="738"/>
        <v>0</v>
      </c>
      <c r="AN193" s="64"/>
      <c r="AO193" s="64">
        <f t="shared" ref="AO193:AP193" si="739">AO184+AO187+AO190</f>
        <v>4811843.4099999992</v>
      </c>
      <c r="AP193" s="69">
        <f t="shared" si="739"/>
        <v>3238352.38</v>
      </c>
    </row>
    <row r="194" spans="1:42" ht="21" thickBot="1">
      <c r="A194" t="str">
        <f t="shared" si="615"/>
        <v>Service</v>
      </c>
      <c r="B194" s="12" t="s">
        <v>84</v>
      </c>
      <c r="C194" s="608"/>
      <c r="D194" s="71"/>
      <c r="E194" s="71"/>
      <c r="F194" s="76">
        <f>F193/E193</f>
        <v>0.67984665161363966</v>
      </c>
      <c r="G194" s="71"/>
      <c r="H194" s="71"/>
      <c r="I194" s="76">
        <f>I193/H193</f>
        <v>0.65315161732842963</v>
      </c>
      <c r="J194" s="71"/>
      <c r="K194" s="71"/>
      <c r="L194" s="76">
        <f>L193/K193</f>
        <v>0.69742624913292783</v>
      </c>
      <c r="M194" s="71"/>
      <c r="N194" s="71"/>
      <c r="O194" s="76">
        <f t="shared" ref="O194" si="740">O193/N193</f>
        <v>0.6624307726135632</v>
      </c>
      <c r="P194" s="71"/>
      <c r="Q194" s="71"/>
      <c r="R194" s="76">
        <f t="shared" ref="R194" si="741">R193/Q193</f>
        <v>0.66583561771209943</v>
      </c>
      <c r="S194" s="71"/>
      <c r="T194" s="71"/>
      <c r="U194" s="76">
        <f t="shared" ref="U194" si="742">U193/T193</f>
        <v>0.67292381435717075</v>
      </c>
      <c r="V194" s="71"/>
      <c r="W194" s="71"/>
      <c r="X194" s="76">
        <f t="shared" ref="X194" si="743">X193/W193</f>
        <v>0.67378461384124588</v>
      </c>
      <c r="Y194" s="71"/>
      <c r="Z194" s="71"/>
      <c r="AA194" s="76">
        <f t="shared" ref="AA194" si="744">AA193/Z193</f>
        <v>0.67339369741673571</v>
      </c>
      <c r="AB194" s="71"/>
      <c r="AC194" s="71"/>
      <c r="AD194" s="76" t="e">
        <f t="shared" ref="AD194" si="745">AD193/AC193</f>
        <v>#DIV/0!</v>
      </c>
      <c r="AE194" s="71"/>
      <c r="AF194" s="71"/>
      <c r="AG194" s="76" t="e">
        <f t="shared" ref="AG194" si="746">AG193/AF193</f>
        <v>#DIV/0!</v>
      </c>
      <c r="AH194" s="71"/>
      <c r="AI194" s="71"/>
      <c r="AJ194" s="76" t="e">
        <f t="shared" ref="AJ194" si="747">AJ193/AI193</f>
        <v>#DIV/0!</v>
      </c>
      <c r="AK194" s="71"/>
      <c r="AL194" s="71"/>
      <c r="AM194" s="76" t="e">
        <f t="shared" ref="AM194" si="748">AM193/AL193</f>
        <v>#DIV/0!</v>
      </c>
      <c r="AN194" s="71"/>
      <c r="AO194" s="71"/>
      <c r="AP194" s="76">
        <f t="shared" ref="AP194" si="749">AP193/AO193</f>
        <v>0.67299621040660595</v>
      </c>
    </row>
    <row r="195" spans="1:42" ht="21" thickTop="1">
      <c r="A195" t="str">
        <f t="shared" si="615"/>
        <v>Service</v>
      </c>
      <c r="B195" s="12" t="s">
        <v>84</v>
      </c>
      <c r="C195" s="609"/>
      <c r="D195" s="483"/>
      <c r="E195" s="483"/>
      <c r="F195" s="45"/>
      <c r="G195" s="483"/>
      <c r="H195" s="483"/>
      <c r="I195" s="45"/>
      <c r="J195" s="483"/>
      <c r="K195" s="483"/>
      <c r="L195" s="45"/>
      <c r="M195" s="483"/>
      <c r="N195" s="483"/>
      <c r="O195" s="45"/>
      <c r="P195" s="483"/>
      <c r="Q195" s="483"/>
      <c r="R195" s="45"/>
      <c r="S195" s="483"/>
      <c r="T195" s="483"/>
      <c r="U195" s="45"/>
      <c r="V195" s="483"/>
      <c r="W195" s="483"/>
      <c r="X195" s="45"/>
      <c r="Y195" s="483"/>
      <c r="Z195" s="483"/>
      <c r="AA195" s="45"/>
      <c r="AB195" s="483"/>
      <c r="AC195" s="483"/>
      <c r="AD195" s="45"/>
      <c r="AE195" s="483"/>
      <c r="AF195" s="483"/>
      <c r="AG195" s="45"/>
      <c r="AH195" s="483"/>
      <c r="AI195" s="483"/>
      <c r="AJ195" s="45"/>
      <c r="AK195" s="483"/>
      <c r="AL195" s="483"/>
      <c r="AM195" s="45"/>
      <c r="AN195" s="483"/>
      <c r="AO195" s="483"/>
      <c r="AP195" s="45"/>
    </row>
    <row r="196" spans="1:42" ht="20.25">
      <c r="A196" t="str">
        <f t="shared" si="615"/>
        <v>ServiceDEPENSES</v>
      </c>
      <c r="B196" s="12" t="s">
        <v>84</v>
      </c>
      <c r="C196" s="610" t="s">
        <v>31</v>
      </c>
      <c r="D196" s="478"/>
      <c r="E196" s="478"/>
      <c r="F196" s="62"/>
      <c r="G196" s="478"/>
      <c r="H196" s="478"/>
      <c r="I196" s="62"/>
      <c r="J196" s="478"/>
      <c r="K196" s="478"/>
      <c r="L196" s="62"/>
      <c r="M196" s="478"/>
      <c r="N196" s="478"/>
      <c r="O196" s="62"/>
      <c r="P196" s="478"/>
      <c r="Q196" s="478"/>
      <c r="R196" s="62"/>
      <c r="S196" s="478"/>
      <c r="T196" s="478"/>
      <c r="U196" s="62"/>
      <c r="V196" s="478"/>
      <c r="W196" s="478"/>
      <c r="X196" s="62"/>
      <c r="Y196" s="478"/>
      <c r="Z196" s="478"/>
      <c r="AA196" s="62"/>
      <c r="AB196" s="478"/>
      <c r="AC196" s="478"/>
      <c r="AD196" s="62"/>
      <c r="AE196" s="478"/>
      <c r="AF196" s="478"/>
      <c r="AG196" s="62"/>
      <c r="AH196" s="478"/>
      <c r="AI196" s="478"/>
      <c r="AJ196" s="62"/>
      <c r="AK196" s="478"/>
      <c r="AL196" s="478"/>
      <c r="AM196" s="62"/>
      <c r="AN196" s="478"/>
      <c r="AO196" s="478"/>
      <c r="AP196" s="62"/>
    </row>
    <row r="197" spans="1:42" ht="20.25">
      <c r="A197" t="str">
        <f t="shared" si="615"/>
        <v>ServiceSalaires cadres</v>
      </c>
      <c r="B197" s="12" t="s">
        <v>84</v>
      </c>
      <c r="C197" s="595" t="s">
        <v>42</v>
      </c>
      <c r="D197" s="478"/>
      <c r="E197" s="478"/>
      <c r="F197" s="35">
        <f>'1'!$L$197</f>
        <v>12230.15</v>
      </c>
      <c r="G197" s="478"/>
      <c r="H197" s="478"/>
      <c r="I197" s="35">
        <f>'2'!$L$197</f>
        <v>11028.21</v>
      </c>
      <c r="J197" s="478"/>
      <c r="K197" s="478"/>
      <c r="L197" s="35">
        <f>'3'!$L$197</f>
        <v>11791.94</v>
      </c>
      <c r="M197" s="478"/>
      <c r="N197" s="478"/>
      <c r="O197" s="35">
        <f>'4'!$L$197</f>
        <v>13949.35</v>
      </c>
      <c r="P197" s="478"/>
      <c r="Q197" s="478"/>
      <c r="R197" s="35">
        <f>'5'!$L$197</f>
        <v>10025.44</v>
      </c>
      <c r="S197" s="478"/>
      <c r="T197" s="478"/>
      <c r="U197" s="35">
        <f>'6'!$L$197</f>
        <v>11329.02</v>
      </c>
      <c r="V197" s="478"/>
      <c r="W197" s="478"/>
      <c r="X197" s="35">
        <f>'7'!$L$197</f>
        <v>78832.52</v>
      </c>
      <c r="Y197" s="478"/>
      <c r="Z197" s="478"/>
      <c r="AA197" s="35">
        <f>'8'!$L$197</f>
        <v>91839.77</v>
      </c>
      <c r="AB197" s="478"/>
      <c r="AC197" s="478"/>
      <c r="AD197" s="35">
        <f>'9'!$L$197</f>
        <v>0</v>
      </c>
      <c r="AE197" s="478"/>
      <c r="AF197" s="478"/>
      <c r="AG197" s="35">
        <f>'10'!$L$197</f>
        <v>0</v>
      </c>
      <c r="AH197" s="478"/>
      <c r="AI197" s="478"/>
      <c r="AJ197" s="35">
        <f>'11'!$L$197</f>
        <v>0</v>
      </c>
      <c r="AK197" s="478"/>
      <c r="AL197" s="478"/>
      <c r="AM197" s="35">
        <f>'12'!$L$197</f>
        <v>0</v>
      </c>
      <c r="AN197" s="478"/>
      <c r="AO197" s="478"/>
      <c r="AP197" s="35">
        <f t="shared" ref="AP197:AP208" si="750">SUM(F197,I197,L197,O197,R197,U197,X197,AA197,AD197,AG197,AJ197,AM197)</f>
        <v>241026.40000000002</v>
      </c>
    </row>
    <row r="198" spans="1:42" ht="20.25">
      <c r="A198" t="str">
        <f t="shared" si="615"/>
        <v>ServiceSalaires commis</v>
      </c>
      <c r="B198" s="12" t="s">
        <v>84</v>
      </c>
      <c r="C198" s="612" t="s">
        <v>43</v>
      </c>
      <c r="D198" s="478"/>
      <c r="E198" s="478"/>
      <c r="F198" s="35">
        <f>'1'!$L$198</f>
        <v>8211.75</v>
      </c>
      <c r="G198" s="478"/>
      <c r="H198" s="478"/>
      <c r="I198" s="35">
        <f>'2'!$L$198</f>
        <v>7062.25</v>
      </c>
      <c r="J198" s="478"/>
      <c r="K198" s="478"/>
      <c r="L198" s="35">
        <f>'3'!$L$198</f>
        <v>7597.25</v>
      </c>
      <c r="M198" s="478"/>
      <c r="N198" s="478"/>
      <c r="O198" s="35">
        <f>'4'!$L$198</f>
        <v>9390.7199999999993</v>
      </c>
      <c r="P198" s="478"/>
      <c r="Q198" s="478"/>
      <c r="R198" s="35">
        <f>'5'!$L$198</f>
        <v>8664.7900000000009</v>
      </c>
      <c r="S198" s="478"/>
      <c r="T198" s="478"/>
      <c r="U198" s="35">
        <f>'6'!$L$198</f>
        <v>8980.89</v>
      </c>
      <c r="V198" s="478"/>
      <c r="W198" s="478"/>
      <c r="X198" s="35">
        <f>'7'!$L$198</f>
        <v>59802.41</v>
      </c>
      <c r="Y198" s="478"/>
      <c r="Z198" s="478"/>
      <c r="AA198" s="35">
        <f>'8'!$L$198</f>
        <v>67524.22</v>
      </c>
      <c r="AB198" s="478"/>
      <c r="AC198" s="478"/>
      <c r="AD198" s="35">
        <f>'9'!$L$198</f>
        <v>0</v>
      </c>
      <c r="AE198" s="478"/>
      <c r="AF198" s="478"/>
      <c r="AG198" s="35">
        <f>'10'!$L$198</f>
        <v>0</v>
      </c>
      <c r="AH198" s="478"/>
      <c r="AI198" s="478"/>
      <c r="AJ198" s="35">
        <f>'11'!$L$198</f>
        <v>0</v>
      </c>
      <c r="AK198" s="478"/>
      <c r="AL198" s="478"/>
      <c r="AM198" s="35">
        <f>'12'!$L$198</f>
        <v>0</v>
      </c>
      <c r="AN198" s="478"/>
      <c r="AO198" s="478"/>
      <c r="AP198" s="35">
        <f t="shared" si="750"/>
        <v>177234.28</v>
      </c>
    </row>
    <row r="199" spans="1:42" ht="20.25">
      <c r="A199" t="str">
        <f t="shared" si="615"/>
        <v>ServiceSalaires autres</v>
      </c>
      <c r="B199" s="12" t="s">
        <v>84</v>
      </c>
      <c r="C199" s="595" t="s">
        <v>44</v>
      </c>
      <c r="D199" s="111"/>
      <c r="E199" s="111"/>
      <c r="F199" s="457">
        <f>'1'!$L$199</f>
        <v>14193.45</v>
      </c>
      <c r="G199" s="111"/>
      <c r="H199" s="111"/>
      <c r="I199" s="457">
        <f>'2'!$L$199</f>
        <v>10585.62</v>
      </c>
      <c r="J199" s="111"/>
      <c r="K199" s="111"/>
      <c r="L199" s="457">
        <f>'3'!$L$199</f>
        <v>14700.04</v>
      </c>
      <c r="M199" s="111"/>
      <c r="N199" s="111"/>
      <c r="O199" s="457">
        <f>'4'!$L$199</f>
        <v>12448.5</v>
      </c>
      <c r="P199" s="111"/>
      <c r="Q199" s="111"/>
      <c r="R199" s="457">
        <f>'5'!$L$199</f>
        <v>8179.31</v>
      </c>
      <c r="S199" s="111"/>
      <c r="T199" s="111"/>
      <c r="U199" s="457">
        <f>'6'!$L$199</f>
        <v>8753.6200000000008</v>
      </c>
      <c r="V199" s="111"/>
      <c r="W199" s="111"/>
      <c r="X199" s="457">
        <f>'7'!$L$199</f>
        <v>77126.52</v>
      </c>
      <c r="Y199" s="111"/>
      <c r="Z199" s="111"/>
      <c r="AA199" s="457">
        <f>'8'!$L$199</f>
        <v>85726.7</v>
      </c>
      <c r="AB199" s="111"/>
      <c r="AC199" s="111"/>
      <c r="AD199" s="457">
        <f>'9'!$L$199</f>
        <v>0</v>
      </c>
      <c r="AE199" s="111"/>
      <c r="AF199" s="111"/>
      <c r="AG199" s="457">
        <f>'10'!$L$199</f>
        <v>0</v>
      </c>
      <c r="AH199" s="111"/>
      <c r="AI199" s="111"/>
      <c r="AJ199" s="457">
        <f>'11'!$L$199</f>
        <v>0</v>
      </c>
      <c r="AK199" s="111"/>
      <c r="AL199" s="111"/>
      <c r="AM199" s="457">
        <f>'12'!$L$199</f>
        <v>0</v>
      </c>
      <c r="AN199" s="111"/>
      <c r="AO199" s="111"/>
      <c r="AP199" s="457">
        <f t="shared" si="750"/>
        <v>231713.76</v>
      </c>
    </row>
    <row r="200" spans="1:42" ht="20.25">
      <c r="A200" t="str">
        <f t="shared" si="615"/>
        <v>ServiceSalaires spécialistes</v>
      </c>
      <c r="B200" s="12" t="s">
        <v>84</v>
      </c>
      <c r="C200" s="595" t="s">
        <v>45</v>
      </c>
      <c r="D200" s="478"/>
      <c r="E200" s="478"/>
      <c r="F200" s="35">
        <f>'1'!$L$200</f>
        <v>21182.68</v>
      </c>
      <c r="G200" s="478"/>
      <c r="H200" s="478"/>
      <c r="I200" s="35">
        <f>'2'!$L$200</f>
        <v>14655.62</v>
      </c>
      <c r="J200" s="478"/>
      <c r="K200" s="478"/>
      <c r="L200" s="35">
        <f>'3'!$L$200</f>
        <v>25430.05</v>
      </c>
      <c r="M200" s="478"/>
      <c r="N200" s="478"/>
      <c r="O200" s="35">
        <f>'4'!$L$200</f>
        <v>27320.02</v>
      </c>
      <c r="P200" s="478"/>
      <c r="Q200" s="478"/>
      <c r="R200" s="35">
        <f>'5'!$L$200</f>
        <v>24491.9</v>
      </c>
      <c r="S200" s="478"/>
      <c r="T200" s="478"/>
      <c r="U200" s="35">
        <f>'6'!$L$200</f>
        <v>27905.55</v>
      </c>
      <c r="V200" s="478"/>
      <c r="W200" s="478"/>
      <c r="X200" s="35">
        <f>'7'!$L$200</f>
        <v>159285.09</v>
      </c>
      <c r="Y200" s="478"/>
      <c r="Z200" s="478"/>
      <c r="AA200" s="35">
        <f>'8'!$L$200</f>
        <v>177686.99</v>
      </c>
      <c r="AB200" s="478"/>
      <c r="AC200" s="478"/>
      <c r="AD200" s="35">
        <f>'9'!$L$200</f>
        <v>0</v>
      </c>
      <c r="AE200" s="478"/>
      <c r="AF200" s="478"/>
      <c r="AG200" s="35">
        <f>'10'!$L$200</f>
        <v>0</v>
      </c>
      <c r="AH200" s="478"/>
      <c r="AI200" s="478"/>
      <c r="AJ200" s="35">
        <f>'11'!$L$200</f>
        <v>0</v>
      </c>
      <c r="AK200" s="478"/>
      <c r="AL200" s="478"/>
      <c r="AM200" s="35">
        <f>'12'!$L$200</f>
        <v>0</v>
      </c>
      <c r="AN200" s="478"/>
      <c r="AO200" s="478"/>
      <c r="AP200" s="35">
        <f t="shared" si="750"/>
        <v>477957.9</v>
      </c>
    </row>
    <row r="201" spans="1:42" ht="20.25" hidden="1">
      <c r="A201" t="str">
        <f t="shared" si="615"/>
        <v>Service[...]</v>
      </c>
      <c r="B201" s="12" t="s">
        <v>84</v>
      </c>
      <c r="C201" s="603" t="s">
        <v>21</v>
      </c>
      <c r="D201" s="478"/>
      <c r="E201" s="478"/>
      <c r="F201" s="35">
        <f>'1'!$L$201</f>
        <v>0</v>
      </c>
      <c r="G201" s="478"/>
      <c r="H201" s="478"/>
      <c r="I201" s="35">
        <f>'2'!$L$201</f>
        <v>0</v>
      </c>
      <c r="J201" s="478"/>
      <c r="K201" s="478"/>
      <c r="L201" s="35">
        <f>'3'!$L$201</f>
        <v>0</v>
      </c>
      <c r="M201" s="478"/>
      <c r="N201" s="478"/>
      <c r="O201" s="35">
        <f>'4'!$L$201</f>
        <v>0</v>
      </c>
      <c r="P201" s="478"/>
      <c r="Q201" s="478"/>
      <c r="R201" s="35">
        <f>'5'!$L$201</f>
        <v>0</v>
      </c>
      <c r="S201" s="478"/>
      <c r="T201" s="478"/>
      <c r="U201" s="35">
        <f>'6'!$L$201</f>
        <v>0</v>
      </c>
      <c r="V201" s="478"/>
      <c r="W201" s="478"/>
      <c r="X201" s="35">
        <f>'7'!$L$201</f>
        <v>0</v>
      </c>
      <c r="Y201" s="478"/>
      <c r="Z201" s="478"/>
      <c r="AA201" s="35">
        <f>'8'!$L$201</f>
        <v>0</v>
      </c>
      <c r="AB201" s="478"/>
      <c r="AC201" s="478"/>
      <c r="AD201" s="35">
        <f>'9'!$L$201</f>
        <v>0</v>
      </c>
      <c r="AE201" s="478"/>
      <c r="AF201" s="478"/>
      <c r="AG201" s="35">
        <f>'10'!$L$201</f>
        <v>0</v>
      </c>
      <c r="AH201" s="478"/>
      <c r="AI201" s="478"/>
      <c r="AJ201" s="35">
        <f>'11'!$L$201</f>
        <v>0</v>
      </c>
      <c r="AK201" s="478"/>
      <c r="AL201" s="478"/>
      <c r="AM201" s="35">
        <f>'12'!$L$201</f>
        <v>0</v>
      </c>
      <c r="AN201" s="478"/>
      <c r="AO201" s="478"/>
      <c r="AP201" s="35">
        <f t="shared" si="750"/>
        <v>0</v>
      </c>
    </row>
    <row r="202" spans="1:42" ht="20.25" hidden="1">
      <c r="A202" t="str">
        <f t="shared" si="615"/>
        <v>Service[...]</v>
      </c>
      <c r="B202" s="12" t="s">
        <v>84</v>
      </c>
      <c r="C202" s="603" t="s">
        <v>21</v>
      </c>
      <c r="D202" s="478"/>
      <c r="E202" s="478"/>
      <c r="F202" s="35">
        <f>'1'!$L$202</f>
        <v>0</v>
      </c>
      <c r="G202" s="478"/>
      <c r="H202" s="478"/>
      <c r="I202" s="35">
        <f>'2'!$L$202</f>
        <v>0</v>
      </c>
      <c r="J202" s="478"/>
      <c r="K202" s="478"/>
      <c r="L202" s="35">
        <f>'3'!$L$202</f>
        <v>0</v>
      </c>
      <c r="M202" s="478"/>
      <c r="N202" s="478"/>
      <c r="O202" s="35">
        <f>'4'!$L$202</f>
        <v>0</v>
      </c>
      <c r="P202" s="478"/>
      <c r="Q202" s="478"/>
      <c r="R202" s="35">
        <f>'5'!$L$202</f>
        <v>0</v>
      </c>
      <c r="S202" s="478"/>
      <c r="T202" s="478"/>
      <c r="U202" s="35">
        <f>'6'!$L$202</f>
        <v>0</v>
      </c>
      <c r="V202" s="478"/>
      <c r="W202" s="478"/>
      <c r="X202" s="35">
        <f>'7'!$L$202</f>
        <v>0</v>
      </c>
      <c r="Y202" s="478"/>
      <c r="Z202" s="478"/>
      <c r="AA202" s="35">
        <f>'8'!$L$202</f>
        <v>0</v>
      </c>
      <c r="AB202" s="478"/>
      <c r="AC202" s="478"/>
      <c r="AD202" s="35">
        <f>'9'!$L$202</f>
        <v>0</v>
      </c>
      <c r="AE202" s="478"/>
      <c r="AF202" s="478"/>
      <c r="AG202" s="35">
        <f>'10'!$L$202</f>
        <v>0</v>
      </c>
      <c r="AH202" s="478"/>
      <c r="AI202" s="478"/>
      <c r="AJ202" s="35">
        <f>'11'!$L$202</f>
        <v>0</v>
      </c>
      <c r="AK202" s="478"/>
      <c r="AL202" s="478"/>
      <c r="AM202" s="35">
        <f>'12'!$L$202</f>
        <v>0</v>
      </c>
      <c r="AN202" s="478"/>
      <c r="AO202" s="478"/>
      <c r="AP202" s="35">
        <f t="shared" si="750"/>
        <v>0</v>
      </c>
    </row>
    <row r="203" spans="1:42" ht="20.25" hidden="1">
      <c r="A203" t="str">
        <f t="shared" si="615"/>
        <v>Service[...]</v>
      </c>
      <c r="B203" s="12" t="s">
        <v>84</v>
      </c>
      <c r="C203" s="603" t="s">
        <v>21</v>
      </c>
      <c r="D203" s="478"/>
      <c r="E203" s="478"/>
      <c r="F203" s="35">
        <f>'1'!$L$203</f>
        <v>0</v>
      </c>
      <c r="G203" s="478"/>
      <c r="H203" s="478"/>
      <c r="I203" s="35">
        <f>'2'!$L$203</f>
        <v>0</v>
      </c>
      <c r="J203" s="478"/>
      <c r="K203" s="478"/>
      <c r="L203" s="35">
        <f>'3'!$L$203</f>
        <v>0</v>
      </c>
      <c r="M203" s="478"/>
      <c r="N203" s="478"/>
      <c r="O203" s="35">
        <f>'4'!$L$203</f>
        <v>0</v>
      </c>
      <c r="P203" s="478"/>
      <c r="Q203" s="478"/>
      <c r="R203" s="35">
        <f>'5'!$L$203</f>
        <v>0</v>
      </c>
      <c r="S203" s="478"/>
      <c r="T203" s="478"/>
      <c r="U203" s="35">
        <f>'6'!$L$203</f>
        <v>0</v>
      </c>
      <c r="V203" s="478"/>
      <c r="W203" s="478"/>
      <c r="X203" s="35">
        <f>'7'!$L$203</f>
        <v>0</v>
      </c>
      <c r="Y203" s="478"/>
      <c r="Z203" s="478"/>
      <c r="AA203" s="35">
        <f>'8'!$L$203</f>
        <v>0</v>
      </c>
      <c r="AB203" s="478"/>
      <c r="AC203" s="478"/>
      <c r="AD203" s="35">
        <f>'9'!$L$203</f>
        <v>0</v>
      </c>
      <c r="AE203" s="478"/>
      <c r="AF203" s="478"/>
      <c r="AG203" s="35">
        <f>'10'!$L$203</f>
        <v>0</v>
      </c>
      <c r="AH203" s="478"/>
      <c r="AI203" s="478"/>
      <c r="AJ203" s="35">
        <f>'11'!$L$203</f>
        <v>0</v>
      </c>
      <c r="AK203" s="478"/>
      <c r="AL203" s="478"/>
      <c r="AM203" s="35">
        <f>'12'!$L$203</f>
        <v>0</v>
      </c>
      <c r="AN203" s="478"/>
      <c r="AO203" s="478"/>
      <c r="AP203" s="35">
        <f t="shared" si="750"/>
        <v>0</v>
      </c>
    </row>
    <row r="204" spans="1:42" ht="20.25">
      <c r="A204" t="str">
        <f t="shared" si="615"/>
        <v>ServiceSalaires en absences</v>
      </c>
      <c r="B204" s="12" t="s">
        <v>84</v>
      </c>
      <c r="C204" s="612" t="s">
        <v>46</v>
      </c>
      <c r="D204" s="478"/>
      <c r="E204" s="478"/>
      <c r="F204" s="35">
        <f>'1'!$L$204</f>
        <v>9419.06</v>
      </c>
      <c r="G204" s="478"/>
      <c r="H204" s="478"/>
      <c r="I204" s="35">
        <f>'2'!$L$204</f>
        <v>12821.5</v>
      </c>
      <c r="J204" s="478"/>
      <c r="K204" s="478"/>
      <c r="L204" s="35">
        <f>'3'!$L$204</f>
        <v>17605.2</v>
      </c>
      <c r="M204" s="478"/>
      <c r="N204" s="478"/>
      <c r="O204" s="35">
        <f>'4'!$L$204</f>
        <v>16193.12</v>
      </c>
      <c r="P204" s="478"/>
      <c r="Q204" s="478"/>
      <c r="R204" s="35">
        <f>'5'!$L$204</f>
        <v>14099.96</v>
      </c>
      <c r="S204" s="478"/>
      <c r="T204" s="478"/>
      <c r="U204" s="35">
        <f>'6'!$L$204</f>
        <v>14695.77</v>
      </c>
      <c r="V204" s="478"/>
      <c r="W204" s="478"/>
      <c r="X204" s="35">
        <f>'7'!$L$204</f>
        <v>99587.99</v>
      </c>
      <c r="Y204" s="478"/>
      <c r="Z204" s="478"/>
      <c r="AA204" s="35">
        <f>'8'!$L$204</f>
        <v>110886.84</v>
      </c>
      <c r="AB204" s="478"/>
      <c r="AC204" s="478"/>
      <c r="AD204" s="35">
        <f>'9'!$L$204</f>
        <v>0</v>
      </c>
      <c r="AE204" s="478"/>
      <c r="AF204" s="478"/>
      <c r="AG204" s="35">
        <f>'10'!$L$204</f>
        <v>0</v>
      </c>
      <c r="AH204" s="478"/>
      <c r="AI204" s="478"/>
      <c r="AJ204" s="35">
        <f>'11'!$L$204</f>
        <v>0</v>
      </c>
      <c r="AK204" s="478"/>
      <c r="AL204" s="478"/>
      <c r="AM204" s="35">
        <f>'12'!$L$204</f>
        <v>0</v>
      </c>
      <c r="AN204" s="478"/>
      <c r="AO204" s="478"/>
      <c r="AP204" s="35">
        <f t="shared" si="750"/>
        <v>295309.44</v>
      </c>
    </row>
    <row r="205" spans="1:42" ht="20.25">
      <c r="A205" t="str">
        <f t="shared" si="615"/>
        <v>ServiceDéduction à la source</v>
      </c>
      <c r="B205" s="12" t="s">
        <v>84</v>
      </c>
      <c r="C205" s="595" t="s">
        <v>47</v>
      </c>
      <c r="D205" s="111"/>
      <c r="E205" s="111"/>
      <c r="F205" s="457">
        <f>'1'!$L$205</f>
        <v>13265.27</v>
      </c>
      <c r="G205" s="111"/>
      <c r="H205" s="111"/>
      <c r="I205" s="457">
        <f>'2'!$L$205</f>
        <v>12837.87</v>
      </c>
      <c r="J205" s="111"/>
      <c r="K205" s="111"/>
      <c r="L205" s="457">
        <f>'3'!$L$205</f>
        <v>14893.12</v>
      </c>
      <c r="M205" s="111"/>
      <c r="N205" s="111"/>
      <c r="O205" s="457">
        <f>'4'!$L$205</f>
        <v>20070.72</v>
      </c>
      <c r="P205" s="111"/>
      <c r="Q205" s="111"/>
      <c r="R205" s="457">
        <f>'5'!$L$205</f>
        <v>15325.37</v>
      </c>
      <c r="S205" s="111"/>
      <c r="T205" s="111"/>
      <c r="U205" s="457">
        <f>'6'!$L$205</f>
        <v>16699.61</v>
      </c>
      <c r="V205" s="111"/>
      <c r="W205" s="111"/>
      <c r="X205" s="457">
        <f>'7'!$L$205</f>
        <v>105788.29</v>
      </c>
      <c r="Y205" s="111"/>
      <c r="Z205" s="111"/>
      <c r="AA205" s="457">
        <f>'8'!$L$205</f>
        <v>118608.6</v>
      </c>
      <c r="AB205" s="111"/>
      <c r="AC205" s="111"/>
      <c r="AD205" s="457">
        <f>'9'!$L$205</f>
        <v>0</v>
      </c>
      <c r="AE205" s="111"/>
      <c r="AF205" s="111"/>
      <c r="AG205" s="457">
        <f>'10'!$L$205</f>
        <v>0</v>
      </c>
      <c r="AH205" s="111"/>
      <c r="AI205" s="111"/>
      <c r="AJ205" s="457">
        <f>'11'!$L$205</f>
        <v>0</v>
      </c>
      <c r="AK205" s="111"/>
      <c r="AL205" s="111"/>
      <c r="AM205" s="457">
        <f>'12'!$L$205</f>
        <v>0</v>
      </c>
      <c r="AN205" s="111"/>
      <c r="AO205" s="111"/>
      <c r="AP205" s="457">
        <f t="shared" si="750"/>
        <v>317488.84999999998</v>
      </c>
    </row>
    <row r="206" spans="1:42" ht="20.25">
      <c r="A206" t="str">
        <f t="shared" si="615"/>
        <v>ServiceBénéfices marginaux</v>
      </c>
      <c r="B206" s="12" t="s">
        <v>84</v>
      </c>
      <c r="C206" s="595" t="s">
        <v>48</v>
      </c>
      <c r="D206" s="478"/>
      <c r="E206" s="478"/>
      <c r="F206" s="35">
        <f>'1'!$L$206</f>
        <v>4597.8499999999995</v>
      </c>
      <c r="G206" s="478"/>
      <c r="H206" s="478"/>
      <c r="I206" s="35">
        <f>'2'!$L$206</f>
        <v>4447.12</v>
      </c>
      <c r="J206" s="478"/>
      <c r="K206" s="478"/>
      <c r="L206" s="35">
        <f>'3'!$L$206</f>
        <v>20335.68</v>
      </c>
      <c r="M206" s="478"/>
      <c r="N206" s="478"/>
      <c r="O206" s="35">
        <f>'4'!$L$206</f>
        <v>14384.01</v>
      </c>
      <c r="P206" s="478"/>
      <c r="Q206" s="478"/>
      <c r="R206" s="35">
        <f>'5'!$L$206</f>
        <v>10983.18</v>
      </c>
      <c r="S206" s="478"/>
      <c r="T206" s="478"/>
      <c r="U206" s="35">
        <f>'6'!$L$206</f>
        <v>11968.05</v>
      </c>
      <c r="V206" s="478"/>
      <c r="W206" s="478"/>
      <c r="X206" s="35">
        <f>'7'!$L$206</f>
        <v>75814.929999999993</v>
      </c>
      <c r="Y206" s="478"/>
      <c r="Z206" s="478"/>
      <c r="AA206" s="35">
        <f>'8'!$L$206</f>
        <v>85002.82</v>
      </c>
      <c r="AB206" s="478"/>
      <c r="AC206" s="478"/>
      <c r="AD206" s="35">
        <f>'9'!$L$206</f>
        <v>0</v>
      </c>
      <c r="AE206" s="478"/>
      <c r="AF206" s="478"/>
      <c r="AG206" s="35">
        <f>'10'!$L$206</f>
        <v>0</v>
      </c>
      <c r="AH206" s="478"/>
      <c r="AI206" s="478"/>
      <c r="AJ206" s="35">
        <f>'11'!$L$206</f>
        <v>0</v>
      </c>
      <c r="AK206" s="478"/>
      <c r="AL206" s="478"/>
      <c r="AM206" s="35">
        <f>'12'!$L$206</f>
        <v>0</v>
      </c>
      <c r="AN206" s="478"/>
      <c r="AO206" s="478"/>
      <c r="AP206" s="35">
        <f t="shared" si="750"/>
        <v>227533.64</v>
      </c>
    </row>
    <row r="207" spans="1:42" ht="20.25">
      <c r="A207" t="str">
        <f t="shared" si="615"/>
        <v>ServiceCsst</v>
      </c>
      <c r="B207" s="12" t="s">
        <v>84</v>
      </c>
      <c r="C207" s="595" t="s">
        <v>49</v>
      </c>
      <c r="D207" s="478"/>
      <c r="E207" s="478"/>
      <c r="F207" s="35">
        <f>'1'!$L$207</f>
        <v>0</v>
      </c>
      <c r="G207" s="478"/>
      <c r="H207" s="478"/>
      <c r="I207" s="35">
        <f>'2'!$L$207</f>
        <v>1986.71</v>
      </c>
      <c r="J207" s="478"/>
      <c r="K207" s="478"/>
      <c r="L207" s="35">
        <f>'3'!$L$207</f>
        <v>4846</v>
      </c>
      <c r="M207" s="478"/>
      <c r="N207" s="478"/>
      <c r="O207" s="35">
        <f>'4'!$L$207</f>
        <v>3345.12</v>
      </c>
      <c r="P207" s="478"/>
      <c r="Q207" s="478"/>
      <c r="R207" s="35">
        <f>'5'!$L$207</f>
        <v>2554.23</v>
      </c>
      <c r="S207" s="478"/>
      <c r="T207" s="478"/>
      <c r="U207" s="35">
        <f>'6'!$L$207</f>
        <v>2783.27</v>
      </c>
      <c r="V207" s="478"/>
      <c r="W207" s="478"/>
      <c r="X207" s="35">
        <f>'7'!$L$207</f>
        <v>17631.39</v>
      </c>
      <c r="Y207" s="478"/>
      <c r="Z207" s="478"/>
      <c r="AA207" s="35">
        <f>'8'!$L$207</f>
        <v>19768.11</v>
      </c>
      <c r="AB207" s="478"/>
      <c r="AC207" s="478"/>
      <c r="AD207" s="35">
        <f>'9'!$L$207</f>
        <v>0</v>
      </c>
      <c r="AE207" s="478"/>
      <c r="AF207" s="478"/>
      <c r="AG207" s="35">
        <f>'10'!$L$207</f>
        <v>0</v>
      </c>
      <c r="AH207" s="478"/>
      <c r="AI207" s="478"/>
      <c r="AJ207" s="35">
        <f>'11'!$L$207</f>
        <v>0</v>
      </c>
      <c r="AK207" s="478"/>
      <c r="AL207" s="478"/>
      <c r="AM207" s="35">
        <f>'12'!$L$207</f>
        <v>0</v>
      </c>
      <c r="AN207" s="478"/>
      <c r="AO207" s="478"/>
      <c r="AP207" s="35">
        <f t="shared" si="750"/>
        <v>52914.83</v>
      </c>
    </row>
    <row r="208" spans="1:42" ht="20.25" hidden="1">
      <c r="A208" t="str">
        <f t="shared" si="615"/>
        <v>Service[...]</v>
      </c>
      <c r="B208" s="12" t="s">
        <v>84</v>
      </c>
      <c r="C208" s="603" t="s">
        <v>21</v>
      </c>
      <c r="D208" s="117"/>
      <c r="E208" s="117"/>
      <c r="F208" s="35">
        <f>'1'!$L$208</f>
        <v>0</v>
      </c>
      <c r="G208" s="117"/>
      <c r="H208" s="117"/>
      <c r="I208" s="35">
        <f>'2'!$L$208</f>
        <v>0</v>
      </c>
      <c r="J208" s="117"/>
      <c r="K208" s="117"/>
      <c r="L208" s="35">
        <f>'3'!$L$208</f>
        <v>0</v>
      </c>
      <c r="M208" s="117"/>
      <c r="N208" s="117"/>
      <c r="O208" s="35">
        <f>'4'!$L$208</f>
        <v>0</v>
      </c>
      <c r="P208" s="117"/>
      <c r="Q208" s="117"/>
      <c r="R208" s="35">
        <f>'5'!$L$208</f>
        <v>0</v>
      </c>
      <c r="S208" s="117"/>
      <c r="T208" s="117"/>
      <c r="U208" s="35">
        <f>'6'!$L$208</f>
        <v>0</v>
      </c>
      <c r="V208" s="117"/>
      <c r="W208" s="117"/>
      <c r="X208" s="35">
        <f>'7'!$L$208</f>
        <v>0</v>
      </c>
      <c r="Y208" s="117"/>
      <c r="Z208" s="117"/>
      <c r="AA208" s="35">
        <f>'8'!$L$208</f>
        <v>0</v>
      </c>
      <c r="AB208" s="117"/>
      <c r="AC208" s="117"/>
      <c r="AD208" s="35">
        <f>'9'!$L$208</f>
        <v>0</v>
      </c>
      <c r="AE208" s="117"/>
      <c r="AF208" s="117"/>
      <c r="AG208" s="35">
        <f>'10'!$L$208</f>
        <v>0</v>
      </c>
      <c r="AH208" s="117"/>
      <c r="AI208" s="117"/>
      <c r="AJ208" s="35">
        <f>'11'!$L$208</f>
        <v>0</v>
      </c>
      <c r="AK208" s="117"/>
      <c r="AL208" s="117"/>
      <c r="AM208" s="35">
        <f>'12'!$L$208</f>
        <v>0</v>
      </c>
      <c r="AN208" s="117"/>
      <c r="AO208" s="117"/>
      <c r="AP208" s="35">
        <f t="shared" si="750"/>
        <v>0</v>
      </c>
    </row>
    <row r="209" spans="1:42" ht="20.25">
      <c r="A209" t="str">
        <f t="shared" si="615"/>
        <v>ServiceTOTAL PERSONNEL</v>
      </c>
      <c r="B209" s="12" t="s">
        <v>84</v>
      </c>
      <c r="C209" s="611" t="s">
        <v>50</v>
      </c>
      <c r="D209" s="100" t="s">
        <v>98</v>
      </c>
      <c r="E209" s="101">
        <f>F209/F$193</f>
        <v>0.76890431134938775</v>
      </c>
      <c r="F209" s="107">
        <f>+SUM(F197:F208)</f>
        <v>83100.210000000006</v>
      </c>
      <c r="G209" s="100" t="s">
        <v>98</v>
      </c>
      <c r="H209" s="101">
        <f>I209/I$193</f>
        <v>0.68438580228542067</v>
      </c>
      <c r="I209" s="107">
        <f>+SUM(I197:I208)</f>
        <v>75424.900000000009</v>
      </c>
      <c r="J209" s="100" t="s">
        <v>98</v>
      </c>
      <c r="K209" s="101">
        <f>L209/L$193</f>
        <v>0.73059235258354183</v>
      </c>
      <c r="L209" s="107">
        <f>+SUM(L197:L208)</f>
        <v>117199.28</v>
      </c>
      <c r="M209" s="100" t="s">
        <v>98</v>
      </c>
      <c r="N209" s="101">
        <f t="shared" ref="N209" si="751">O209/O$193</f>
        <v>0.54287274601867697</v>
      </c>
      <c r="O209" s="107">
        <f t="shared" ref="O209" si="752">+SUM(O197:O208)</f>
        <v>117101.55999999998</v>
      </c>
      <c r="P209" s="100" t="s">
        <v>98</v>
      </c>
      <c r="Q209" s="101">
        <f t="shared" ref="Q209" si="753">R209/R$193</f>
        <v>0.53940516974526309</v>
      </c>
      <c r="R209" s="107">
        <f t="shared" ref="R209" si="754">+SUM(R197:R208)</f>
        <v>94324.180000000008</v>
      </c>
      <c r="S209" s="100" t="s">
        <v>98</v>
      </c>
      <c r="T209" s="101">
        <f t="shared" ref="T209" si="755">U209/U$193</f>
        <v>0.58683548703903843</v>
      </c>
      <c r="U209" s="107">
        <f t="shared" ref="U209" si="756">+SUM(U197:U208)</f>
        <v>103115.78000000001</v>
      </c>
      <c r="V209" s="100" t="s">
        <v>98</v>
      </c>
      <c r="W209" s="101">
        <f t="shared" ref="W209" si="757">X209/X$193</f>
        <v>0.62379755871167497</v>
      </c>
      <c r="X209" s="107">
        <f t="shared" ref="X209" si="758">+SUM(X197:X208)</f>
        <v>673869.14</v>
      </c>
      <c r="Y209" s="100" t="s">
        <v>98</v>
      </c>
      <c r="Z209" s="101">
        <f t="shared" ref="Z209" si="759">AA209/AA$193</f>
        <v>0.62406094905508203</v>
      </c>
      <c r="AA209" s="107">
        <f t="shared" ref="AA209" si="760">+SUM(AA197:AA208)</f>
        <v>757044.04999999993</v>
      </c>
      <c r="AB209" s="100" t="s">
        <v>98</v>
      </c>
      <c r="AC209" s="101" t="e">
        <f t="shared" ref="AC209" si="761">AD209/AD$193</f>
        <v>#DIV/0!</v>
      </c>
      <c r="AD209" s="107">
        <f t="shared" ref="AD209" si="762">+SUM(AD197:AD208)</f>
        <v>0</v>
      </c>
      <c r="AE209" s="100" t="s">
        <v>98</v>
      </c>
      <c r="AF209" s="101" t="e">
        <f t="shared" ref="AF209" si="763">AG209/AG$193</f>
        <v>#DIV/0!</v>
      </c>
      <c r="AG209" s="107">
        <f t="shared" ref="AG209" si="764">+SUM(AG197:AG208)</f>
        <v>0</v>
      </c>
      <c r="AH209" s="100" t="s">
        <v>98</v>
      </c>
      <c r="AI209" s="101" t="e">
        <f t="shared" ref="AI209" si="765">AJ209/AJ$193</f>
        <v>#DIV/0!</v>
      </c>
      <c r="AJ209" s="107">
        <f t="shared" ref="AJ209" si="766">+SUM(AJ197:AJ208)</f>
        <v>0</v>
      </c>
      <c r="AK209" s="100" t="s">
        <v>98</v>
      </c>
      <c r="AL209" s="101" t="e">
        <f t="shared" ref="AL209" si="767">AM209/AM$193</f>
        <v>#DIV/0!</v>
      </c>
      <c r="AM209" s="107">
        <f t="shared" ref="AM209" si="768">+SUM(AM197:AM208)</f>
        <v>0</v>
      </c>
      <c r="AN209" s="100" t="s">
        <v>98</v>
      </c>
      <c r="AO209" s="101">
        <f t="shared" ref="AO209" si="769">AP209/AP$193</f>
        <v>0.62413809951096189</v>
      </c>
      <c r="AP209" s="107">
        <f t="shared" ref="AP209" si="770">+SUM(AP197:AP208)</f>
        <v>2021179.1</v>
      </c>
    </row>
    <row r="210" spans="1:42" ht="20.25">
      <c r="A210" t="str">
        <f t="shared" si="615"/>
        <v>ServicePublicité 2</v>
      </c>
      <c r="B210" s="12" t="s">
        <v>84</v>
      </c>
      <c r="C210" s="603" t="s">
        <v>51</v>
      </c>
      <c r="D210" s="478"/>
      <c r="E210" s="478"/>
      <c r="F210" s="35">
        <f>'1'!$L$210</f>
        <v>5848.16</v>
      </c>
      <c r="G210" s="478"/>
      <c r="H210" s="478"/>
      <c r="I210" s="35">
        <f>'2'!$L$210</f>
        <v>7203.11</v>
      </c>
      <c r="J210" s="478"/>
      <c r="K210" s="478"/>
      <c r="L210" s="35">
        <f>'3'!$L$210</f>
        <v>6647.43</v>
      </c>
      <c r="M210" s="478"/>
      <c r="N210" s="478"/>
      <c r="O210" s="35">
        <f>'4'!$L$210</f>
        <v>4627.6899999999996</v>
      </c>
      <c r="P210" s="478"/>
      <c r="Q210" s="478"/>
      <c r="R210" s="35">
        <f>'5'!$L$210</f>
        <v>6869.4</v>
      </c>
      <c r="S210" s="478"/>
      <c r="T210" s="478"/>
      <c r="U210" s="35">
        <f>'6'!$L$210</f>
        <v>6624.8</v>
      </c>
      <c r="V210" s="478"/>
      <c r="W210" s="478"/>
      <c r="X210" s="35">
        <f>'7'!$L$210</f>
        <v>44309.73</v>
      </c>
      <c r="Y210" s="478"/>
      <c r="Z210" s="478"/>
      <c r="AA210" s="35">
        <f>'8'!$L$210</f>
        <v>51913.33</v>
      </c>
      <c r="AB210" s="478"/>
      <c r="AC210" s="478"/>
      <c r="AD210" s="35">
        <f>'9'!$L$210</f>
        <v>0</v>
      </c>
      <c r="AE210" s="478"/>
      <c r="AF210" s="478"/>
      <c r="AG210" s="35">
        <f>'10'!$L$210</f>
        <v>0</v>
      </c>
      <c r="AH210" s="478"/>
      <c r="AI210" s="478"/>
      <c r="AJ210" s="35">
        <f>'11'!$L$210</f>
        <v>0</v>
      </c>
      <c r="AK210" s="478"/>
      <c r="AL210" s="478"/>
      <c r="AM210" s="35">
        <f>'12'!$L$210</f>
        <v>0</v>
      </c>
      <c r="AN210" s="478"/>
      <c r="AO210" s="478"/>
      <c r="AP210" s="35">
        <f t="shared" ref="AP210:AP227" si="771">SUM(F210,I210,L210,O210,R210,U210,X210,AA210,AD210,AG210,AJ210,AM210)</f>
        <v>134043.65000000002</v>
      </c>
    </row>
    <row r="211" spans="1:42" ht="20.25">
      <c r="A211" t="str">
        <f t="shared" si="615"/>
        <v>ServiceService gratuit 2</v>
      </c>
      <c r="B211" s="12" t="s">
        <v>84</v>
      </c>
      <c r="C211" s="603" t="s">
        <v>52</v>
      </c>
      <c r="D211" s="478"/>
      <c r="E211" s="478"/>
      <c r="F211" s="35">
        <f>'1'!$L$211</f>
        <v>166.99</v>
      </c>
      <c r="G211" s="478"/>
      <c r="H211" s="478"/>
      <c r="I211" s="35">
        <f>'2'!$L$211</f>
        <v>1976.26</v>
      </c>
      <c r="J211" s="478"/>
      <c r="K211" s="478"/>
      <c r="L211" s="35">
        <f>'3'!$L$211</f>
        <v>5586.45</v>
      </c>
      <c r="M211" s="478"/>
      <c r="N211" s="478"/>
      <c r="O211" s="35">
        <f>'4'!$L$211</f>
        <v>2810.66</v>
      </c>
      <c r="P211" s="478"/>
      <c r="Q211" s="478"/>
      <c r="R211" s="35">
        <f>'5'!$L$211</f>
        <v>4856.21</v>
      </c>
      <c r="S211" s="478"/>
      <c r="T211" s="478"/>
      <c r="U211" s="35">
        <f>'6'!$L$211</f>
        <v>3263.27</v>
      </c>
      <c r="V211" s="478"/>
      <c r="W211" s="478"/>
      <c r="X211" s="35">
        <f>'7'!$L$211</f>
        <v>21035.160000000003</v>
      </c>
      <c r="Y211" s="478"/>
      <c r="Z211" s="478"/>
      <c r="AA211" s="35">
        <f>'8'!$L$211</f>
        <v>23920.760000000002</v>
      </c>
      <c r="AB211" s="478"/>
      <c r="AC211" s="478"/>
      <c r="AD211" s="35">
        <f>'9'!$L$211</f>
        <v>0</v>
      </c>
      <c r="AE211" s="478"/>
      <c r="AF211" s="478"/>
      <c r="AG211" s="35">
        <f>'10'!$L$211</f>
        <v>0</v>
      </c>
      <c r="AH211" s="478"/>
      <c r="AI211" s="478"/>
      <c r="AJ211" s="35">
        <f>'11'!$L$211</f>
        <v>0</v>
      </c>
      <c r="AK211" s="478"/>
      <c r="AL211" s="478"/>
      <c r="AM211" s="35">
        <f>'12'!$L$211</f>
        <v>0</v>
      </c>
      <c r="AN211" s="478"/>
      <c r="AO211" s="478"/>
      <c r="AP211" s="35">
        <f t="shared" si="771"/>
        <v>63615.76</v>
      </c>
    </row>
    <row r="212" spans="1:42" ht="20.25">
      <c r="A212" t="str">
        <f t="shared" si="615"/>
        <v>ServiceFrais véhicules de cie</v>
      </c>
      <c r="B212" s="12" t="s">
        <v>84</v>
      </c>
      <c r="C212" s="604" t="s">
        <v>53</v>
      </c>
      <c r="D212" s="117"/>
      <c r="E212" s="117"/>
      <c r="F212" s="35">
        <f>'1'!$L$212</f>
        <v>12067.73</v>
      </c>
      <c r="G212" s="117"/>
      <c r="H212" s="117"/>
      <c r="I212" s="35">
        <f>'2'!$L$212</f>
        <v>12895.16</v>
      </c>
      <c r="J212" s="117"/>
      <c r="K212" s="117"/>
      <c r="L212" s="35">
        <f>'3'!$L$212</f>
        <v>17414.099999999999</v>
      </c>
      <c r="M212" s="117"/>
      <c r="N212" s="117"/>
      <c r="O212" s="35">
        <f>'4'!$L$212</f>
        <v>11098.56</v>
      </c>
      <c r="P212" s="117"/>
      <c r="Q212" s="117"/>
      <c r="R212" s="35">
        <f>'5'!$L$212</f>
        <v>18069.37</v>
      </c>
      <c r="S212" s="117"/>
      <c r="T212" s="117"/>
      <c r="U212" s="35">
        <f>'6'!$L$212</f>
        <v>16502.47</v>
      </c>
      <c r="V212" s="117"/>
      <c r="W212" s="117"/>
      <c r="X212" s="35">
        <f>'7'!$L$212</f>
        <v>103792.79</v>
      </c>
      <c r="Y212" s="117"/>
      <c r="Z212" s="117"/>
      <c r="AA212" s="35">
        <f>'8'!$L$212</f>
        <v>122036.66</v>
      </c>
      <c r="AB212" s="117"/>
      <c r="AC212" s="117"/>
      <c r="AD212" s="35">
        <f>'9'!$L$212</f>
        <v>0</v>
      </c>
      <c r="AE212" s="117"/>
      <c r="AF212" s="117"/>
      <c r="AG212" s="35">
        <f>'10'!$L$212</f>
        <v>0</v>
      </c>
      <c r="AH212" s="117"/>
      <c r="AI212" s="117"/>
      <c r="AJ212" s="35">
        <f>'11'!$L$212</f>
        <v>0</v>
      </c>
      <c r="AK212" s="117"/>
      <c r="AL212" s="117"/>
      <c r="AM212" s="35">
        <f>'12'!$L$212</f>
        <v>0</v>
      </c>
      <c r="AN212" s="117"/>
      <c r="AO212" s="117"/>
      <c r="AP212" s="35">
        <f t="shared" si="771"/>
        <v>313876.83999999997</v>
      </c>
    </row>
    <row r="213" spans="1:42" ht="20.25">
      <c r="A213" t="str">
        <f t="shared" si="615"/>
        <v>ServiceInformatique</v>
      </c>
      <c r="B213" s="12" t="s">
        <v>84</v>
      </c>
      <c r="C213" s="603" t="s">
        <v>54</v>
      </c>
      <c r="D213" s="478"/>
      <c r="E213" s="478"/>
      <c r="F213" s="457">
        <f>'1'!$L$213</f>
        <v>3947.31</v>
      </c>
      <c r="G213" s="478"/>
      <c r="H213" s="478"/>
      <c r="I213" s="457">
        <f>'2'!$L$213</f>
        <v>3833.31</v>
      </c>
      <c r="J213" s="478"/>
      <c r="K213" s="478"/>
      <c r="L213" s="457">
        <f>'3'!$L$213</f>
        <v>4134.6099999999997</v>
      </c>
      <c r="M213" s="478"/>
      <c r="N213" s="478"/>
      <c r="O213" s="457">
        <f>'4'!$L$213</f>
        <v>3459.65</v>
      </c>
      <c r="P213" s="478"/>
      <c r="Q213" s="478"/>
      <c r="R213" s="457">
        <f>'5'!$L$213</f>
        <v>3896.62</v>
      </c>
      <c r="S213" s="478"/>
      <c r="T213" s="478"/>
      <c r="U213" s="457">
        <f>'6'!$L$213</f>
        <v>3900.19</v>
      </c>
      <c r="V213" s="478"/>
      <c r="W213" s="478"/>
      <c r="X213" s="457">
        <f>'7'!$L$213</f>
        <v>27427.85</v>
      </c>
      <c r="Y213" s="478"/>
      <c r="Z213" s="478"/>
      <c r="AA213" s="457">
        <f>'8'!$L$213</f>
        <v>31132.66</v>
      </c>
      <c r="AB213" s="478"/>
      <c r="AC213" s="478"/>
      <c r="AD213" s="457">
        <f>'9'!$L$213</f>
        <v>0</v>
      </c>
      <c r="AE213" s="478"/>
      <c r="AF213" s="478"/>
      <c r="AG213" s="457">
        <f>'10'!$L$213</f>
        <v>0</v>
      </c>
      <c r="AH213" s="478"/>
      <c r="AI213" s="478"/>
      <c r="AJ213" s="457">
        <f>'11'!$L$213</f>
        <v>0</v>
      </c>
      <c r="AK213" s="478"/>
      <c r="AL213" s="478"/>
      <c r="AM213" s="457">
        <f>'12'!$L$213</f>
        <v>0</v>
      </c>
      <c r="AN213" s="478"/>
      <c r="AO213" s="478"/>
      <c r="AP213" s="457">
        <f t="shared" si="771"/>
        <v>81732.2</v>
      </c>
    </row>
    <row r="214" spans="1:42" ht="20.25">
      <c r="A214" t="str">
        <f t="shared" si="615"/>
        <v>ServiceFrais de déplacement</v>
      </c>
      <c r="B214" s="12" t="s">
        <v>84</v>
      </c>
      <c r="C214" s="603" t="s">
        <v>55</v>
      </c>
      <c r="D214" s="478"/>
      <c r="E214" s="478"/>
      <c r="F214" s="35">
        <f>'1'!$L$214</f>
        <v>46.51</v>
      </c>
      <c r="G214" s="478"/>
      <c r="H214" s="478"/>
      <c r="I214" s="35">
        <f>'2'!$L$214</f>
        <v>54.55</v>
      </c>
      <c r="J214" s="478"/>
      <c r="K214" s="478"/>
      <c r="L214" s="35">
        <f>'3'!$L$214</f>
        <v>440.54</v>
      </c>
      <c r="M214" s="478"/>
      <c r="N214" s="478"/>
      <c r="O214" s="35">
        <f>'4'!$L$214</f>
        <v>157.36000000000001</v>
      </c>
      <c r="P214" s="478"/>
      <c r="Q214" s="478"/>
      <c r="R214" s="35">
        <f>'5'!$L$214</f>
        <v>687.77</v>
      </c>
      <c r="S214" s="478"/>
      <c r="T214" s="478"/>
      <c r="U214" s="35">
        <f>'6'!$L$214</f>
        <v>566.75</v>
      </c>
      <c r="V214" s="478"/>
      <c r="W214" s="478"/>
      <c r="X214" s="35">
        <f>'7'!$L$214</f>
        <v>2793.17</v>
      </c>
      <c r="Y214" s="478"/>
      <c r="Z214" s="478"/>
      <c r="AA214" s="35">
        <f>'8'!$L$214</f>
        <v>2956.46</v>
      </c>
      <c r="AB214" s="478"/>
      <c r="AC214" s="478"/>
      <c r="AD214" s="35">
        <f>'9'!$L$214</f>
        <v>0</v>
      </c>
      <c r="AE214" s="478"/>
      <c r="AF214" s="478"/>
      <c r="AG214" s="35">
        <f>'10'!$L$214</f>
        <v>0</v>
      </c>
      <c r="AH214" s="478"/>
      <c r="AI214" s="478"/>
      <c r="AJ214" s="35">
        <f>'11'!$L$214</f>
        <v>0</v>
      </c>
      <c r="AK214" s="478"/>
      <c r="AL214" s="478"/>
      <c r="AM214" s="35">
        <f>'12'!$L$214</f>
        <v>0</v>
      </c>
      <c r="AN214" s="478"/>
      <c r="AO214" s="478"/>
      <c r="AP214" s="35">
        <f t="shared" si="771"/>
        <v>7703.11</v>
      </c>
    </row>
    <row r="215" spans="1:42" ht="20.25">
      <c r="A215" t="str">
        <f t="shared" si="615"/>
        <v>ServiceServices extérieurs</v>
      </c>
      <c r="B215" s="12" t="s">
        <v>84</v>
      </c>
      <c r="C215" s="604" t="s">
        <v>56</v>
      </c>
      <c r="D215" s="117"/>
      <c r="E215" s="117"/>
      <c r="F215" s="35">
        <f>'1'!$L$215</f>
        <v>1597.88</v>
      </c>
      <c r="G215" s="117"/>
      <c r="H215" s="117"/>
      <c r="I215" s="35">
        <f>'2'!$L$215</f>
        <v>1760.02</v>
      </c>
      <c r="J215" s="117"/>
      <c r="K215" s="117"/>
      <c r="L215" s="35">
        <f>'3'!$L$215</f>
        <v>1704.31</v>
      </c>
      <c r="M215" s="117"/>
      <c r="N215" s="117"/>
      <c r="O215" s="35">
        <f>'4'!$L$215</f>
        <v>3397.38</v>
      </c>
      <c r="P215" s="117"/>
      <c r="Q215" s="117"/>
      <c r="R215" s="35">
        <f>'5'!$L$215</f>
        <v>2669.35</v>
      </c>
      <c r="S215" s="117"/>
      <c r="T215" s="117"/>
      <c r="U215" s="35">
        <f>'6'!$L$215</f>
        <v>2269.59</v>
      </c>
      <c r="V215" s="117"/>
      <c r="W215" s="117"/>
      <c r="X215" s="35">
        <f>'7'!$L$215</f>
        <v>15773.43</v>
      </c>
      <c r="Y215" s="117"/>
      <c r="Z215" s="117"/>
      <c r="AA215" s="35">
        <f>'8'!$L$215</f>
        <v>17868.189999999999</v>
      </c>
      <c r="AB215" s="117"/>
      <c r="AC215" s="117"/>
      <c r="AD215" s="35">
        <f>'9'!$L$215</f>
        <v>0</v>
      </c>
      <c r="AE215" s="117"/>
      <c r="AF215" s="117"/>
      <c r="AG215" s="35">
        <f>'10'!$L$215</f>
        <v>0</v>
      </c>
      <c r="AH215" s="117"/>
      <c r="AI215" s="117"/>
      <c r="AJ215" s="35">
        <f>'11'!$L$215</f>
        <v>0</v>
      </c>
      <c r="AK215" s="117"/>
      <c r="AL215" s="117"/>
      <c r="AM215" s="35">
        <f>'12'!$L$215</f>
        <v>0</v>
      </c>
      <c r="AN215" s="117"/>
      <c r="AO215" s="117"/>
      <c r="AP215" s="35">
        <f t="shared" si="771"/>
        <v>47040.149999999994</v>
      </c>
    </row>
    <row r="216" spans="1:42" ht="20.25">
      <c r="A216" t="str">
        <f t="shared" si="615"/>
        <v>ServiceFournitures d'atelier</v>
      </c>
      <c r="B216" s="12" t="s">
        <v>84</v>
      </c>
      <c r="C216" s="603" t="s">
        <v>99</v>
      </c>
      <c r="D216" s="478"/>
      <c r="E216" s="478"/>
      <c r="F216" s="457">
        <f>'1'!$L$216</f>
        <v>0</v>
      </c>
      <c r="G216" s="478"/>
      <c r="H216" s="478"/>
      <c r="I216" s="457">
        <f>'2'!$L$216</f>
        <v>0</v>
      </c>
      <c r="J216" s="478"/>
      <c r="K216" s="478"/>
      <c r="L216" s="457">
        <f>'3'!$L$216</f>
        <v>0</v>
      </c>
      <c r="M216" s="478"/>
      <c r="N216" s="478"/>
      <c r="O216" s="457">
        <f>'4'!$L$216</f>
        <v>0</v>
      </c>
      <c r="P216" s="478"/>
      <c r="Q216" s="478"/>
      <c r="R216" s="457">
        <f>'5'!$L$216</f>
        <v>0</v>
      </c>
      <c r="S216" s="478"/>
      <c r="T216" s="478"/>
      <c r="U216" s="457">
        <f>'6'!$L$216</f>
        <v>0</v>
      </c>
      <c r="V216" s="478"/>
      <c r="W216" s="478"/>
      <c r="X216" s="457">
        <f>'7'!$L$216</f>
        <v>0</v>
      </c>
      <c r="Y216" s="478"/>
      <c r="Z216" s="478"/>
      <c r="AA216" s="457">
        <f>'8'!$L$216</f>
        <v>0</v>
      </c>
      <c r="AB216" s="478"/>
      <c r="AC216" s="478"/>
      <c r="AD216" s="457">
        <f>'9'!$L$216</f>
        <v>0</v>
      </c>
      <c r="AE216" s="478"/>
      <c r="AF216" s="478"/>
      <c r="AG216" s="457">
        <f>'10'!$L$216</f>
        <v>0</v>
      </c>
      <c r="AH216" s="478"/>
      <c r="AI216" s="478"/>
      <c r="AJ216" s="457">
        <f>'11'!$L$216</f>
        <v>0</v>
      </c>
      <c r="AK216" s="478"/>
      <c r="AL216" s="478"/>
      <c r="AM216" s="457">
        <f>'12'!$L$216</f>
        <v>0</v>
      </c>
      <c r="AN216" s="478"/>
      <c r="AO216" s="478"/>
      <c r="AP216" s="457">
        <f t="shared" si="771"/>
        <v>0</v>
      </c>
    </row>
    <row r="217" spans="1:42" ht="20.25">
      <c r="A217" t="str">
        <f t="shared" si="615"/>
        <v>ServiceFournitures autres</v>
      </c>
      <c r="B217" s="12" t="s">
        <v>84</v>
      </c>
      <c r="C217" s="603" t="s">
        <v>57</v>
      </c>
      <c r="D217" s="478"/>
      <c r="E217" s="478"/>
      <c r="F217" s="35">
        <f>'1'!$L$217</f>
        <v>2168.02</v>
      </c>
      <c r="G217" s="478"/>
      <c r="H217" s="478"/>
      <c r="I217" s="35">
        <f>'2'!$L$217</f>
        <v>1026.55</v>
      </c>
      <c r="J217" s="478"/>
      <c r="K217" s="478"/>
      <c r="L217" s="35">
        <f>'3'!$L$217</f>
        <v>726.3</v>
      </c>
      <c r="M217" s="478"/>
      <c r="N217" s="478"/>
      <c r="O217" s="35">
        <f>'4'!$L$217</f>
        <v>66.86</v>
      </c>
      <c r="P217" s="478"/>
      <c r="Q217" s="478"/>
      <c r="R217" s="35">
        <f>'5'!$L$217</f>
        <v>1377.24</v>
      </c>
      <c r="S217" s="478"/>
      <c r="T217" s="478"/>
      <c r="U217" s="35">
        <f>'6'!$L$217</f>
        <v>1127.58</v>
      </c>
      <c r="V217" s="478"/>
      <c r="W217" s="478"/>
      <c r="X217" s="35">
        <f>'7'!$L$217</f>
        <v>5751.71</v>
      </c>
      <c r="Y217" s="478"/>
      <c r="Z217" s="478"/>
      <c r="AA217" s="35">
        <f>'8'!$L$217</f>
        <v>7855.93</v>
      </c>
      <c r="AB217" s="478"/>
      <c r="AC217" s="478"/>
      <c r="AD217" s="35">
        <f>'9'!$L$217</f>
        <v>0</v>
      </c>
      <c r="AE217" s="478"/>
      <c r="AF217" s="478"/>
      <c r="AG217" s="35">
        <f>'10'!$L$217</f>
        <v>0</v>
      </c>
      <c r="AH217" s="478"/>
      <c r="AI217" s="478"/>
      <c r="AJ217" s="35">
        <f>'11'!$L$217</f>
        <v>0</v>
      </c>
      <c r="AK217" s="478"/>
      <c r="AL217" s="478"/>
      <c r="AM217" s="35">
        <f>'12'!$L$217</f>
        <v>0</v>
      </c>
      <c r="AN217" s="478"/>
      <c r="AO217" s="478"/>
      <c r="AP217" s="35">
        <f t="shared" si="771"/>
        <v>20100.190000000002</v>
      </c>
    </row>
    <row r="218" spans="1:42" ht="20.25">
      <c r="A218" t="str">
        <f t="shared" si="615"/>
        <v>ServiceUniformes</v>
      </c>
      <c r="B218" s="12" t="s">
        <v>84</v>
      </c>
      <c r="C218" s="603" t="s">
        <v>58</v>
      </c>
      <c r="D218" s="478"/>
      <c r="E218" s="478"/>
      <c r="F218" s="35">
        <f>'1'!$L$218</f>
        <v>509.73</v>
      </c>
      <c r="G218" s="478"/>
      <c r="H218" s="478"/>
      <c r="I218" s="35">
        <f>'2'!$L$218</f>
        <v>726.76</v>
      </c>
      <c r="J218" s="478"/>
      <c r="K218" s="478"/>
      <c r="L218" s="35">
        <f>'3'!$L$218</f>
        <v>844.55</v>
      </c>
      <c r="M218" s="478"/>
      <c r="N218" s="478"/>
      <c r="O218" s="35">
        <f>'4'!$L$218</f>
        <v>626.04</v>
      </c>
      <c r="P218" s="478"/>
      <c r="Q218" s="478"/>
      <c r="R218" s="35">
        <f>'5'!$L$218</f>
        <v>423.83</v>
      </c>
      <c r="S218" s="478"/>
      <c r="T218" s="478"/>
      <c r="U218" s="35">
        <f>'6'!$L$218</f>
        <v>677.03</v>
      </c>
      <c r="V218" s="478"/>
      <c r="W218" s="478"/>
      <c r="X218" s="35">
        <f>'7'!$L$218</f>
        <v>4233.59</v>
      </c>
      <c r="Y218" s="478"/>
      <c r="Z218" s="478"/>
      <c r="AA218" s="35">
        <f>'8'!$L$218</f>
        <v>4662.03</v>
      </c>
      <c r="AB218" s="478"/>
      <c r="AC218" s="478"/>
      <c r="AD218" s="35">
        <f>'9'!$L$218</f>
        <v>0</v>
      </c>
      <c r="AE218" s="478"/>
      <c r="AF218" s="478"/>
      <c r="AG218" s="35">
        <f>'10'!$L$218</f>
        <v>0</v>
      </c>
      <c r="AH218" s="478"/>
      <c r="AI218" s="478"/>
      <c r="AJ218" s="35">
        <f>'11'!$L$218</f>
        <v>0</v>
      </c>
      <c r="AK218" s="478"/>
      <c r="AL218" s="478"/>
      <c r="AM218" s="35">
        <f>'12'!$L$218</f>
        <v>0</v>
      </c>
      <c r="AN218" s="478"/>
      <c r="AO218" s="478"/>
      <c r="AP218" s="35">
        <f t="shared" si="771"/>
        <v>12703.56</v>
      </c>
    </row>
    <row r="219" spans="1:42" ht="20.25">
      <c r="A219" t="str">
        <f t="shared" si="615"/>
        <v>ServicePapeterie</v>
      </c>
      <c r="B219" s="12" t="s">
        <v>84</v>
      </c>
      <c r="C219" s="603" t="s">
        <v>59</v>
      </c>
      <c r="D219" s="478"/>
      <c r="E219" s="478"/>
      <c r="F219" s="547">
        <f>'1'!$L$219</f>
        <v>186.65</v>
      </c>
      <c r="G219" s="478"/>
      <c r="H219" s="478"/>
      <c r="I219" s="547">
        <f>'2'!$L$219</f>
        <v>381.2</v>
      </c>
      <c r="J219" s="478"/>
      <c r="K219" s="478"/>
      <c r="L219" s="547">
        <f>'3'!$L$219</f>
        <v>289.43</v>
      </c>
      <c r="M219" s="478"/>
      <c r="N219" s="478"/>
      <c r="O219" s="547">
        <f>'4'!$L$219</f>
        <v>483.27</v>
      </c>
      <c r="P219" s="478"/>
      <c r="Q219" s="478"/>
      <c r="R219" s="547">
        <f>'5'!$L$219</f>
        <v>479.16</v>
      </c>
      <c r="S219" s="478"/>
      <c r="T219" s="478"/>
      <c r="U219" s="547">
        <f>'6'!$L$219</f>
        <v>479.8</v>
      </c>
      <c r="V219" s="478"/>
      <c r="W219" s="478"/>
      <c r="X219" s="547">
        <f>'7'!$L$219</f>
        <v>2649.5</v>
      </c>
      <c r="Y219" s="478"/>
      <c r="Z219" s="478"/>
      <c r="AA219" s="547">
        <f>'8'!$L$219</f>
        <v>4547.17</v>
      </c>
      <c r="AB219" s="478"/>
      <c r="AC219" s="478"/>
      <c r="AD219" s="547">
        <f>'9'!$L$219</f>
        <v>0</v>
      </c>
      <c r="AE219" s="478"/>
      <c r="AF219" s="478"/>
      <c r="AG219" s="547">
        <f>'10'!$L$219</f>
        <v>0</v>
      </c>
      <c r="AH219" s="478"/>
      <c r="AI219" s="478"/>
      <c r="AJ219" s="547">
        <f>'11'!$L$219</f>
        <v>0</v>
      </c>
      <c r="AK219" s="478"/>
      <c r="AL219" s="478"/>
      <c r="AM219" s="547">
        <f>'12'!$L$219</f>
        <v>0</v>
      </c>
      <c r="AN219" s="478"/>
      <c r="AO219" s="478"/>
      <c r="AP219" s="547">
        <f t="shared" si="771"/>
        <v>9496.18</v>
      </c>
    </row>
    <row r="220" spans="1:42" ht="20.25">
      <c r="A220" t="str">
        <f t="shared" si="615"/>
        <v>ServiceTéléphone</v>
      </c>
      <c r="B220" s="12" t="s">
        <v>84</v>
      </c>
      <c r="C220" s="603" t="s">
        <v>60</v>
      </c>
      <c r="D220" s="478"/>
      <c r="E220" s="478"/>
      <c r="F220" s="35">
        <f>'1'!$L$220</f>
        <v>404.01</v>
      </c>
      <c r="G220" s="478"/>
      <c r="H220" s="478"/>
      <c r="I220" s="35">
        <f>'2'!$L$220</f>
        <v>317.35000000000002</v>
      </c>
      <c r="J220" s="478"/>
      <c r="K220" s="478"/>
      <c r="L220" s="35">
        <f>'3'!$L$220</f>
        <v>250.47</v>
      </c>
      <c r="M220" s="478"/>
      <c r="N220" s="478"/>
      <c r="O220" s="35">
        <f>'4'!$L$220</f>
        <v>169.59</v>
      </c>
      <c r="P220" s="478"/>
      <c r="Q220" s="478"/>
      <c r="R220" s="35">
        <f>'5'!$L$220</f>
        <v>203.5</v>
      </c>
      <c r="S220" s="478"/>
      <c r="T220" s="478"/>
      <c r="U220" s="35">
        <f>'6'!$L$220</f>
        <v>250.68</v>
      </c>
      <c r="V220" s="478"/>
      <c r="W220" s="478"/>
      <c r="X220" s="35">
        <f>'7'!$L$220</f>
        <v>1699.95</v>
      </c>
      <c r="Y220" s="478"/>
      <c r="Z220" s="478"/>
      <c r="AA220" s="35">
        <f>'8'!$L$220</f>
        <v>1945.74</v>
      </c>
      <c r="AB220" s="478"/>
      <c r="AC220" s="478"/>
      <c r="AD220" s="35">
        <f>'9'!$L$220</f>
        <v>0</v>
      </c>
      <c r="AE220" s="478"/>
      <c r="AF220" s="478"/>
      <c r="AG220" s="35">
        <f>'10'!$L$220</f>
        <v>0</v>
      </c>
      <c r="AH220" s="478"/>
      <c r="AI220" s="478"/>
      <c r="AJ220" s="35">
        <f>'11'!$L$220</f>
        <v>0</v>
      </c>
      <c r="AK220" s="478"/>
      <c r="AL220" s="478"/>
      <c r="AM220" s="35">
        <f>'12'!$L$220</f>
        <v>0</v>
      </c>
      <c r="AN220" s="478"/>
      <c r="AO220" s="478"/>
      <c r="AP220" s="35">
        <f t="shared" si="771"/>
        <v>5241.29</v>
      </c>
    </row>
    <row r="221" spans="1:42" ht="20.25">
      <c r="A221" t="str">
        <f t="shared" si="615"/>
        <v>ServiceFrais postaux</v>
      </c>
      <c r="B221" s="12" t="s">
        <v>84</v>
      </c>
      <c r="C221" s="603" t="s">
        <v>61</v>
      </c>
      <c r="D221" s="478"/>
      <c r="E221" s="478"/>
      <c r="F221" s="35">
        <f>'1'!$L$221</f>
        <v>48.91</v>
      </c>
      <c r="G221" s="478"/>
      <c r="H221" s="478"/>
      <c r="I221" s="35">
        <f>'2'!$L$221</f>
        <v>69.05</v>
      </c>
      <c r="J221" s="478"/>
      <c r="K221" s="478"/>
      <c r="L221" s="35">
        <f>'3'!$L$221</f>
        <v>103.76</v>
      </c>
      <c r="M221" s="478"/>
      <c r="N221" s="478"/>
      <c r="O221" s="35">
        <f>'4'!$L$221</f>
        <v>100.66</v>
      </c>
      <c r="P221" s="478"/>
      <c r="Q221" s="478"/>
      <c r="R221" s="35">
        <f>'5'!$L$221</f>
        <v>114.64</v>
      </c>
      <c r="S221" s="478"/>
      <c r="T221" s="478"/>
      <c r="U221" s="35">
        <f>'6'!$L$221</f>
        <v>149.26</v>
      </c>
      <c r="V221" s="478"/>
      <c r="W221" s="478"/>
      <c r="X221" s="35">
        <f>'7'!$L$221</f>
        <v>783.68</v>
      </c>
      <c r="Y221" s="478"/>
      <c r="Z221" s="478"/>
      <c r="AA221" s="35">
        <f>'8'!$L$221</f>
        <v>1091.9000000000001</v>
      </c>
      <c r="AB221" s="478"/>
      <c r="AC221" s="478"/>
      <c r="AD221" s="35">
        <f>'9'!$L$221</f>
        <v>0</v>
      </c>
      <c r="AE221" s="478"/>
      <c r="AF221" s="478"/>
      <c r="AG221" s="35">
        <f>'10'!$L$221</f>
        <v>0</v>
      </c>
      <c r="AH221" s="478"/>
      <c r="AI221" s="478"/>
      <c r="AJ221" s="35">
        <f>'11'!$L$221</f>
        <v>0</v>
      </c>
      <c r="AK221" s="478"/>
      <c r="AL221" s="478"/>
      <c r="AM221" s="35">
        <f>'12'!$L$221</f>
        <v>0</v>
      </c>
      <c r="AN221" s="478"/>
      <c r="AO221" s="478"/>
      <c r="AP221" s="35">
        <f t="shared" si="771"/>
        <v>2461.86</v>
      </c>
    </row>
    <row r="222" spans="1:42" ht="20.25">
      <c r="A222" t="str">
        <f t="shared" si="615"/>
        <v>ServiceDivers</v>
      </c>
      <c r="B222" s="12" t="s">
        <v>84</v>
      </c>
      <c r="C222" s="603" t="s">
        <v>62</v>
      </c>
      <c r="D222" s="478"/>
      <c r="E222" s="478"/>
      <c r="F222" s="35">
        <f>'1'!$L$222</f>
        <v>189.22</v>
      </c>
      <c r="G222" s="478"/>
      <c r="H222" s="478"/>
      <c r="I222" s="35">
        <f>'2'!$L$222</f>
        <v>289.58999999999997</v>
      </c>
      <c r="J222" s="478"/>
      <c r="K222" s="478"/>
      <c r="L222" s="35">
        <f>'3'!$L$222</f>
        <v>1428.94</v>
      </c>
      <c r="M222" s="478"/>
      <c r="N222" s="478"/>
      <c r="O222" s="35">
        <f>'4'!$L$222</f>
        <v>198.05</v>
      </c>
      <c r="P222" s="478"/>
      <c r="Q222" s="478"/>
      <c r="R222" s="35">
        <f>'5'!$L$222</f>
        <v>898.81</v>
      </c>
      <c r="S222" s="478"/>
      <c r="T222" s="478"/>
      <c r="U222" s="35">
        <f>'6'!$L$222</f>
        <v>30.7</v>
      </c>
      <c r="V222" s="478"/>
      <c r="W222" s="478"/>
      <c r="X222" s="35">
        <f>'7'!$L$222</f>
        <v>3638.11</v>
      </c>
      <c r="Y222" s="478"/>
      <c r="Z222" s="478"/>
      <c r="AA222" s="35">
        <f>'8'!$L$222</f>
        <v>3757.11</v>
      </c>
      <c r="AB222" s="478"/>
      <c r="AC222" s="478"/>
      <c r="AD222" s="35">
        <f>'9'!$L$222</f>
        <v>0</v>
      </c>
      <c r="AE222" s="478"/>
      <c r="AF222" s="478"/>
      <c r="AG222" s="35">
        <f>'10'!$L$222</f>
        <v>0</v>
      </c>
      <c r="AH222" s="478"/>
      <c r="AI222" s="478"/>
      <c r="AJ222" s="35">
        <f>'11'!$L$222</f>
        <v>0</v>
      </c>
      <c r="AK222" s="478"/>
      <c r="AL222" s="478"/>
      <c r="AM222" s="35">
        <f>'12'!$L$222</f>
        <v>0</v>
      </c>
      <c r="AN222" s="478"/>
      <c r="AO222" s="478"/>
      <c r="AP222" s="35">
        <f t="shared" si="771"/>
        <v>10430.530000000001</v>
      </c>
    </row>
    <row r="223" spans="1:42" ht="20.25">
      <c r="A223" t="str">
        <f t="shared" si="615"/>
        <v>ServiceFormation</v>
      </c>
      <c r="B223" s="12" t="s">
        <v>84</v>
      </c>
      <c r="C223" s="603" t="s">
        <v>63</v>
      </c>
      <c r="D223" s="478"/>
      <c r="E223" s="478"/>
      <c r="F223" s="35">
        <f>'1'!$L$223</f>
        <v>708.75</v>
      </c>
      <c r="G223" s="478"/>
      <c r="H223" s="478"/>
      <c r="I223" s="35">
        <f>'2'!$L$223</f>
        <v>1016.86</v>
      </c>
      <c r="J223" s="478"/>
      <c r="K223" s="478"/>
      <c r="L223" s="35">
        <f>'3'!$L$223</f>
        <v>1565.09</v>
      </c>
      <c r="M223" s="478"/>
      <c r="N223" s="478"/>
      <c r="O223" s="35">
        <f>'4'!$L$223</f>
        <v>1383.26</v>
      </c>
      <c r="P223" s="478"/>
      <c r="Q223" s="478"/>
      <c r="R223" s="35">
        <f>'5'!$L$223</f>
        <v>2298.75</v>
      </c>
      <c r="S223" s="478"/>
      <c r="T223" s="478"/>
      <c r="U223" s="35">
        <f>'6'!$L$223</f>
        <v>21.25</v>
      </c>
      <c r="V223" s="478"/>
      <c r="W223" s="478"/>
      <c r="X223" s="35">
        <f>'7'!$L$223</f>
        <v>10970.66</v>
      </c>
      <c r="Y223" s="478"/>
      <c r="Z223" s="478"/>
      <c r="AA223" s="35">
        <f>'8'!$L$223</f>
        <v>11234.78</v>
      </c>
      <c r="AB223" s="478"/>
      <c r="AC223" s="478"/>
      <c r="AD223" s="35">
        <f>'9'!$L$223</f>
        <v>0</v>
      </c>
      <c r="AE223" s="478"/>
      <c r="AF223" s="478"/>
      <c r="AG223" s="35">
        <f>'10'!$L$223</f>
        <v>0</v>
      </c>
      <c r="AH223" s="478"/>
      <c r="AI223" s="478"/>
      <c r="AJ223" s="35">
        <f>'11'!$L$223</f>
        <v>0</v>
      </c>
      <c r="AK223" s="478"/>
      <c r="AL223" s="478"/>
      <c r="AM223" s="35">
        <f>'12'!$L$223</f>
        <v>0</v>
      </c>
      <c r="AN223" s="478"/>
      <c r="AO223" s="478"/>
      <c r="AP223" s="35">
        <f t="shared" si="771"/>
        <v>29199.4</v>
      </c>
    </row>
    <row r="224" spans="1:42" ht="20.25">
      <c r="A224" t="str">
        <f t="shared" si="615"/>
        <v>ServiceFrais bancaires</v>
      </c>
      <c r="B224" s="12" t="s">
        <v>84</v>
      </c>
      <c r="C224" s="603" t="s">
        <v>64</v>
      </c>
      <c r="D224" s="478"/>
      <c r="E224" s="478"/>
      <c r="F224" s="35">
        <f>'1'!$L$224</f>
        <v>963.2745000000001</v>
      </c>
      <c r="G224" s="478"/>
      <c r="H224" s="478"/>
      <c r="I224" s="35">
        <f>'2'!$L$224</f>
        <v>1189.8742500000001</v>
      </c>
      <c r="J224" s="478"/>
      <c r="K224" s="478"/>
      <c r="L224" s="35">
        <f>'3'!$L$224</f>
        <v>1502.0505000000001</v>
      </c>
      <c r="M224" s="478"/>
      <c r="N224" s="478"/>
      <c r="O224" s="35">
        <f>'4'!$L$224</f>
        <v>2028.4424999999999</v>
      </c>
      <c r="P224" s="478"/>
      <c r="Q224" s="478"/>
      <c r="R224" s="35">
        <f>'5'!$L$224</f>
        <v>1551.4222500000001</v>
      </c>
      <c r="S224" s="478"/>
      <c r="T224" s="478"/>
      <c r="U224" s="35">
        <f>'6'!$L$224</f>
        <v>1326.5684999999999</v>
      </c>
      <c r="V224" s="478"/>
      <c r="W224" s="478"/>
      <c r="X224" s="35">
        <f>'7'!$L$224</f>
        <v>10145.6505</v>
      </c>
      <c r="Y224" s="478"/>
      <c r="Z224" s="478"/>
      <c r="AA224" s="35">
        <f>'8'!$L$224</f>
        <v>11559.20175</v>
      </c>
      <c r="AB224" s="478"/>
      <c r="AC224" s="478"/>
      <c r="AD224" s="35">
        <f>'9'!$L$224</f>
        <v>0</v>
      </c>
      <c r="AE224" s="478"/>
      <c r="AF224" s="478"/>
      <c r="AG224" s="35">
        <f>'10'!$L$224</f>
        <v>0</v>
      </c>
      <c r="AH224" s="478"/>
      <c r="AI224" s="478"/>
      <c r="AJ224" s="35">
        <f>'11'!$L$224</f>
        <v>0</v>
      </c>
      <c r="AK224" s="478"/>
      <c r="AL224" s="478"/>
      <c r="AM224" s="35">
        <f>'12'!$L$224</f>
        <v>0</v>
      </c>
      <c r="AN224" s="478"/>
      <c r="AO224" s="478"/>
      <c r="AP224" s="35">
        <f t="shared" si="771"/>
        <v>30266.48475</v>
      </c>
    </row>
    <row r="225" spans="1:42" ht="20.25" hidden="1">
      <c r="A225" t="str">
        <f t="shared" si="615"/>
        <v>Service[...]</v>
      </c>
      <c r="B225" s="12" t="s">
        <v>84</v>
      </c>
      <c r="C225" s="603" t="s">
        <v>21</v>
      </c>
      <c r="D225" s="478"/>
      <c r="E225" s="478"/>
      <c r="F225" s="35">
        <f>'1'!$L$225</f>
        <v>0</v>
      </c>
      <c r="G225" s="478"/>
      <c r="H225" s="478"/>
      <c r="I225" s="35">
        <f>'2'!$L$225</f>
        <v>0</v>
      </c>
      <c r="J225" s="478"/>
      <c r="K225" s="478"/>
      <c r="L225" s="35">
        <f>'3'!$L$225</f>
        <v>0</v>
      </c>
      <c r="M225" s="478"/>
      <c r="N225" s="478"/>
      <c r="O225" s="35">
        <f>'4'!$L$225</f>
        <v>0</v>
      </c>
      <c r="P225" s="478"/>
      <c r="Q225" s="478"/>
      <c r="R225" s="35">
        <f>'5'!$L$225</f>
        <v>0</v>
      </c>
      <c r="S225" s="478"/>
      <c r="T225" s="478"/>
      <c r="U225" s="35">
        <f>'6'!$L$225</f>
        <v>0</v>
      </c>
      <c r="V225" s="478"/>
      <c r="W225" s="478"/>
      <c r="X225" s="35">
        <f>'7'!$L$225</f>
        <v>0</v>
      </c>
      <c r="Y225" s="478"/>
      <c r="Z225" s="478"/>
      <c r="AA225" s="35">
        <f>'8'!$L$225</f>
        <v>0</v>
      </c>
      <c r="AB225" s="478"/>
      <c r="AC225" s="478"/>
      <c r="AD225" s="35">
        <f>'9'!$L$225</f>
        <v>0</v>
      </c>
      <c r="AE225" s="478"/>
      <c r="AF225" s="478"/>
      <c r="AG225" s="35">
        <f>'10'!$L$225</f>
        <v>0</v>
      </c>
      <c r="AH225" s="478"/>
      <c r="AI225" s="478"/>
      <c r="AJ225" s="35">
        <f>'11'!$L$225</f>
        <v>0</v>
      </c>
      <c r="AK225" s="478"/>
      <c r="AL225" s="478"/>
      <c r="AM225" s="35">
        <f>'12'!$L$225</f>
        <v>0</v>
      </c>
      <c r="AN225" s="478"/>
      <c r="AO225" s="478"/>
      <c r="AP225" s="35">
        <f t="shared" si="771"/>
        <v>0</v>
      </c>
    </row>
    <row r="226" spans="1:42" ht="20.25" hidden="1">
      <c r="B226" s="12"/>
      <c r="C226" s="603" t="s">
        <v>21</v>
      </c>
      <c r="D226" s="478"/>
      <c r="E226" s="478"/>
      <c r="F226" s="35">
        <f>'1'!$L$226</f>
        <v>0</v>
      </c>
      <c r="G226" s="478"/>
      <c r="H226" s="478"/>
      <c r="I226" s="35">
        <f>'2'!$L$226</f>
        <v>0</v>
      </c>
      <c r="J226" s="478"/>
      <c r="K226" s="478"/>
      <c r="L226" s="35">
        <f>'3'!$L$226</f>
        <v>0</v>
      </c>
      <c r="M226" s="478"/>
      <c r="N226" s="478"/>
      <c r="O226" s="35">
        <f>'4'!$L$226</f>
        <v>0</v>
      </c>
      <c r="P226" s="478"/>
      <c r="Q226" s="478"/>
      <c r="R226" s="35">
        <f>'5'!$L$226</f>
        <v>0</v>
      </c>
      <c r="S226" s="478"/>
      <c r="T226" s="478"/>
      <c r="U226" s="35">
        <f>'6'!$L$226</f>
        <v>0</v>
      </c>
      <c r="V226" s="478"/>
      <c r="W226" s="478"/>
      <c r="X226" s="35">
        <f>'7'!$L$226</f>
        <v>0</v>
      </c>
      <c r="Y226" s="478"/>
      <c r="Z226" s="478"/>
      <c r="AA226" s="35">
        <f>'8'!$L$226</f>
        <v>0</v>
      </c>
      <c r="AB226" s="478"/>
      <c r="AC226" s="478"/>
      <c r="AD226" s="35">
        <f>'9'!$L$226</f>
        <v>0</v>
      </c>
      <c r="AE226" s="478"/>
      <c r="AF226" s="478"/>
      <c r="AG226" s="35">
        <f>'10'!$L$226</f>
        <v>0</v>
      </c>
      <c r="AH226" s="478"/>
      <c r="AI226" s="478"/>
      <c r="AJ226" s="35">
        <f>'11'!$L$226</f>
        <v>0</v>
      </c>
      <c r="AK226" s="478"/>
      <c r="AL226" s="478"/>
      <c r="AM226" s="35">
        <f>'12'!$L$226</f>
        <v>0</v>
      </c>
      <c r="AN226" s="478"/>
      <c r="AO226" s="478"/>
      <c r="AP226" s="35">
        <f t="shared" si="771"/>
        <v>0</v>
      </c>
    </row>
    <row r="227" spans="1:42" ht="20.25" hidden="1">
      <c r="A227" t="str">
        <f t="shared" si="615"/>
        <v>Service[...]</v>
      </c>
      <c r="B227" s="12" t="s">
        <v>84</v>
      </c>
      <c r="C227" s="603" t="s">
        <v>21</v>
      </c>
      <c r="D227" s="478"/>
      <c r="E227" s="478"/>
      <c r="F227" s="35">
        <f>'1'!$L$227</f>
        <v>0</v>
      </c>
      <c r="G227" s="478"/>
      <c r="H227" s="478"/>
      <c r="I227" s="35">
        <f>'2'!$L$227</f>
        <v>0</v>
      </c>
      <c r="J227" s="478"/>
      <c r="K227" s="478"/>
      <c r="L227" s="35">
        <f>'3'!$L$227</f>
        <v>0</v>
      </c>
      <c r="M227" s="478"/>
      <c r="N227" s="478"/>
      <c r="O227" s="35">
        <f>'4'!$L$227</f>
        <v>0</v>
      </c>
      <c r="P227" s="478"/>
      <c r="Q227" s="478"/>
      <c r="R227" s="35">
        <f>'5'!$L$227</f>
        <v>0</v>
      </c>
      <c r="S227" s="478"/>
      <c r="T227" s="478"/>
      <c r="U227" s="35">
        <f>'6'!$L$227</f>
        <v>0</v>
      </c>
      <c r="V227" s="478"/>
      <c r="W227" s="478"/>
      <c r="X227" s="35">
        <f>'7'!$L$227</f>
        <v>0</v>
      </c>
      <c r="Y227" s="478"/>
      <c r="Z227" s="478"/>
      <c r="AA227" s="35">
        <f>'8'!$L$227</f>
        <v>0</v>
      </c>
      <c r="AB227" s="478"/>
      <c r="AC227" s="478"/>
      <c r="AD227" s="35">
        <f>'9'!$L$227</f>
        <v>0</v>
      </c>
      <c r="AE227" s="478"/>
      <c r="AF227" s="478"/>
      <c r="AG227" s="35">
        <f>'10'!$L$227</f>
        <v>0</v>
      </c>
      <c r="AH227" s="478"/>
      <c r="AI227" s="478"/>
      <c r="AJ227" s="35">
        <f>'11'!$L$227</f>
        <v>0</v>
      </c>
      <c r="AK227" s="478"/>
      <c r="AL227" s="478"/>
      <c r="AM227" s="35">
        <f>'12'!$L$227</f>
        <v>0</v>
      </c>
      <c r="AN227" s="478"/>
      <c r="AO227" s="478"/>
      <c r="AP227" s="35">
        <f t="shared" si="771"/>
        <v>0</v>
      </c>
    </row>
    <row r="228" spans="1:42" ht="20.25">
      <c r="B228" s="12"/>
      <c r="C228" s="611" t="s">
        <v>65</v>
      </c>
      <c r="D228" s="100" t="s">
        <v>98</v>
      </c>
      <c r="E228" s="101">
        <f>F228/F$193</f>
        <v>0.26697053114591252</v>
      </c>
      <c r="F228" s="107">
        <f>+SUM(F210:F227)</f>
        <v>28853.144499999999</v>
      </c>
      <c r="G228" s="100" t="s">
        <v>98</v>
      </c>
      <c r="H228" s="101">
        <f>I228/I$193</f>
        <v>0.29707096325716714</v>
      </c>
      <c r="I228" s="107">
        <f>+SUM(I210:I227)</f>
        <v>32739.644249999998</v>
      </c>
      <c r="J228" s="100" t="s">
        <v>98</v>
      </c>
      <c r="K228" s="101">
        <f>L228/L$193</f>
        <v>0.2657953104534756</v>
      </c>
      <c r="L228" s="107">
        <f>+SUM(L210:L227)</f>
        <v>42638.030500000001</v>
      </c>
      <c r="M228" s="100" t="s">
        <v>98</v>
      </c>
      <c r="N228" s="101">
        <f t="shared" ref="N228" si="772">O228/O$193</f>
        <v>0.14189360624031094</v>
      </c>
      <c r="O228" s="107">
        <f t="shared" ref="O228" si="773">+SUM(O210:O227)</f>
        <v>30607.472500000003</v>
      </c>
      <c r="P228" s="100" t="s">
        <v>98</v>
      </c>
      <c r="Q228" s="101">
        <f t="shared" ref="Q228" si="774">R228/R$193</f>
        <v>0.25388475031571128</v>
      </c>
      <c r="R228" s="107">
        <f t="shared" ref="R228" si="775">+SUM(R210:R227)</f>
        <v>44396.072249999997</v>
      </c>
      <c r="S228" s="100" t="s">
        <v>98</v>
      </c>
      <c r="T228" s="101">
        <f t="shared" ref="T228" si="776">U228/U$193</f>
        <v>0.21164923227656704</v>
      </c>
      <c r="U228" s="107">
        <f t="shared" ref="U228" si="777">+SUM(U210:U227)</f>
        <v>37189.938500000004</v>
      </c>
      <c r="V228" s="100" t="s">
        <v>98</v>
      </c>
      <c r="W228" s="101">
        <f t="shared" ref="W228" si="778">X228/X$193</f>
        <v>0.23605693576533013</v>
      </c>
      <c r="X228" s="107">
        <f t="shared" ref="X228" si="779">+SUM(X210:X227)</f>
        <v>255004.98049999998</v>
      </c>
      <c r="Y228" s="100" t="s">
        <v>98</v>
      </c>
      <c r="Z228" s="101">
        <f t="shared" ref="Z228" si="780">AA228/AA$193</f>
        <v>0.24440161634581187</v>
      </c>
      <c r="AA228" s="107">
        <f t="shared" ref="AA228" si="781">+SUM(AA210:AA227)</f>
        <v>296481.92175000004</v>
      </c>
      <c r="AB228" s="100" t="s">
        <v>98</v>
      </c>
      <c r="AC228" s="101" t="e">
        <f t="shared" ref="AC228" si="782">AD228/AD$193</f>
        <v>#DIV/0!</v>
      </c>
      <c r="AD228" s="107">
        <f t="shared" ref="AD228" si="783">+SUM(AD210:AD227)</f>
        <v>0</v>
      </c>
      <c r="AE228" s="100" t="s">
        <v>98</v>
      </c>
      <c r="AF228" s="101" t="e">
        <f t="shared" ref="AF228" si="784">AG228/AG$193</f>
        <v>#DIV/0!</v>
      </c>
      <c r="AG228" s="107">
        <f t="shared" ref="AG228" si="785">+SUM(AG210:AG227)</f>
        <v>0</v>
      </c>
      <c r="AH228" s="100" t="s">
        <v>98</v>
      </c>
      <c r="AI228" s="101" t="e">
        <f t="shared" ref="AI228" si="786">AJ228/AJ$193</f>
        <v>#DIV/0!</v>
      </c>
      <c r="AJ228" s="107">
        <f t="shared" ref="AJ228" si="787">+SUM(AJ210:AJ227)</f>
        <v>0</v>
      </c>
      <c r="AK228" s="100" t="s">
        <v>98</v>
      </c>
      <c r="AL228" s="101" t="e">
        <f t="shared" ref="AL228" si="788">AM228/AM$193</f>
        <v>#DIV/0!</v>
      </c>
      <c r="AM228" s="107">
        <f t="shared" ref="AM228" si="789">+SUM(AM210:AM227)</f>
        <v>0</v>
      </c>
      <c r="AN228" s="100" t="s">
        <v>98</v>
      </c>
      <c r="AO228" s="101">
        <f t="shared" ref="AO228" si="790">AP228/AP$193</f>
        <v>0.23713021766642953</v>
      </c>
      <c r="AP228" s="107">
        <f t="shared" ref="AP228" si="791">+SUM(AP210:AP227)</f>
        <v>767911.20475000003</v>
      </c>
    </row>
    <row r="229" spans="1:42" ht="20.25">
      <c r="B229" s="12"/>
      <c r="C229" s="604"/>
      <c r="D229" s="117"/>
      <c r="E229" s="117"/>
      <c r="F229" s="95"/>
      <c r="G229" s="117"/>
      <c r="H229" s="117"/>
      <c r="I229" s="95"/>
      <c r="J229" s="117"/>
      <c r="K229" s="117"/>
      <c r="L229" s="95"/>
      <c r="M229" s="117"/>
      <c r="N229" s="117"/>
      <c r="O229" s="95"/>
      <c r="P229" s="117"/>
      <c r="Q229" s="117"/>
      <c r="R229" s="95"/>
      <c r="S229" s="117"/>
      <c r="T229" s="117"/>
      <c r="U229" s="95"/>
      <c r="V229" s="117"/>
      <c r="W229" s="117"/>
      <c r="X229" s="95"/>
      <c r="Y229" s="117"/>
      <c r="Z229" s="117"/>
      <c r="AA229" s="95"/>
      <c r="AB229" s="117"/>
      <c r="AC229" s="117"/>
      <c r="AD229" s="95"/>
      <c r="AE229" s="117"/>
      <c r="AF229" s="117"/>
      <c r="AG229" s="95"/>
      <c r="AH229" s="117"/>
      <c r="AI229" s="117"/>
      <c r="AJ229" s="95"/>
      <c r="AK229" s="117"/>
      <c r="AL229" s="117"/>
      <c r="AM229" s="95"/>
      <c r="AN229" s="117"/>
      <c r="AO229" s="117"/>
      <c r="AP229" s="95"/>
    </row>
    <row r="230" spans="1:42" ht="20.25">
      <c r="B230" s="12"/>
      <c r="C230" s="611" t="s">
        <v>66</v>
      </c>
      <c r="D230" s="100" t="s">
        <v>40</v>
      </c>
      <c r="E230" s="101">
        <f>F230/F$193</f>
        <v>1.0358748424953002</v>
      </c>
      <c r="F230" s="107">
        <f>F209+F228</f>
        <v>111953.3545</v>
      </c>
      <c r="G230" s="100" t="s">
        <v>40</v>
      </c>
      <c r="H230" s="101">
        <f>I230/I$193</f>
        <v>0.98145676554258776</v>
      </c>
      <c r="I230" s="107">
        <f>I209+I228</f>
        <v>108164.54425000001</v>
      </c>
      <c r="J230" s="100" t="s">
        <v>40</v>
      </c>
      <c r="K230" s="101">
        <f>L230/L$193</f>
        <v>0.99638766303701742</v>
      </c>
      <c r="L230" s="107">
        <f>L209+L228</f>
        <v>159837.31049999999</v>
      </c>
      <c r="M230" s="100" t="s">
        <v>40</v>
      </c>
      <c r="N230" s="101">
        <f t="shared" ref="N230" si="792">O230/O$193</f>
        <v>0.68476635225898785</v>
      </c>
      <c r="O230" s="107">
        <f t="shared" ref="O230" si="793">O209+O228</f>
        <v>147709.03249999997</v>
      </c>
      <c r="P230" s="100" t="s">
        <v>40</v>
      </c>
      <c r="Q230" s="101">
        <f t="shared" ref="Q230" si="794">R230/R$193</f>
        <v>0.79328992006097443</v>
      </c>
      <c r="R230" s="107">
        <f t="shared" ref="R230" si="795">R209+R228</f>
        <v>138720.25225000002</v>
      </c>
      <c r="S230" s="100" t="s">
        <v>40</v>
      </c>
      <c r="T230" s="101">
        <f t="shared" ref="T230" si="796">U230/U$193</f>
        <v>0.7984847193156055</v>
      </c>
      <c r="U230" s="107">
        <f t="shared" ref="U230" si="797">U209+U228</f>
        <v>140305.71850000002</v>
      </c>
      <c r="V230" s="100" t="s">
        <v>40</v>
      </c>
      <c r="W230" s="101">
        <f t="shared" ref="W230" si="798">X230/X$193</f>
        <v>0.85985449447700502</v>
      </c>
      <c r="X230" s="107">
        <f t="shared" ref="X230" si="799">X209+X228</f>
        <v>928874.12049999996</v>
      </c>
      <c r="Y230" s="100" t="s">
        <v>40</v>
      </c>
      <c r="Z230" s="101">
        <f t="shared" ref="Z230" si="800">AA230/AA$193</f>
        <v>0.86846256540089395</v>
      </c>
      <c r="AA230" s="107">
        <f t="shared" ref="AA230" si="801">AA209+AA228</f>
        <v>1053525.97175</v>
      </c>
      <c r="AB230" s="100" t="s">
        <v>40</v>
      </c>
      <c r="AC230" s="101" t="e">
        <f t="shared" ref="AC230" si="802">AD230/AD$193</f>
        <v>#DIV/0!</v>
      </c>
      <c r="AD230" s="107">
        <f t="shared" ref="AD230" si="803">AD209+AD228</f>
        <v>0</v>
      </c>
      <c r="AE230" s="100" t="s">
        <v>40</v>
      </c>
      <c r="AF230" s="101" t="e">
        <f t="shared" ref="AF230" si="804">AG230/AG$193</f>
        <v>#DIV/0!</v>
      </c>
      <c r="AG230" s="107">
        <f t="shared" ref="AG230" si="805">AG209+AG228</f>
        <v>0</v>
      </c>
      <c r="AH230" s="100" t="s">
        <v>40</v>
      </c>
      <c r="AI230" s="101" t="e">
        <f t="shared" ref="AI230" si="806">AJ230/AJ$193</f>
        <v>#DIV/0!</v>
      </c>
      <c r="AJ230" s="107">
        <f t="shared" ref="AJ230" si="807">AJ209+AJ228</f>
        <v>0</v>
      </c>
      <c r="AK230" s="100" t="s">
        <v>40</v>
      </c>
      <c r="AL230" s="101" t="e">
        <f t="shared" ref="AL230" si="808">AM230/AM$193</f>
        <v>#DIV/0!</v>
      </c>
      <c r="AM230" s="107">
        <f t="shared" ref="AM230" si="809">AM209+AM228</f>
        <v>0</v>
      </c>
      <c r="AN230" s="100" t="s">
        <v>40</v>
      </c>
      <c r="AO230" s="101">
        <f t="shared" ref="AO230" si="810">AP230/AP$193</f>
        <v>0.86126831717739138</v>
      </c>
      <c r="AP230" s="107">
        <f t="shared" ref="AP230" si="811">AP209+AP228</f>
        <v>2789090.3047500001</v>
      </c>
    </row>
    <row r="231" spans="1:42" ht="20.25">
      <c r="B231" s="12"/>
      <c r="C231" s="603"/>
      <c r="D231" s="478"/>
      <c r="E231" s="478"/>
      <c r="F231" s="86"/>
      <c r="G231" s="478"/>
      <c r="H231" s="478"/>
      <c r="I231" s="86"/>
      <c r="J231" s="478"/>
      <c r="K231" s="478"/>
      <c r="L231" s="86"/>
      <c r="M231" s="478"/>
      <c r="N231" s="478"/>
      <c r="O231" s="86"/>
      <c r="P231" s="478"/>
      <c r="Q231" s="478"/>
      <c r="R231" s="86"/>
      <c r="S231" s="478"/>
      <c r="T231" s="478"/>
      <c r="U231" s="86"/>
      <c r="V231" s="478"/>
      <c r="W231" s="478"/>
      <c r="X231" s="86"/>
      <c r="Y231" s="478"/>
      <c r="Z231" s="478"/>
      <c r="AA231" s="86"/>
      <c r="AB231" s="478"/>
      <c r="AC231" s="478"/>
      <c r="AD231" s="86"/>
      <c r="AE231" s="478"/>
      <c r="AF231" s="478"/>
      <c r="AG231" s="86"/>
      <c r="AH231" s="478"/>
      <c r="AI231" s="478"/>
      <c r="AJ231" s="86"/>
      <c r="AK231" s="478"/>
      <c r="AL231" s="478"/>
      <c r="AM231" s="86"/>
      <c r="AN231" s="478"/>
      <c r="AO231" s="478"/>
      <c r="AP231" s="86"/>
    </row>
    <row r="232" spans="1:42" ht="21" thickBot="1">
      <c r="B232" s="12"/>
      <c r="C232" s="613" t="s">
        <v>73</v>
      </c>
      <c r="D232" s="132"/>
      <c r="E232" s="132"/>
      <c r="F232" s="135">
        <f>F193-F230</f>
        <v>-3877.2145000000164</v>
      </c>
      <c r="G232" s="132"/>
      <c r="H232" s="132"/>
      <c r="I232" s="135">
        <f>I193-I230</f>
        <v>2043.6157499999972</v>
      </c>
      <c r="J232" s="132"/>
      <c r="K232" s="132"/>
      <c r="L232" s="135">
        <f>L193-L230</f>
        <v>579.47950000001583</v>
      </c>
      <c r="M232" s="132"/>
      <c r="N232" s="132"/>
      <c r="O232" s="135">
        <f t="shared" ref="O232" si="812">O193-O230</f>
        <v>67998.167500000069</v>
      </c>
      <c r="P232" s="132"/>
      <c r="Q232" s="132"/>
      <c r="R232" s="135">
        <f t="shared" ref="R232" si="813">R193-R230</f>
        <v>36146.777749999979</v>
      </c>
      <c r="S232" s="132"/>
      <c r="T232" s="132"/>
      <c r="U232" s="135">
        <f t="shared" ref="U232" si="814">U193-U230</f>
        <v>35409.251499999955</v>
      </c>
      <c r="V232" s="132"/>
      <c r="W232" s="132"/>
      <c r="X232" s="135">
        <f t="shared" ref="X232" si="815">X193-X230</f>
        <v>151394.8395</v>
      </c>
      <c r="Y232" s="132"/>
      <c r="Z232" s="132"/>
      <c r="AA232" s="135">
        <f t="shared" ref="AA232" si="816">AA193-AA230</f>
        <v>159567.15824999986</v>
      </c>
      <c r="AB232" s="132"/>
      <c r="AC232" s="132"/>
      <c r="AD232" s="135">
        <f t="shared" ref="AD232" si="817">AD193-AD230</f>
        <v>0</v>
      </c>
      <c r="AE232" s="132"/>
      <c r="AF232" s="132"/>
      <c r="AG232" s="135">
        <f t="shared" ref="AG232" si="818">AG193-AG230</f>
        <v>0</v>
      </c>
      <c r="AH232" s="132"/>
      <c r="AI232" s="132"/>
      <c r="AJ232" s="135">
        <f t="shared" ref="AJ232" si="819">AJ193-AJ230</f>
        <v>0</v>
      </c>
      <c r="AK232" s="132"/>
      <c r="AL232" s="132"/>
      <c r="AM232" s="135">
        <f t="shared" ref="AM232" si="820">AM193-AM230</f>
        <v>0</v>
      </c>
      <c r="AN232" s="132"/>
      <c r="AO232" s="132"/>
      <c r="AP232" s="135">
        <f t="shared" ref="AP232" si="821">AP193-AP230</f>
        <v>449262.07524999976</v>
      </c>
    </row>
    <row r="233" spans="1:42" ht="21" thickTop="1">
      <c r="B233" s="12"/>
      <c r="C233" s="633"/>
      <c r="D233" s="478"/>
      <c r="E233" s="478"/>
      <c r="F233" s="572"/>
      <c r="G233" s="478"/>
      <c r="H233" s="478"/>
      <c r="I233" s="572"/>
      <c r="J233" s="478"/>
      <c r="K233" s="478"/>
      <c r="L233" s="572"/>
      <c r="M233" s="478"/>
      <c r="N233" s="478"/>
      <c r="O233" s="572"/>
      <c r="P233" s="478"/>
      <c r="Q233" s="478"/>
      <c r="R233" s="572"/>
      <c r="S233" s="478"/>
      <c r="T233" s="478"/>
      <c r="U233" s="572"/>
      <c r="V233" s="478"/>
      <c r="W233" s="478"/>
      <c r="X233" s="572"/>
      <c r="Y233" s="478"/>
      <c r="Z233" s="478"/>
      <c r="AA233" s="572"/>
      <c r="AB233" s="478"/>
      <c r="AC233" s="478"/>
      <c r="AD233" s="572"/>
      <c r="AE233" s="478"/>
      <c r="AF233" s="478"/>
      <c r="AG233" s="572"/>
      <c r="AH233" s="478"/>
      <c r="AI233" s="478"/>
      <c r="AJ233" s="572"/>
      <c r="AK233" s="478"/>
      <c r="AL233" s="478"/>
      <c r="AM233" s="572"/>
      <c r="AN233" s="478"/>
      <c r="AO233" s="478"/>
      <c r="AP233" s="572"/>
    </row>
    <row r="234" spans="1:42" ht="20.25">
      <c r="B234" s="12"/>
      <c r="C234" s="562"/>
      <c r="D234" s="563"/>
      <c r="E234" s="563"/>
      <c r="F234" s="634"/>
      <c r="G234" s="563"/>
      <c r="H234" s="563"/>
      <c r="I234" s="634"/>
      <c r="J234" s="563"/>
      <c r="K234" s="563"/>
      <c r="L234" s="634"/>
      <c r="M234" s="563"/>
      <c r="N234" s="563"/>
      <c r="O234" s="634"/>
      <c r="P234" s="563"/>
      <c r="Q234" s="563"/>
      <c r="R234" s="634"/>
      <c r="S234" s="563"/>
      <c r="T234" s="563"/>
      <c r="U234" s="634"/>
      <c r="V234" s="563"/>
      <c r="W234" s="563"/>
      <c r="X234" s="634"/>
      <c r="Y234" s="563"/>
      <c r="Z234" s="563"/>
      <c r="AA234" s="634"/>
      <c r="AB234" s="563"/>
      <c r="AC234" s="563"/>
      <c r="AD234" s="634"/>
      <c r="AE234" s="563"/>
      <c r="AF234" s="563"/>
      <c r="AG234" s="634"/>
      <c r="AH234" s="563"/>
      <c r="AI234" s="563"/>
      <c r="AJ234" s="634"/>
      <c r="AK234" s="563"/>
      <c r="AL234" s="563"/>
      <c r="AM234" s="634"/>
      <c r="AN234" s="563"/>
      <c r="AO234" s="563"/>
      <c r="AP234" s="634"/>
    </row>
    <row r="235" spans="1:42" ht="35.25">
      <c r="B235" s="12"/>
      <c r="C235" s="631" t="s">
        <v>100</v>
      </c>
      <c r="D235" s="766" t="s">
        <v>100</v>
      </c>
      <c r="E235" s="766"/>
      <c r="F235" s="766"/>
      <c r="G235" s="766"/>
      <c r="H235" s="766"/>
      <c r="I235" s="766"/>
      <c r="J235" s="766"/>
      <c r="K235" s="766"/>
      <c r="L235" s="766"/>
      <c r="M235" s="766"/>
      <c r="N235" s="766"/>
      <c r="O235" s="766"/>
      <c r="P235" s="766"/>
      <c r="Q235" s="766"/>
      <c r="R235" s="766"/>
      <c r="S235" s="766"/>
      <c r="T235" s="766"/>
      <c r="U235" s="766"/>
      <c r="V235" s="766"/>
      <c r="W235" s="766"/>
      <c r="X235" s="766"/>
      <c r="Y235" s="766"/>
      <c r="Z235" s="766"/>
      <c r="AA235" s="766"/>
      <c r="AB235" s="766"/>
      <c r="AC235" s="766"/>
      <c r="AD235" s="766"/>
      <c r="AE235" s="766"/>
      <c r="AF235" s="766"/>
      <c r="AG235" s="766"/>
      <c r="AH235" s="766"/>
      <c r="AI235" s="766"/>
      <c r="AJ235" s="766"/>
      <c r="AK235" s="766"/>
      <c r="AL235" s="766"/>
      <c r="AM235" s="766"/>
      <c r="AN235" s="766"/>
      <c r="AO235" s="766"/>
      <c r="AP235" s="766"/>
    </row>
    <row r="236" spans="1:42" ht="21" thickBot="1">
      <c r="B236" s="12"/>
      <c r="C236" s="632"/>
      <c r="D236" s="563"/>
      <c r="E236" s="563"/>
      <c r="F236" s="570"/>
      <c r="G236" s="563"/>
      <c r="H236" s="563"/>
      <c r="I236" s="570"/>
      <c r="J236" s="563"/>
      <c r="K236" s="563"/>
      <c r="L236" s="570"/>
      <c r="M236" s="563"/>
      <c r="N236" s="563"/>
      <c r="O236" s="570"/>
      <c r="P236" s="563"/>
      <c r="Q236" s="563"/>
      <c r="R236" s="570"/>
      <c r="S236" s="563"/>
      <c r="T236" s="563"/>
      <c r="U236" s="570"/>
      <c r="V236" s="563"/>
      <c r="W236" s="563"/>
      <c r="X236" s="570"/>
      <c r="Y236" s="563"/>
      <c r="Z236" s="563"/>
      <c r="AA236" s="570"/>
      <c r="AB236" s="563"/>
      <c r="AC236" s="563"/>
      <c r="AD236" s="570"/>
      <c r="AE236" s="563"/>
      <c r="AF236" s="563"/>
      <c r="AG236" s="570"/>
      <c r="AH236" s="563"/>
      <c r="AI236" s="563"/>
      <c r="AJ236" s="570"/>
      <c r="AK236" s="563"/>
      <c r="AL236" s="563"/>
      <c r="AM236" s="570"/>
      <c r="AN236" s="563"/>
      <c r="AO236" s="563"/>
      <c r="AP236" s="570"/>
    </row>
    <row r="237" spans="1:42" ht="21" thickTop="1">
      <c r="B237" s="12"/>
      <c r="C237" s="602"/>
      <c r="D237" s="764" t="s">
        <v>7</v>
      </c>
      <c r="E237" s="762"/>
      <c r="F237" s="763"/>
      <c r="G237" s="764" t="s">
        <v>7</v>
      </c>
      <c r="H237" s="762"/>
      <c r="I237" s="763"/>
      <c r="J237" s="764" t="s">
        <v>7</v>
      </c>
      <c r="K237" s="762"/>
      <c r="L237" s="763"/>
      <c r="M237" s="764" t="s">
        <v>7</v>
      </c>
      <c r="N237" s="762"/>
      <c r="O237" s="763"/>
      <c r="P237" s="764" t="s">
        <v>7</v>
      </c>
      <c r="Q237" s="762"/>
      <c r="R237" s="763"/>
      <c r="S237" s="764" t="s">
        <v>7</v>
      </c>
      <c r="T237" s="762"/>
      <c r="U237" s="763"/>
      <c r="V237" s="764" t="s">
        <v>7</v>
      </c>
      <c r="W237" s="762"/>
      <c r="X237" s="763"/>
      <c r="Y237" s="764" t="s">
        <v>7</v>
      </c>
      <c r="Z237" s="762"/>
      <c r="AA237" s="763"/>
      <c r="AB237" s="764" t="s">
        <v>7</v>
      </c>
      <c r="AC237" s="762"/>
      <c r="AD237" s="763"/>
      <c r="AE237" s="764" t="s">
        <v>7</v>
      </c>
      <c r="AF237" s="762"/>
      <c r="AG237" s="763"/>
      <c r="AH237" s="764" t="s">
        <v>7</v>
      </c>
      <c r="AI237" s="762"/>
      <c r="AJ237" s="763"/>
      <c r="AK237" s="764" t="s">
        <v>7</v>
      </c>
      <c r="AL237" s="762"/>
      <c r="AM237" s="763"/>
      <c r="AN237" s="764" t="s">
        <v>7</v>
      </c>
      <c r="AO237" s="762"/>
      <c r="AP237" s="763"/>
    </row>
    <row r="238" spans="1:42" ht="20.25">
      <c r="A238" t="str">
        <f t="shared" ref="A238:A283" si="822">+B238&amp;C238</f>
        <v>Carrosserie</v>
      </c>
      <c r="B238" s="12" t="s">
        <v>100</v>
      </c>
      <c r="C238" s="603"/>
      <c r="D238" s="469" t="s">
        <v>41</v>
      </c>
      <c r="E238" s="469" t="s">
        <v>85</v>
      </c>
      <c r="F238" s="142" t="s">
        <v>13</v>
      </c>
      <c r="G238" s="469" t="s">
        <v>41</v>
      </c>
      <c r="H238" s="469" t="s">
        <v>85</v>
      </c>
      <c r="I238" s="142" t="s">
        <v>13</v>
      </c>
      <c r="J238" s="469" t="s">
        <v>41</v>
      </c>
      <c r="K238" s="469" t="s">
        <v>85</v>
      </c>
      <c r="L238" s="142" t="s">
        <v>13</v>
      </c>
      <c r="M238" s="469" t="s">
        <v>41</v>
      </c>
      <c r="N238" s="469" t="s">
        <v>85</v>
      </c>
      <c r="O238" s="142" t="s">
        <v>13</v>
      </c>
      <c r="P238" s="469" t="s">
        <v>41</v>
      </c>
      <c r="Q238" s="469" t="s">
        <v>85</v>
      </c>
      <c r="R238" s="142" t="s">
        <v>13</v>
      </c>
      <c r="S238" s="469" t="s">
        <v>41</v>
      </c>
      <c r="T238" s="469" t="s">
        <v>85</v>
      </c>
      <c r="U238" s="142" t="s">
        <v>13</v>
      </c>
      <c r="V238" s="469" t="s">
        <v>41</v>
      </c>
      <c r="W238" s="469" t="s">
        <v>85</v>
      </c>
      <c r="X238" s="142" t="s">
        <v>13</v>
      </c>
      <c r="Y238" s="469" t="s">
        <v>41</v>
      </c>
      <c r="Z238" s="469" t="s">
        <v>85</v>
      </c>
      <c r="AA238" s="142" t="s">
        <v>13</v>
      </c>
      <c r="AB238" s="469" t="s">
        <v>41</v>
      </c>
      <c r="AC238" s="469" t="s">
        <v>85</v>
      </c>
      <c r="AD238" s="142" t="s">
        <v>13</v>
      </c>
      <c r="AE238" s="469" t="s">
        <v>41</v>
      </c>
      <c r="AF238" s="469" t="s">
        <v>85</v>
      </c>
      <c r="AG238" s="142" t="s">
        <v>13</v>
      </c>
      <c r="AH238" s="469" t="s">
        <v>41</v>
      </c>
      <c r="AI238" s="469" t="s">
        <v>85</v>
      </c>
      <c r="AJ238" s="142" t="s">
        <v>13</v>
      </c>
      <c r="AK238" s="469" t="s">
        <v>41</v>
      </c>
      <c r="AL238" s="469" t="s">
        <v>85</v>
      </c>
      <c r="AM238" s="142" t="s">
        <v>13</v>
      </c>
      <c r="AN238" s="469" t="s">
        <v>41</v>
      </c>
      <c r="AO238" s="469" t="s">
        <v>85</v>
      </c>
      <c r="AP238" s="142" t="s">
        <v>13</v>
      </c>
    </row>
    <row r="239" spans="1:42" ht="20.25">
      <c r="A239" t="str">
        <f t="shared" si="822"/>
        <v>Carrosserie</v>
      </c>
      <c r="B239" s="12" t="s">
        <v>100</v>
      </c>
      <c r="C239" s="603"/>
      <c r="D239" s="469"/>
      <c r="E239" s="486"/>
      <c r="F239" s="35"/>
      <c r="G239" s="469"/>
      <c r="H239" s="486"/>
      <c r="I239" s="35"/>
      <c r="J239" s="469"/>
      <c r="K239" s="486"/>
      <c r="L239" s="35"/>
      <c r="M239" s="469"/>
      <c r="N239" s="486"/>
      <c r="O239" s="35"/>
      <c r="P239" s="469"/>
      <c r="Q239" s="486"/>
      <c r="R239" s="35"/>
      <c r="S239" s="469"/>
      <c r="T239" s="486"/>
      <c r="U239" s="35"/>
      <c r="V239" s="469"/>
      <c r="W239" s="486"/>
      <c r="X239" s="35"/>
      <c r="Y239" s="469"/>
      <c r="Z239" s="486"/>
      <c r="AA239" s="35"/>
      <c r="AB239" s="469"/>
      <c r="AC239" s="486"/>
      <c r="AD239" s="35"/>
      <c r="AE239" s="469"/>
      <c r="AF239" s="486"/>
      <c r="AG239" s="35"/>
      <c r="AH239" s="469"/>
      <c r="AI239" s="486"/>
      <c r="AJ239" s="35"/>
      <c r="AK239" s="469"/>
      <c r="AL239" s="486"/>
      <c r="AM239" s="35"/>
      <c r="AN239" s="469"/>
      <c r="AO239" s="486"/>
      <c r="AP239" s="35"/>
    </row>
    <row r="240" spans="1:42" ht="20.25">
      <c r="A240" t="str">
        <f t="shared" si="822"/>
        <v>CarrosserieM/O Sous-traitement</v>
      </c>
      <c r="B240" s="12" t="s">
        <v>100</v>
      </c>
      <c r="C240" s="603" t="s">
        <v>101</v>
      </c>
      <c r="D240" s="471">
        <f>'1'!$J$240</f>
        <v>59</v>
      </c>
      <c r="E240" s="486">
        <f>'1'!$K$240</f>
        <v>103646.92</v>
      </c>
      <c r="F240" s="35">
        <f>'1'!$L$240</f>
        <v>19408.940000000002</v>
      </c>
      <c r="G240" s="471">
        <f>'2'!$J$240</f>
        <v>44</v>
      </c>
      <c r="H240" s="486">
        <f>'2'!$K$240</f>
        <v>73624.67</v>
      </c>
      <c r="I240" s="35">
        <f>'2'!$L$240</f>
        <v>16076.099999999999</v>
      </c>
      <c r="J240" s="471">
        <f>'3'!$J$240</f>
        <v>73</v>
      </c>
      <c r="K240" s="486">
        <f>'3'!$K$240</f>
        <v>102021.47</v>
      </c>
      <c r="L240" s="35">
        <f>'3'!$L$240</f>
        <v>22256.849999999995</v>
      </c>
      <c r="M240" s="471">
        <f>'4'!$J$240</f>
        <v>68</v>
      </c>
      <c r="N240" s="486">
        <f>'4'!$K$240</f>
        <v>97268.499999999985</v>
      </c>
      <c r="O240" s="35">
        <f>'4'!$L$240</f>
        <v>19241.969999999994</v>
      </c>
      <c r="P240" s="471">
        <f>'5'!$J$240</f>
        <v>42</v>
      </c>
      <c r="Q240" s="486">
        <f>'5'!$K$240</f>
        <v>49052.24</v>
      </c>
      <c r="R240" s="35">
        <f>'5'!$L$240</f>
        <v>10604.860000000002</v>
      </c>
      <c r="S240" s="471">
        <f>'6'!$J$240</f>
        <v>65</v>
      </c>
      <c r="T240" s="486">
        <f>'6'!$K$240</f>
        <v>88709.96</v>
      </c>
      <c r="U240" s="35">
        <f>'6'!$L$240</f>
        <v>20122.040000000005</v>
      </c>
      <c r="V240" s="471">
        <f>'7'!$J$240</f>
        <v>409</v>
      </c>
      <c r="W240" s="486">
        <f>'7'!$K$240</f>
        <v>569133.19999999995</v>
      </c>
      <c r="X240" s="35">
        <f>'7'!$L$240</f>
        <v>121256.24999999996</v>
      </c>
      <c r="Y240" s="471">
        <f>'8'!$J$240</f>
        <v>469</v>
      </c>
      <c r="Z240" s="486">
        <f>'8'!$K$240</f>
        <v>656395.06999999995</v>
      </c>
      <c r="AA240" s="35">
        <f>'8'!$L$240</f>
        <v>143221.84</v>
      </c>
      <c r="AB240" s="471">
        <f>'9'!$J$240</f>
        <v>0</v>
      </c>
      <c r="AC240" s="486">
        <f>'9'!$K$240</f>
        <v>0</v>
      </c>
      <c r="AD240" s="35">
        <f>'9'!$L$240</f>
        <v>0</v>
      </c>
      <c r="AE240" s="471">
        <f>'10'!$J$240</f>
        <v>0</v>
      </c>
      <c r="AF240" s="486">
        <f>'10'!$K$240</f>
        <v>0</v>
      </c>
      <c r="AG240" s="35">
        <f>'10'!$L$240</f>
        <v>0</v>
      </c>
      <c r="AH240" s="471">
        <f>'11'!$J$240</f>
        <v>0</v>
      </c>
      <c r="AI240" s="486">
        <f>'11'!$K$240</f>
        <v>0</v>
      </c>
      <c r="AJ240" s="35">
        <f>'11'!$L$240</f>
        <v>0</v>
      </c>
      <c r="AK240" s="471">
        <f>'12'!$J$240</f>
        <v>0</v>
      </c>
      <c r="AL240" s="486">
        <f>'12'!$K$240</f>
        <v>0</v>
      </c>
      <c r="AM240" s="35">
        <f>'12'!$L$240</f>
        <v>0</v>
      </c>
      <c r="AN240" s="471">
        <f t="shared" ref="AN240" si="823">SUM(D240,G240,J240,M240,P240,S240,V240,Y240,AB240,AE240,AH240,AK240)</f>
        <v>1229</v>
      </c>
      <c r="AO240" s="486">
        <f t="shared" ref="AO240" si="824">SUM(E240,H240,K240,N240,Q240,T240,W240,Z240,AC240,AF240,AI240,AL240)</f>
        <v>1739852.0299999998</v>
      </c>
      <c r="AP240" s="35">
        <f t="shared" ref="AP240" si="825">SUM(F240,I240,L240,O240,R240,U240,X240,AA240,AD240,AG240,AJ240,AM240)</f>
        <v>372188.85</v>
      </c>
    </row>
    <row r="241" spans="1:42" ht="20.25">
      <c r="A241" t="str">
        <f t="shared" si="822"/>
        <v>Carrosserie% profit / ventes</v>
      </c>
      <c r="B241" s="12" t="s">
        <v>100</v>
      </c>
      <c r="C241" s="603" t="s">
        <v>88</v>
      </c>
      <c r="D241" s="471"/>
      <c r="E241" s="478"/>
      <c r="F241" s="564">
        <f>IFERROR(F240/E240,0)</f>
        <v>0.18726017135868583</v>
      </c>
      <c r="G241" s="471"/>
      <c r="H241" s="478"/>
      <c r="I241" s="564">
        <f>IFERROR(I240/H240,0)</f>
        <v>0.21835208225721078</v>
      </c>
      <c r="J241" s="471"/>
      <c r="K241" s="478"/>
      <c r="L241" s="564">
        <f>IFERROR(L240/K240,0)</f>
        <v>0.21815849154104519</v>
      </c>
      <c r="M241" s="471"/>
      <c r="N241" s="478"/>
      <c r="O241" s="564">
        <f t="shared" ref="O241" si="826">IFERROR(O240/N240,0)</f>
        <v>0.19782324185116454</v>
      </c>
      <c r="P241" s="471"/>
      <c r="Q241" s="478"/>
      <c r="R241" s="564">
        <f t="shared" ref="R241" si="827">IFERROR(R240/Q240,0)</f>
        <v>0.21619522370436095</v>
      </c>
      <c r="S241" s="471"/>
      <c r="T241" s="478"/>
      <c r="U241" s="564">
        <f t="shared" ref="U241" si="828">IFERROR(U240/T240,0)</f>
        <v>0.22682954653569906</v>
      </c>
      <c r="V241" s="471"/>
      <c r="W241" s="478"/>
      <c r="X241" s="564">
        <f t="shared" ref="X241" si="829">IFERROR(X240/W240,0)</f>
        <v>0.21305425513746162</v>
      </c>
      <c r="Y241" s="471"/>
      <c r="Z241" s="478"/>
      <c r="AA241" s="564">
        <f t="shared" ref="AA241" si="830">IFERROR(AA240/Z240,0)</f>
        <v>0.21819456992570041</v>
      </c>
      <c r="AB241" s="471"/>
      <c r="AC241" s="478"/>
      <c r="AD241" s="564">
        <f t="shared" ref="AD241" si="831">IFERROR(AD240/AC240,0)</f>
        <v>0</v>
      </c>
      <c r="AE241" s="471"/>
      <c r="AF241" s="478"/>
      <c r="AG241" s="564">
        <f t="shared" ref="AG241" si="832">IFERROR(AG240/AF240,0)</f>
        <v>0</v>
      </c>
      <c r="AH241" s="471"/>
      <c r="AI241" s="478"/>
      <c r="AJ241" s="564">
        <f t="shared" ref="AJ241" si="833">IFERROR(AJ240/AI240,0)</f>
        <v>0</v>
      </c>
      <c r="AK241" s="471"/>
      <c r="AL241" s="478"/>
      <c r="AM241" s="564">
        <f t="shared" ref="AM241" si="834">IFERROR(AM240/AL240,0)</f>
        <v>0</v>
      </c>
      <c r="AN241" s="471"/>
      <c r="AO241" s="478"/>
      <c r="AP241" s="564">
        <f t="shared" ref="AP241" si="835">IFERROR(AP240/AO240,0)</f>
        <v>0.21391982972253107</v>
      </c>
    </row>
    <row r="242" spans="1:42" ht="20.25">
      <c r="A242" t="str">
        <f t="shared" si="822"/>
        <v>Carrosserie</v>
      </c>
      <c r="B242" s="12" t="s">
        <v>100</v>
      </c>
      <c r="C242" s="603"/>
      <c r="D242" s="469"/>
      <c r="E242" s="469"/>
      <c r="F242" s="142"/>
      <c r="G242" s="469"/>
      <c r="H242" s="469"/>
      <c r="I242" s="142"/>
      <c r="J242" s="469"/>
      <c r="K242" s="469"/>
      <c r="L242" s="142"/>
      <c r="M242" s="469"/>
      <c r="N242" s="469"/>
      <c r="O242" s="142"/>
      <c r="P242" s="469"/>
      <c r="Q242" s="469"/>
      <c r="R242" s="142"/>
      <c r="S242" s="469"/>
      <c r="T242" s="469"/>
      <c r="U242" s="142"/>
      <c r="V242" s="469"/>
      <c r="W242" s="469"/>
      <c r="X242" s="142"/>
      <c r="Y242" s="469"/>
      <c r="Z242" s="469"/>
      <c r="AA242" s="142"/>
      <c r="AB242" s="469"/>
      <c r="AC242" s="469"/>
      <c r="AD242" s="142"/>
      <c r="AE242" s="469"/>
      <c r="AF242" s="469"/>
      <c r="AG242" s="142"/>
      <c r="AH242" s="469"/>
      <c r="AI242" s="469"/>
      <c r="AJ242" s="142"/>
      <c r="AK242" s="469"/>
      <c r="AL242" s="469"/>
      <c r="AM242" s="142"/>
      <c r="AN242" s="469"/>
      <c r="AO242" s="469"/>
      <c r="AP242" s="142"/>
    </row>
    <row r="243" spans="1:42" ht="20.25">
      <c r="A243" t="str">
        <f t="shared" si="822"/>
        <v>CarrosserieM/O Carrosserie</v>
      </c>
      <c r="B243" s="12" t="s">
        <v>100</v>
      </c>
      <c r="C243" s="614" t="s">
        <v>102</v>
      </c>
      <c r="D243" s="171">
        <f>'1'!$J$243</f>
        <v>0</v>
      </c>
      <c r="E243" s="173">
        <f>'1'!$K$243</f>
        <v>0</v>
      </c>
      <c r="F243" s="457">
        <f>'1'!$L$243</f>
        <v>0</v>
      </c>
      <c r="G243" s="171">
        <f>'2'!$J$243</f>
        <v>0</v>
      </c>
      <c r="H243" s="173">
        <f>'2'!$K$243</f>
        <v>0</v>
      </c>
      <c r="I243" s="457">
        <f>'2'!$L$243</f>
        <v>0</v>
      </c>
      <c r="J243" s="171">
        <f>'3'!$J$243</f>
        <v>0</v>
      </c>
      <c r="K243" s="173">
        <f>'3'!$K$243</f>
        <v>0</v>
      </c>
      <c r="L243" s="457">
        <f>'3'!$L$243</f>
        <v>0</v>
      </c>
      <c r="M243" s="171">
        <f>'4'!$J$243</f>
        <v>0</v>
      </c>
      <c r="N243" s="173">
        <f>'4'!$K$243</f>
        <v>0</v>
      </c>
      <c r="O243" s="457">
        <f>'4'!$L$243</f>
        <v>0</v>
      </c>
      <c r="P243" s="171">
        <f>'5'!$J$243</f>
        <v>0</v>
      </c>
      <c r="Q243" s="173">
        <f>'5'!$K$243</f>
        <v>0</v>
      </c>
      <c r="R243" s="457">
        <f>'5'!$L$243</f>
        <v>0</v>
      </c>
      <c r="S243" s="171">
        <f>'6'!$J$243</f>
        <v>0</v>
      </c>
      <c r="T243" s="173">
        <f>'6'!$K$243</f>
        <v>0</v>
      </c>
      <c r="U243" s="457">
        <f>'6'!$L$243</f>
        <v>0</v>
      </c>
      <c r="V243" s="171">
        <f>'7'!$J$243</f>
        <v>0</v>
      </c>
      <c r="W243" s="173">
        <f>'7'!$K$243</f>
        <v>0</v>
      </c>
      <c r="X243" s="457">
        <f>'7'!$L$243</f>
        <v>0</v>
      </c>
      <c r="Y243" s="171">
        <f>'8'!$J$243</f>
        <v>0</v>
      </c>
      <c r="Z243" s="173">
        <f>'8'!$K$243</f>
        <v>0</v>
      </c>
      <c r="AA243" s="457">
        <f>'8'!$L$243</f>
        <v>0</v>
      </c>
      <c r="AB243" s="171">
        <f>'9'!$J$243</f>
        <v>0</v>
      </c>
      <c r="AC243" s="173">
        <f>'9'!$K$243</f>
        <v>0</v>
      </c>
      <c r="AD243" s="457">
        <f>'9'!$L$243</f>
        <v>0</v>
      </c>
      <c r="AE243" s="171">
        <f>'10'!$J$243</f>
        <v>0</v>
      </c>
      <c r="AF243" s="173">
        <f>'10'!$K$243</f>
        <v>0</v>
      </c>
      <c r="AG243" s="457">
        <f>'10'!$L$243</f>
        <v>0</v>
      </c>
      <c r="AH243" s="171">
        <f>'11'!$J$243</f>
        <v>0</v>
      </c>
      <c r="AI243" s="173">
        <f>'11'!$K$243</f>
        <v>0</v>
      </c>
      <c r="AJ243" s="457">
        <f>'11'!$L$243</f>
        <v>0</v>
      </c>
      <c r="AK243" s="171">
        <f>'12'!$J$243</f>
        <v>0</v>
      </c>
      <c r="AL243" s="173">
        <f>'12'!$K$243</f>
        <v>0</v>
      </c>
      <c r="AM243" s="457">
        <f>'12'!$L$243</f>
        <v>0</v>
      </c>
      <c r="AN243" s="171">
        <f t="shared" ref="AN243" si="836">SUM(D243,G243,J243,M243,P243,S243,V243,Y243,AB243,AE243,AH243,AK243)</f>
        <v>0</v>
      </c>
      <c r="AO243" s="173">
        <f t="shared" ref="AO243" si="837">SUM(E243,H243,K243,N243,Q243,T243,W243,Z243,AC243,AF243,AI243,AL243)</f>
        <v>0</v>
      </c>
      <c r="AP243" s="457">
        <f t="shared" ref="AP243" si="838">SUM(F243,I243,L243,O243,R243,U243,X243,AA243,AD243,AG243,AJ243,AM243)</f>
        <v>0</v>
      </c>
    </row>
    <row r="244" spans="1:42" ht="20.25">
      <c r="A244" t="str">
        <f t="shared" si="822"/>
        <v>Carrosserie% profit / ventes</v>
      </c>
      <c r="B244" s="12" t="s">
        <v>100</v>
      </c>
      <c r="C244" s="603" t="s">
        <v>88</v>
      </c>
      <c r="D244" s="471"/>
      <c r="E244" s="478"/>
      <c r="F244" s="564">
        <f>IFERROR(F243/E243,0)</f>
        <v>0</v>
      </c>
      <c r="G244" s="471"/>
      <c r="H244" s="478"/>
      <c r="I244" s="564">
        <f>IFERROR(I243/H243,0)</f>
        <v>0</v>
      </c>
      <c r="J244" s="471"/>
      <c r="K244" s="478"/>
      <c r="L244" s="564">
        <f>IFERROR(L243/K243,0)</f>
        <v>0</v>
      </c>
      <c r="M244" s="471"/>
      <c r="N244" s="478"/>
      <c r="O244" s="564">
        <f t="shared" ref="O244" si="839">IFERROR(O243/N243,0)</f>
        <v>0</v>
      </c>
      <c r="P244" s="471"/>
      <c r="Q244" s="478"/>
      <c r="R244" s="564">
        <f t="shared" ref="R244" si="840">IFERROR(R243/Q243,0)</f>
        <v>0</v>
      </c>
      <c r="S244" s="471"/>
      <c r="T244" s="478"/>
      <c r="U244" s="564">
        <f t="shared" ref="U244" si="841">IFERROR(U243/T243,0)</f>
        <v>0</v>
      </c>
      <c r="V244" s="471"/>
      <c r="W244" s="478"/>
      <c r="X244" s="564">
        <f t="shared" ref="X244" si="842">IFERROR(X243/W243,0)</f>
        <v>0</v>
      </c>
      <c r="Y244" s="471"/>
      <c r="Z244" s="478"/>
      <c r="AA244" s="564">
        <f t="shared" ref="AA244" si="843">IFERROR(AA243/Z243,0)</f>
        <v>0</v>
      </c>
      <c r="AB244" s="471"/>
      <c r="AC244" s="478"/>
      <c r="AD244" s="564">
        <f t="shared" ref="AD244" si="844">IFERROR(AD243/AC243,0)</f>
        <v>0</v>
      </c>
      <c r="AE244" s="471"/>
      <c r="AF244" s="478"/>
      <c r="AG244" s="564">
        <f t="shared" ref="AG244" si="845">IFERROR(AG243/AF243,0)</f>
        <v>0</v>
      </c>
      <c r="AH244" s="471"/>
      <c r="AI244" s="478"/>
      <c r="AJ244" s="564">
        <f t="shared" ref="AJ244" si="846">IFERROR(AJ243/AI243,0)</f>
        <v>0</v>
      </c>
      <c r="AK244" s="471"/>
      <c r="AL244" s="478"/>
      <c r="AM244" s="564">
        <f t="shared" ref="AM244" si="847">IFERROR(AM243/AL243,0)</f>
        <v>0</v>
      </c>
      <c r="AN244" s="471"/>
      <c r="AO244" s="478"/>
      <c r="AP244" s="564">
        <f t="shared" ref="AP244" si="848">IFERROR(AP243/AO243,0)</f>
        <v>0</v>
      </c>
    </row>
    <row r="245" spans="1:42" ht="20.25">
      <c r="A245" t="str">
        <f t="shared" si="822"/>
        <v>Carrosserie</v>
      </c>
      <c r="B245" s="12" t="s">
        <v>100</v>
      </c>
      <c r="C245" s="604"/>
      <c r="D245" s="90"/>
      <c r="E245" s="221"/>
      <c r="F245" s="565"/>
      <c r="G245" s="90"/>
      <c r="H245" s="221"/>
      <c r="I245" s="565"/>
      <c r="J245" s="90"/>
      <c r="K245" s="221"/>
      <c r="L245" s="565"/>
      <c r="M245" s="90"/>
      <c r="N245" s="221"/>
      <c r="O245" s="565"/>
      <c r="P245" s="90"/>
      <c r="Q245" s="221"/>
      <c r="R245" s="565"/>
      <c r="S245" s="90"/>
      <c r="T245" s="221"/>
      <c r="U245" s="565"/>
      <c r="V245" s="90"/>
      <c r="W245" s="221"/>
      <c r="X245" s="565"/>
      <c r="Y245" s="90"/>
      <c r="Z245" s="221"/>
      <c r="AA245" s="565"/>
      <c r="AB245" s="90"/>
      <c r="AC245" s="221"/>
      <c r="AD245" s="565"/>
      <c r="AE245" s="90"/>
      <c r="AF245" s="221"/>
      <c r="AG245" s="565"/>
      <c r="AH245" s="90"/>
      <c r="AI245" s="221"/>
      <c r="AJ245" s="565"/>
      <c r="AK245" s="90"/>
      <c r="AL245" s="221"/>
      <c r="AM245" s="565"/>
      <c r="AN245" s="90"/>
      <c r="AO245" s="221"/>
      <c r="AP245" s="565"/>
    </row>
    <row r="246" spans="1:42" ht="20.25">
      <c r="A246" t="str">
        <f t="shared" si="822"/>
        <v>CarrosserieM/O Esthétique Carr.</v>
      </c>
      <c r="B246" s="12" t="s">
        <v>100</v>
      </c>
      <c r="C246" s="614" t="s">
        <v>103</v>
      </c>
      <c r="D246" s="171">
        <f>'1'!$J$246</f>
        <v>0</v>
      </c>
      <c r="E246" s="486">
        <f>'1'!$K$246</f>
        <v>0</v>
      </c>
      <c r="F246" s="35">
        <f>'1'!$L$246</f>
        <v>0</v>
      </c>
      <c r="G246" s="171">
        <f>'2'!$J$246</f>
        <v>0</v>
      </c>
      <c r="H246" s="486">
        <f>'2'!$K$246</f>
        <v>0</v>
      </c>
      <c r="I246" s="35">
        <f>'2'!$L$246</f>
        <v>0</v>
      </c>
      <c r="J246" s="171">
        <f>'3'!$J$246</f>
        <v>0</v>
      </c>
      <c r="K246" s="486">
        <f>'3'!$K$246</f>
        <v>0</v>
      </c>
      <c r="L246" s="35">
        <f>'3'!$L$246</f>
        <v>0</v>
      </c>
      <c r="M246" s="171">
        <f>'4'!$J$246</f>
        <v>0</v>
      </c>
      <c r="N246" s="486">
        <f>'4'!$K$246</f>
        <v>0</v>
      </c>
      <c r="O246" s="35">
        <f>'4'!$L$246</f>
        <v>0</v>
      </c>
      <c r="P246" s="171">
        <f>'5'!$J$246</f>
        <v>0</v>
      </c>
      <c r="Q246" s="486">
        <f>'5'!$K$246</f>
        <v>0</v>
      </c>
      <c r="R246" s="35">
        <f>'5'!$L$246</f>
        <v>0</v>
      </c>
      <c r="S246" s="171">
        <f>'6'!$J$246</f>
        <v>0</v>
      </c>
      <c r="T246" s="486">
        <f>'6'!$K$246</f>
        <v>0</v>
      </c>
      <c r="U246" s="35">
        <f>'6'!$L$246</f>
        <v>0</v>
      </c>
      <c r="V246" s="171">
        <f>'7'!$J$246</f>
        <v>0</v>
      </c>
      <c r="W246" s="486">
        <f>'7'!$K$246</f>
        <v>0</v>
      </c>
      <c r="X246" s="35">
        <f>'7'!$L$246</f>
        <v>0</v>
      </c>
      <c r="Y246" s="171">
        <f>'8'!$J$246</f>
        <v>0</v>
      </c>
      <c r="Z246" s="486">
        <f>'8'!$K$246</f>
        <v>0</v>
      </c>
      <c r="AA246" s="35">
        <f>'8'!$L$246</f>
        <v>0</v>
      </c>
      <c r="AB246" s="171">
        <f>'9'!$J$246</f>
        <v>0</v>
      </c>
      <c r="AC246" s="486">
        <f>'9'!$K$246</f>
        <v>0</v>
      </c>
      <c r="AD246" s="35">
        <f>'9'!$L$246</f>
        <v>0</v>
      </c>
      <c r="AE246" s="171">
        <f>'10'!$J$246</f>
        <v>0</v>
      </c>
      <c r="AF246" s="486">
        <f>'10'!$K$246</f>
        <v>0</v>
      </c>
      <c r="AG246" s="35">
        <f>'10'!$L$246</f>
        <v>0</v>
      </c>
      <c r="AH246" s="171">
        <f>'11'!$J$246</f>
        <v>0</v>
      </c>
      <c r="AI246" s="486">
        <f>'11'!$K$246</f>
        <v>0</v>
      </c>
      <c r="AJ246" s="35">
        <f>'11'!$L$246</f>
        <v>0</v>
      </c>
      <c r="AK246" s="171">
        <f>'12'!$J$246</f>
        <v>0</v>
      </c>
      <c r="AL246" s="486">
        <f>'12'!$K$246</f>
        <v>0</v>
      </c>
      <c r="AM246" s="35">
        <f>'12'!$L$246</f>
        <v>0</v>
      </c>
      <c r="AN246" s="171">
        <f t="shared" ref="AN246" si="849">SUM(D246,G246,J246,M246,P246,S246,V246,Y246,AB246,AE246,AH246,AK246)</f>
        <v>0</v>
      </c>
      <c r="AO246" s="486">
        <f t="shared" ref="AO246" si="850">SUM(E246,H246,K246,N246,Q246,T246,W246,Z246,AC246,AF246,AI246,AL246)</f>
        <v>0</v>
      </c>
      <c r="AP246" s="35">
        <f t="shared" ref="AP246" si="851">SUM(F246,I246,L246,O246,R246,U246,X246,AA246,AD246,AG246,AJ246,AM246)</f>
        <v>0</v>
      </c>
    </row>
    <row r="247" spans="1:42" ht="20.25">
      <c r="A247" t="str">
        <f t="shared" si="822"/>
        <v>Carrosserie% profit / ventes</v>
      </c>
      <c r="B247" s="12" t="s">
        <v>100</v>
      </c>
      <c r="C247" s="603" t="s">
        <v>88</v>
      </c>
      <c r="D247" s="478"/>
      <c r="E247" s="478"/>
      <c r="F247" s="564">
        <f>IFERROR(F246/E246,0)</f>
        <v>0</v>
      </c>
      <c r="G247" s="478"/>
      <c r="H247" s="478"/>
      <c r="I247" s="564">
        <f>IFERROR(I246/H246,0)</f>
        <v>0</v>
      </c>
      <c r="J247" s="478"/>
      <c r="K247" s="478"/>
      <c r="L247" s="564">
        <f>IFERROR(L246/K246,0)</f>
        <v>0</v>
      </c>
      <c r="M247" s="478"/>
      <c r="N247" s="478"/>
      <c r="O247" s="564">
        <f t="shared" ref="O247" si="852">IFERROR(O246/N246,0)</f>
        <v>0</v>
      </c>
      <c r="P247" s="478"/>
      <c r="Q247" s="478"/>
      <c r="R247" s="564">
        <f t="shared" ref="R247" si="853">IFERROR(R246/Q246,0)</f>
        <v>0</v>
      </c>
      <c r="S247" s="478"/>
      <c r="T247" s="478"/>
      <c r="U247" s="564">
        <f t="shared" ref="U247" si="854">IFERROR(U246/T246,0)</f>
        <v>0</v>
      </c>
      <c r="V247" s="478"/>
      <c r="W247" s="478"/>
      <c r="X247" s="564">
        <f t="shared" ref="X247" si="855">IFERROR(X246/W246,0)</f>
        <v>0</v>
      </c>
      <c r="Y247" s="478"/>
      <c r="Z247" s="478"/>
      <c r="AA247" s="564">
        <f t="shared" ref="AA247" si="856">IFERROR(AA246/Z246,0)</f>
        <v>0</v>
      </c>
      <c r="AB247" s="478"/>
      <c r="AC247" s="478"/>
      <c r="AD247" s="564">
        <f t="shared" ref="AD247" si="857">IFERROR(AD246/AC246,0)</f>
        <v>0</v>
      </c>
      <c r="AE247" s="478"/>
      <c r="AF247" s="478"/>
      <c r="AG247" s="564">
        <f t="shared" ref="AG247" si="858">IFERROR(AG246/AF246,0)</f>
        <v>0</v>
      </c>
      <c r="AH247" s="478"/>
      <c r="AI247" s="478"/>
      <c r="AJ247" s="564">
        <f t="shared" ref="AJ247" si="859">IFERROR(AJ246/AI246,0)</f>
        <v>0</v>
      </c>
      <c r="AK247" s="478"/>
      <c r="AL247" s="478"/>
      <c r="AM247" s="564">
        <f t="shared" ref="AM247" si="860">IFERROR(AM246/AL246,0)</f>
        <v>0</v>
      </c>
      <c r="AN247" s="478"/>
      <c r="AO247" s="478"/>
      <c r="AP247" s="564">
        <f t="shared" ref="AP247" si="861">IFERROR(AP246/AO246,0)</f>
        <v>0</v>
      </c>
    </row>
    <row r="248" spans="1:42" ht="21" thickBot="1">
      <c r="A248" t="str">
        <f t="shared" si="822"/>
        <v>Carrosserie</v>
      </c>
      <c r="B248" s="12" t="s">
        <v>100</v>
      </c>
      <c r="C248" s="603"/>
      <c r="D248" s="478"/>
      <c r="E248" s="478"/>
      <c r="F248" s="564"/>
      <c r="G248" s="478"/>
      <c r="H248" s="478"/>
      <c r="I248" s="564"/>
      <c r="J248" s="478"/>
      <c r="K248" s="478"/>
      <c r="L248" s="564"/>
      <c r="M248" s="478"/>
      <c r="N248" s="478"/>
      <c r="O248" s="564"/>
      <c r="P248" s="478"/>
      <c r="Q248" s="478"/>
      <c r="R248" s="564"/>
      <c r="S248" s="478"/>
      <c r="T248" s="478"/>
      <c r="U248" s="564"/>
      <c r="V248" s="478"/>
      <c r="W248" s="478"/>
      <c r="X248" s="564"/>
      <c r="Y248" s="478"/>
      <c r="Z248" s="478"/>
      <c r="AA248" s="564"/>
      <c r="AB248" s="478"/>
      <c r="AC248" s="478"/>
      <c r="AD248" s="564"/>
      <c r="AE248" s="478"/>
      <c r="AF248" s="478"/>
      <c r="AG248" s="564"/>
      <c r="AH248" s="478"/>
      <c r="AI248" s="478"/>
      <c r="AJ248" s="564"/>
      <c r="AK248" s="478"/>
      <c r="AL248" s="478"/>
      <c r="AM248" s="564"/>
      <c r="AN248" s="478"/>
      <c r="AO248" s="478"/>
      <c r="AP248" s="564"/>
    </row>
    <row r="249" spans="1:42" ht="21" thickTop="1">
      <c r="A249" t="str">
        <f t="shared" si="822"/>
        <v>CarrosserieTotal Mécanique</v>
      </c>
      <c r="B249" s="12" t="s">
        <v>100</v>
      </c>
      <c r="C249" s="607" t="s">
        <v>97</v>
      </c>
      <c r="D249" s="64"/>
      <c r="E249" s="64">
        <f t="shared" ref="E249:F249" si="862">E243+E246+E240</f>
        <v>103646.92</v>
      </c>
      <c r="F249" s="69">
        <f t="shared" si="862"/>
        <v>19408.940000000002</v>
      </c>
      <c r="G249" s="64"/>
      <c r="H249" s="64">
        <f t="shared" ref="H249:I249" si="863">H243+H246+H240</f>
        <v>73624.67</v>
      </c>
      <c r="I249" s="69">
        <f t="shared" si="863"/>
        <v>16076.099999999999</v>
      </c>
      <c r="J249" s="64"/>
      <c r="K249" s="64">
        <f t="shared" ref="K249:L249" si="864">K243+K246+K240</f>
        <v>102021.47</v>
      </c>
      <c r="L249" s="69">
        <f t="shared" si="864"/>
        <v>22256.849999999995</v>
      </c>
      <c r="M249" s="64"/>
      <c r="N249" s="64">
        <f t="shared" ref="N249:O249" si="865">N243+N246+N240</f>
        <v>97268.499999999985</v>
      </c>
      <c r="O249" s="69">
        <f t="shared" si="865"/>
        <v>19241.969999999994</v>
      </c>
      <c r="P249" s="64"/>
      <c r="Q249" s="64">
        <f t="shared" ref="Q249:R249" si="866">Q243+Q246+Q240</f>
        <v>49052.24</v>
      </c>
      <c r="R249" s="69">
        <f t="shared" si="866"/>
        <v>10604.860000000002</v>
      </c>
      <c r="S249" s="64"/>
      <c r="T249" s="64">
        <f t="shared" ref="T249:U249" si="867">T243+T246+T240</f>
        <v>88709.96</v>
      </c>
      <c r="U249" s="69">
        <f t="shared" si="867"/>
        <v>20122.040000000005</v>
      </c>
      <c r="V249" s="64"/>
      <c r="W249" s="64">
        <f t="shared" ref="W249:X249" si="868">W243+W246+W240</f>
        <v>569133.19999999995</v>
      </c>
      <c r="X249" s="69">
        <f t="shared" si="868"/>
        <v>121256.24999999996</v>
      </c>
      <c r="Y249" s="64"/>
      <c r="Z249" s="64">
        <f t="shared" ref="Z249:AA249" si="869">Z243+Z246+Z240</f>
        <v>656395.06999999995</v>
      </c>
      <c r="AA249" s="69">
        <f t="shared" si="869"/>
        <v>143221.84</v>
      </c>
      <c r="AB249" s="64"/>
      <c r="AC249" s="64">
        <f t="shared" ref="AC249:AD249" si="870">AC243+AC246+AC240</f>
        <v>0</v>
      </c>
      <c r="AD249" s="69">
        <f t="shared" si="870"/>
        <v>0</v>
      </c>
      <c r="AE249" s="64"/>
      <c r="AF249" s="64">
        <f t="shared" ref="AF249:AG249" si="871">AF243+AF246+AF240</f>
        <v>0</v>
      </c>
      <c r="AG249" s="69">
        <f t="shared" si="871"/>
        <v>0</v>
      </c>
      <c r="AH249" s="64"/>
      <c r="AI249" s="64">
        <f t="shared" ref="AI249:AJ249" si="872">AI243+AI246+AI240</f>
        <v>0</v>
      </c>
      <c r="AJ249" s="69">
        <f t="shared" si="872"/>
        <v>0</v>
      </c>
      <c r="AK249" s="64"/>
      <c r="AL249" s="64">
        <f t="shared" ref="AL249:AM249" si="873">AL243+AL246+AL240</f>
        <v>0</v>
      </c>
      <c r="AM249" s="69">
        <f t="shared" si="873"/>
        <v>0</v>
      </c>
      <c r="AN249" s="64"/>
      <c r="AO249" s="64">
        <f t="shared" ref="AO249:AP249" si="874">AO243+AO246+AO240</f>
        <v>1739852.0299999998</v>
      </c>
      <c r="AP249" s="69">
        <f t="shared" si="874"/>
        <v>372188.85</v>
      </c>
    </row>
    <row r="250" spans="1:42" ht="21" thickBot="1">
      <c r="A250" t="str">
        <f t="shared" si="822"/>
        <v>Carrosserie</v>
      </c>
      <c r="B250" s="12" t="s">
        <v>100</v>
      </c>
      <c r="C250" s="608"/>
      <c r="D250" s="71"/>
      <c r="E250" s="71"/>
      <c r="F250" s="76">
        <f>IF(E249=0,0,F249/E249)</f>
        <v>0.18726017135868583</v>
      </c>
      <c r="G250" s="71"/>
      <c r="H250" s="71"/>
      <c r="I250" s="76">
        <f>IF(H249=0,0,I249/H249)</f>
        <v>0.21835208225721078</v>
      </c>
      <c r="J250" s="71"/>
      <c r="K250" s="71"/>
      <c r="L250" s="76">
        <f>IF(K249=0,0,L249/K249)</f>
        <v>0.21815849154104519</v>
      </c>
      <c r="M250" s="71"/>
      <c r="N250" s="71"/>
      <c r="O250" s="76">
        <f t="shared" ref="O250" si="875">IF(N249=0,0,O249/N249)</f>
        <v>0.19782324185116454</v>
      </c>
      <c r="P250" s="71"/>
      <c r="Q250" s="71"/>
      <c r="R250" s="76">
        <f t="shared" ref="R250" si="876">IF(Q249=0,0,R249/Q249)</f>
        <v>0.21619522370436095</v>
      </c>
      <c r="S250" s="71"/>
      <c r="T250" s="71"/>
      <c r="U250" s="76">
        <f t="shared" ref="U250" si="877">IF(T249=0,0,U249/T249)</f>
        <v>0.22682954653569906</v>
      </c>
      <c r="V250" s="71"/>
      <c r="W250" s="71"/>
      <c r="X250" s="76">
        <f t="shared" ref="X250" si="878">IF(W249=0,0,X249/W249)</f>
        <v>0.21305425513746162</v>
      </c>
      <c r="Y250" s="71"/>
      <c r="Z250" s="71"/>
      <c r="AA250" s="76">
        <f t="shared" ref="AA250" si="879">IF(Z249=0,0,AA249/Z249)</f>
        <v>0.21819456992570041</v>
      </c>
      <c r="AB250" s="71"/>
      <c r="AC250" s="71"/>
      <c r="AD250" s="76">
        <f t="shared" ref="AD250" si="880">IF(AC249=0,0,AD249/AC249)</f>
        <v>0</v>
      </c>
      <c r="AE250" s="71"/>
      <c r="AF250" s="71"/>
      <c r="AG250" s="76">
        <f t="shared" ref="AG250" si="881">IF(AF249=0,0,AG249/AF249)</f>
        <v>0</v>
      </c>
      <c r="AH250" s="71"/>
      <c r="AI250" s="71"/>
      <c r="AJ250" s="76">
        <f t="shared" ref="AJ250" si="882">IF(AI249=0,0,AJ249/AI249)</f>
        <v>0</v>
      </c>
      <c r="AK250" s="71"/>
      <c r="AL250" s="71"/>
      <c r="AM250" s="76">
        <f t="shared" ref="AM250" si="883">IF(AL249=0,0,AM249/AL249)</f>
        <v>0</v>
      </c>
      <c r="AN250" s="71"/>
      <c r="AO250" s="71"/>
      <c r="AP250" s="76">
        <f t="shared" ref="AP250" si="884">IF(AO249=0,0,AP249/AO249)</f>
        <v>0.21391982972253107</v>
      </c>
    </row>
    <row r="251" spans="1:42" ht="21" thickTop="1">
      <c r="A251" t="str">
        <f t="shared" si="822"/>
        <v>Carrosserie</v>
      </c>
      <c r="B251" s="12" t="s">
        <v>100</v>
      </c>
      <c r="C251" s="603"/>
      <c r="D251" s="478"/>
      <c r="E251" s="478"/>
      <c r="F251" s="62"/>
      <c r="G251" s="478"/>
      <c r="H251" s="478"/>
      <c r="I251" s="62"/>
      <c r="J251" s="478"/>
      <c r="K251" s="478"/>
      <c r="L251" s="62"/>
      <c r="M251" s="478"/>
      <c r="N251" s="478"/>
      <c r="O251" s="62"/>
      <c r="P251" s="478"/>
      <c r="Q251" s="478"/>
      <c r="R251" s="62"/>
      <c r="S251" s="478"/>
      <c r="T251" s="478"/>
      <c r="U251" s="62"/>
      <c r="V251" s="478"/>
      <c r="W251" s="478"/>
      <c r="X251" s="62"/>
      <c r="Y251" s="478"/>
      <c r="Z251" s="478"/>
      <c r="AA251" s="62"/>
      <c r="AB251" s="478"/>
      <c r="AC251" s="478"/>
      <c r="AD251" s="62"/>
      <c r="AE251" s="478"/>
      <c r="AF251" s="478"/>
      <c r="AG251" s="62"/>
      <c r="AH251" s="478"/>
      <c r="AI251" s="478"/>
      <c r="AJ251" s="62"/>
      <c r="AK251" s="478"/>
      <c r="AL251" s="478"/>
      <c r="AM251" s="62"/>
      <c r="AN251" s="478"/>
      <c r="AO251" s="478"/>
      <c r="AP251" s="62"/>
    </row>
    <row r="252" spans="1:42" ht="20.25">
      <c r="A252" t="str">
        <f t="shared" si="822"/>
        <v>CarrosserieDEPENSES</v>
      </c>
      <c r="B252" s="12" t="s">
        <v>100</v>
      </c>
      <c r="C252" s="610" t="s">
        <v>31</v>
      </c>
      <c r="D252" s="478"/>
      <c r="E252" s="478"/>
      <c r="F252" s="62"/>
      <c r="G252" s="478"/>
      <c r="H252" s="478"/>
      <c r="I252" s="62"/>
      <c r="J252" s="478"/>
      <c r="K252" s="478"/>
      <c r="L252" s="62"/>
      <c r="M252" s="478"/>
      <c r="N252" s="478"/>
      <c r="O252" s="62"/>
      <c r="P252" s="478"/>
      <c r="Q252" s="478"/>
      <c r="R252" s="62"/>
      <c r="S252" s="478"/>
      <c r="T252" s="478"/>
      <c r="U252" s="62"/>
      <c r="V252" s="478"/>
      <c r="W252" s="478"/>
      <c r="X252" s="62"/>
      <c r="Y252" s="478"/>
      <c r="Z252" s="478"/>
      <c r="AA252" s="62"/>
      <c r="AB252" s="478"/>
      <c r="AC252" s="478"/>
      <c r="AD252" s="62"/>
      <c r="AE252" s="478"/>
      <c r="AF252" s="478"/>
      <c r="AG252" s="62"/>
      <c r="AH252" s="478"/>
      <c r="AI252" s="478"/>
      <c r="AJ252" s="62"/>
      <c r="AK252" s="478"/>
      <c r="AL252" s="478"/>
      <c r="AM252" s="62"/>
      <c r="AN252" s="478"/>
      <c r="AO252" s="478"/>
      <c r="AP252" s="62"/>
    </row>
    <row r="253" spans="1:42" ht="20.25">
      <c r="A253" t="str">
        <f t="shared" si="822"/>
        <v>CarrosserieSalaires cadres</v>
      </c>
      <c r="B253" s="12" t="s">
        <v>100</v>
      </c>
      <c r="C253" s="595" t="s">
        <v>42</v>
      </c>
      <c r="D253" s="478"/>
      <c r="E253" s="478"/>
      <c r="F253" s="35">
        <f>'1'!$L$253</f>
        <v>809.12</v>
      </c>
      <c r="G253" s="478"/>
      <c r="H253" s="478"/>
      <c r="I253" s="35">
        <f>'2'!$L$253</f>
        <v>809.12</v>
      </c>
      <c r="J253" s="478"/>
      <c r="K253" s="478"/>
      <c r="L253" s="35">
        <f>'3'!$L$253</f>
        <v>809.12</v>
      </c>
      <c r="M253" s="478"/>
      <c r="N253" s="478"/>
      <c r="O253" s="35">
        <f>'4'!$L$253</f>
        <v>809.12</v>
      </c>
      <c r="P253" s="478"/>
      <c r="Q253" s="478"/>
      <c r="R253" s="35">
        <f>'5'!$L$253</f>
        <v>809.12</v>
      </c>
      <c r="S253" s="478"/>
      <c r="T253" s="478"/>
      <c r="U253" s="35">
        <f>'6'!$L$253</f>
        <v>809.12</v>
      </c>
      <c r="V253" s="478"/>
      <c r="W253" s="478"/>
      <c r="X253" s="35">
        <f>'7'!$L$253</f>
        <v>5663.84</v>
      </c>
      <c r="Y253" s="478"/>
      <c r="Z253" s="478"/>
      <c r="AA253" s="35">
        <f>'8'!$L$253</f>
        <v>6872.96</v>
      </c>
      <c r="AB253" s="478"/>
      <c r="AC253" s="478"/>
      <c r="AD253" s="35">
        <f>'9'!$L$253</f>
        <v>0</v>
      </c>
      <c r="AE253" s="478"/>
      <c r="AF253" s="478"/>
      <c r="AG253" s="35">
        <f>'10'!$L$253</f>
        <v>0</v>
      </c>
      <c r="AH253" s="478"/>
      <c r="AI253" s="478"/>
      <c r="AJ253" s="35">
        <f>'11'!$L$253</f>
        <v>0</v>
      </c>
      <c r="AK253" s="478"/>
      <c r="AL253" s="478"/>
      <c r="AM253" s="35">
        <f>'12'!$L$253</f>
        <v>0</v>
      </c>
      <c r="AN253" s="478"/>
      <c r="AO253" s="478"/>
      <c r="AP253" s="35">
        <f t="shared" ref="AP253:AP264" si="885">SUM(F253,I253,L253,O253,R253,U253,X253,AA253,AD253,AG253,AJ253,AM253)</f>
        <v>17391.52</v>
      </c>
    </row>
    <row r="254" spans="1:42" ht="20.25">
      <c r="A254" t="str">
        <f t="shared" si="822"/>
        <v>CarrosserieSalaires commis</v>
      </c>
      <c r="B254" s="12" t="s">
        <v>100</v>
      </c>
      <c r="C254" s="612" t="s">
        <v>43</v>
      </c>
      <c r="D254" s="478"/>
      <c r="E254" s="478"/>
      <c r="F254" s="35">
        <f>'1'!$L$254</f>
        <v>1179.27</v>
      </c>
      <c r="G254" s="478"/>
      <c r="H254" s="478"/>
      <c r="I254" s="35">
        <f>'2'!$L$254</f>
        <v>439.05</v>
      </c>
      <c r="J254" s="478"/>
      <c r="K254" s="478"/>
      <c r="L254" s="35">
        <f>'3'!$L$254</f>
        <v>519.5</v>
      </c>
      <c r="M254" s="478"/>
      <c r="N254" s="478"/>
      <c r="O254" s="35">
        <f>'4'!$L$254</f>
        <v>526.82000000000005</v>
      </c>
      <c r="P254" s="478"/>
      <c r="Q254" s="478"/>
      <c r="R254" s="35">
        <f>'5'!$L$254</f>
        <v>545.36</v>
      </c>
      <c r="S254" s="478"/>
      <c r="T254" s="478"/>
      <c r="U254" s="35">
        <f>'6'!$L$254</f>
        <v>501.37</v>
      </c>
      <c r="V254" s="478"/>
      <c r="W254" s="478"/>
      <c r="X254" s="35">
        <f>'7'!$L$254</f>
        <v>4209.87</v>
      </c>
      <c r="Y254" s="478"/>
      <c r="Z254" s="478"/>
      <c r="AA254" s="35">
        <f>'8'!$L$254</f>
        <v>4722.22</v>
      </c>
      <c r="AB254" s="478"/>
      <c r="AC254" s="478"/>
      <c r="AD254" s="35">
        <f>'9'!$L$254</f>
        <v>0</v>
      </c>
      <c r="AE254" s="478"/>
      <c r="AF254" s="478"/>
      <c r="AG254" s="35">
        <f>'10'!$L$254</f>
        <v>0</v>
      </c>
      <c r="AH254" s="478"/>
      <c r="AI254" s="478"/>
      <c r="AJ254" s="35">
        <f>'11'!$L$254</f>
        <v>0</v>
      </c>
      <c r="AK254" s="478"/>
      <c r="AL254" s="478"/>
      <c r="AM254" s="35">
        <f>'12'!$L$254</f>
        <v>0</v>
      </c>
      <c r="AN254" s="478"/>
      <c r="AO254" s="478"/>
      <c r="AP254" s="35">
        <f t="shared" si="885"/>
        <v>12643.46</v>
      </c>
    </row>
    <row r="255" spans="1:42" ht="20.25">
      <c r="A255" t="str">
        <f t="shared" si="822"/>
        <v>CarrosserieSalaires autres</v>
      </c>
      <c r="B255" s="12" t="s">
        <v>100</v>
      </c>
      <c r="C255" s="595" t="s">
        <v>44</v>
      </c>
      <c r="D255" s="111"/>
      <c r="E255" s="111"/>
      <c r="F255" s="457">
        <f>'1'!$L$255</f>
        <v>3336.87</v>
      </c>
      <c r="G255" s="111"/>
      <c r="H255" s="111"/>
      <c r="I255" s="457">
        <f>'2'!$L$255</f>
        <v>3931</v>
      </c>
      <c r="J255" s="111"/>
      <c r="K255" s="111"/>
      <c r="L255" s="457">
        <f>'3'!$L$255</f>
        <v>3896.39</v>
      </c>
      <c r="M255" s="111"/>
      <c r="N255" s="111"/>
      <c r="O255" s="457">
        <f>'4'!$L$255</f>
        <v>3668.29</v>
      </c>
      <c r="P255" s="111"/>
      <c r="Q255" s="111"/>
      <c r="R255" s="457">
        <f>'5'!$L$255</f>
        <v>3707.1</v>
      </c>
      <c r="S255" s="111"/>
      <c r="T255" s="111"/>
      <c r="U255" s="457">
        <f>'6'!$L$255</f>
        <v>1731.36</v>
      </c>
      <c r="V255" s="111"/>
      <c r="W255" s="111"/>
      <c r="X255" s="457">
        <f>'7'!$L$255</f>
        <v>24641.17</v>
      </c>
      <c r="Y255" s="111"/>
      <c r="Z255" s="111"/>
      <c r="AA255" s="457">
        <f>'8'!$L$255</f>
        <v>28380.43</v>
      </c>
      <c r="AB255" s="111"/>
      <c r="AC255" s="111"/>
      <c r="AD255" s="457">
        <f>'9'!$L$255</f>
        <v>0</v>
      </c>
      <c r="AE255" s="111"/>
      <c r="AF255" s="111"/>
      <c r="AG255" s="457">
        <f>'10'!$L$255</f>
        <v>0</v>
      </c>
      <c r="AH255" s="111"/>
      <c r="AI255" s="111"/>
      <c r="AJ255" s="457">
        <f>'11'!$L$255</f>
        <v>0</v>
      </c>
      <c r="AK255" s="111"/>
      <c r="AL255" s="111"/>
      <c r="AM255" s="457">
        <f>'12'!$L$255</f>
        <v>0</v>
      </c>
      <c r="AN255" s="111"/>
      <c r="AO255" s="111"/>
      <c r="AP255" s="457">
        <f t="shared" si="885"/>
        <v>73292.609999999986</v>
      </c>
    </row>
    <row r="256" spans="1:42" ht="20.25">
      <c r="A256" t="str">
        <f t="shared" si="822"/>
        <v>CarrosserieSalaires spécialistes</v>
      </c>
      <c r="B256" s="12" t="s">
        <v>100</v>
      </c>
      <c r="C256" s="595" t="s">
        <v>45</v>
      </c>
      <c r="D256" s="478"/>
      <c r="E256" s="478"/>
      <c r="F256" s="35">
        <f>'1'!$L$256</f>
        <v>3432.72</v>
      </c>
      <c r="G256" s="478"/>
      <c r="H256" s="478"/>
      <c r="I256" s="35">
        <f>'2'!$L$256</f>
        <v>1730.79</v>
      </c>
      <c r="J256" s="478"/>
      <c r="K256" s="478"/>
      <c r="L256" s="35">
        <f>'3'!$L$256</f>
        <v>3178.88</v>
      </c>
      <c r="M256" s="478"/>
      <c r="N256" s="478"/>
      <c r="O256" s="35">
        <f>'4'!$L$256</f>
        <v>2938.51</v>
      </c>
      <c r="P256" s="478"/>
      <c r="Q256" s="478"/>
      <c r="R256" s="35">
        <f>'5'!$L$256</f>
        <v>2023.11</v>
      </c>
      <c r="S256" s="478"/>
      <c r="T256" s="478"/>
      <c r="U256" s="35">
        <f>'6'!$L$256</f>
        <v>2557.7199999999998</v>
      </c>
      <c r="V256" s="478"/>
      <c r="W256" s="478"/>
      <c r="X256" s="35">
        <f>'7'!$L$256</f>
        <v>17573.29</v>
      </c>
      <c r="Y256" s="478"/>
      <c r="Z256" s="478"/>
      <c r="AA256" s="35">
        <f>'8'!$L$256</f>
        <v>18957.919999999998</v>
      </c>
      <c r="AB256" s="478"/>
      <c r="AC256" s="478"/>
      <c r="AD256" s="35">
        <f>'9'!$L$256</f>
        <v>0</v>
      </c>
      <c r="AE256" s="478"/>
      <c r="AF256" s="478"/>
      <c r="AG256" s="35">
        <f>'10'!$L$256</f>
        <v>0</v>
      </c>
      <c r="AH256" s="478"/>
      <c r="AI256" s="478"/>
      <c r="AJ256" s="35">
        <f>'11'!$L$256</f>
        <v>0</v>
      </c>
      <c r="AK256" s="478"/>
      <c r="AL256" s="478"/>
      <c r="AM256" s="35">
        <f>'12'!$L$256</f>
        <v>0</v>
      </c>
      <c r="AN256" s="478"/>
      <c r="AO256" s="478"/>
      <c r="AP256" s="35">
        <f t="shared" si="885"/>
        <v>52392.94</v>
      </c>
    </row>
    <row r="257" spans="1:42" ht="20.25" hidden="1">
      <c r="A257" t="str">
        <f t="shared" si="822"/>
        <v>Carrosserie[...]</v>
      </c>
      <c r="B257" s="12" t="s">
        <v>100</v>
      </c>
      <c r="C257" s="603" t="s">
        <v>21</v>
      </c>
      <c r="D257" s="478"/>
      <c r="E257" s="478"/>
      <c r="F257" s="35">
        <f>'1'!$L$257</f>
        <v>0</v>
      </c>
      <c r="G257" s="478"/>
      <c r="H257" s="478"/>
      <c r="I257" s="35">
        <f>'2'!$L$257</f>
        <v>0</v>
      </c>
      <c r="J257" s="478"/>
      <c r="K257" s="478"/>
      <c r="L257" s="35">
        <f>'3'!$L$257</f>
        <v>0</v>
      </c>
      <c r="M257" s="478"/>
      <c r="N257" s="478"/>
      <c r="O257" s="35">
        <f>'4'!$L$257</f>
        <v>0</v>
      </c>
      <c r="P257" s="478"/>
      <c r="Q257" s="478"/>
      <c r="R257" s="35">
        <f>'5'!$L$257</f>
        <v>0</v>
      </c>
      <c r="S257" s="478"/>
      <c r="T257" s="478"/>
      <c r="U257" s="35">
        <f>'6'!$L$257</f>
        <v>0</v>
      </c>
      <c r="V257" s="478"/>
      <c r="W257" s="478"/>
      <c r="X257" s="35">
        <f>'7'!$L$257</f>
        <v>0</v>
      </c>
      <c r="Y257" s="478"/>
      <c r="Z257" s="478"/>
      <c r="AA257" s="35">
        <f>'8'!$L$257</f>
        <v>0</v>
      </c>
      <c r="AB257" s="478"/>
      <c r="AC257" s="478"/>
      <c r="AD257" s="35">
        <f>'9'!$L$257</f>
        <v>0</v>
      </c>
      <c r="AE257" s="478"/>
      <c r="AF257" s="478"/>
      <c r="AG257" s="35">
        <f>'10'!$L$257</f>
        <v>0</v>
      </c>
      <c r="AH257" s="478"/>
      <c r="AI257" s="478"/>
      <c r="AJ257" s="35">
        <f>'11'!$L$257</f>
        <v>0</v>
      </c>
      <c r="AK257" s="478"/>
      <c r="AL257" s="478"/>
      <c r="AM257" s="35">
        <f>'12'!$L$257</f>
        <v>0</v>
      </c>
      <c r="AN257" s="478"/>
      <c r="AO257" s="478"/>
      <c r="AP257" s="35">
        <f t="shared" si="885"/>
        <v>0</v>
      </c>
    </row>
    <row r="258" spans="1:42" ht="20.25" hidden="1">
      <c r="A258" t="str">
        <f t="shared" si="822"/>
        <v>Carrosserie[...]</v>
      </c>
      <c r="B258" s="12" t="s">
        <v>100</v>
      </c>
      <c r="C258" s="603" t="s">
        <v>21</v>
      </c>
      <c r="D258" s="478"/>
      <c r="E258" s="478"/>
      <c r="F258" s="35">
        <f>'1'!$L$258</f>
        <v>0</v>
      </c>
      <c r="G258" s="478"/>
      <c r="H258" s="478"/>
      <c r="I258" s="35">
        <f>'2'!$L$258</f>
        <v>0</v>
      </c>
      <c r="J258" s="478"/>
      <c r="K258" s="478"/>
      <c r="L258" s="35">
        <f>'3'!$L$258</f>
        <v>0</v>
      </c>
      <c r="M258" s="478"/>
      <c r="N258" s="478"/>
      <c r="O258" s="35">
        <f>'4'!$L$258</f>
        <v>0</v>
      </c>
      <c r="P258" s="478"/>
      <c r="Q258" s="478"/>
      <c r="R258" s="35">
        <f>'5'!$L$258</f>
        <v>0</v>
      </c>
      <c r="S258" s="478"/>
      <c r="T258" s="478"/>
      <c r="U258" s="35">
        <f>'6'!$L$258</f>
        <v>0</v>
      </c>
      <c r="V258" s="478"/>
      <c r="W258" s="478"/>
      <c r="X258" s="35">
        <f>'7'!$L$258</f>
        <v>0</v>
      </c>
      <c r="Y258" s="478"/>
      <c r="Z258" s="478"/>
      <c r="AA258" s="35">
        <f>'8'!$L$258</f>
        <v>0</v>
      </c>
      <c r="AB258" s="478"/>
      <c r="AC258" s="478"/>
      <c r="AD258" s="35">
        <f>'9'!$L$258</f>
        <v>0</v>
      </c>
      <c r="AE258" s="478"/>
      <c r="AF258" s="478"/>
      <c r="AG258" s="35">
        <f>'10'!$L$258</f>
        <v>0</v>
      </c>
      <c r="AH258" s="478"/>
      <c r="AI258" s="478"/>
      <c r="AJ258" s="35">
        <f>'11'!$L$258</f>
        <v>0</v>
      </c>
      <c r="AK258" s="478"/>
      <c r="AL258" s="478"/>
      <c r="AM258" s="35">
        <f>'12'!$L$258</f>
        <v>0</v>
      </c>
      <c r="AN258" s="478"/>
      <c r="AO258" s="478"/>
      <c r="AP258" s="35">
        <f t="shared" si="885"/>
        <v>0</v>
      </c>
    </row>
    <row r="259" spans="1:42" ht="20.25" hidden="1">
      <c r="A259" t="str">
        <f t="shared" si="822"/>
        <v>Carrosserie[...]</v>
      </c>
      <c r="B259" s="12" t="s">
        <v>100</v>
      </c>
      <c r="C259" s="603" t="s">
        <v>21</v>
      </c>
      <c r="D259" s="478"/>
      <c r="E259" s="478"/>
      <c r="F259" s="35">
        <f>'1'!$L$259</f>
        <v>0</v>
      </c>
      <c r="G259" s="478"/>
      <c r="H259" s="478"/>
      <c r="I259" s="35">
        <f>'2'!$L$259</f>
        <v>0</v>
      </c>
      <c r="J259" s="478"/>
      <c r="K259" s="478"/>
      <c r="L259" s="35">
        <f>'3'!$L$259</f>
        <v>0</v>
      </c>
      <c r="M259" s="478"/>
      <c r="N259" s="478"/>
      <c r="O259" s="35">
        <f>'4'!$L$259</f>
        <v>0</v>
      </c>
      <c r="P259" s="478"/>
      <c r="Q259" s="478"/>
      <c r="R259" s="35">
        <f>'5'!$L$259</f>
        <v>0</v>
      </c>
      <c r="S259" s="478"/>
      <c r="T259" s="478"/>
      <c r="U259" s="35">
        <f>'6'!$L$259</f>
        <v>0</v>
      </c>
      <c r="V259" s="478"/>
      <c r="W259" s="478"/>
      <c r="X259" s="35">
        <f>'7'!$L$259</f>
        <v>0</v>
      </c>
      <c r="Y259" s="478"/>
      <c r="Z259" s="478"/>
      <c r="AA259" s="35">
        <f>'8'!$L$259</f>
        <v>0</v>
      </c>
      <c r="AB259" s="478"/>
      <c r="AC259" s="478"/>
      <c r="AD259" s="35">
        <f>'9'!$L$259</f>
        <v>0</v>
      </c>
      <c r="AE259" s="478"/>
      <c r="AF259" s="478"/>
      <c r="AG259" s="35">
        <f>'10'!$L$259</f>
        <v>0</v>
      </c>
      <c r="AH259" s="478"/>
      <c r="AI259" s="478"/>
      <c r="AJ259" s="35">
        <f>'11'!$L$259</f>
        <v>0</v>
      </c>
      <c r="AK259" s="478"/>
      <c r="AL259" s="478"/>
      <c r="AM259" s="35">
        <f>'12'!$L$259</f>
        <v>0</v>
      </c>
      <c r="AN259" s="478"/>
      <c r="AO259" s="478"/>
      <c r="AP259" s="35">
        <f t="shared" si="885"/>
        <v>0</v>
      </c>
    </row>
    <row r="260" spans="1:42" ht="20.25">
      <c r="A260" t="str">
        <f t="shared" si="822"/>
        <v>CarrosserieSalaires en absences</v>
      </c>
      <c r="B260" s="12" t="s">
        <v>100</v>
      </c>
      <c r="C260" s="612" t="s">
        <v>46</v>
      </c>
      <c r="D260" s="478"/>
      <c r="E260" s="478"/>
      <c r="F260" s="35">
        <f>'1'!$L$260</f>
        <v>661.7</v>
      </c>
      <c r="G260" s="478"/>
      <c r="H260" s="478"/>
      <c r="I260" s="35">
        <f>'2'!$L$260</f>
        <v>921.18</v>
      </c>
      <c r="J260" s="478"/>
      <c r="K260" s="478"/>
      <c r="L260" s="35">
        <f>'3'!$L$260</f>
        <v>344.38</v>
      </c>
      <c r="M260" s="478"/>
      <c r="N260" s="478"/>
      <c r="O260" s="35">
        <f>'4'!$L$260</f>
        <v>178.34</v>
      </c>
      <c r="P260" s="478"/>
      <c r="Q260" s="478"/>
      <c r="R260" s="35">
        <f>'5'!$L$260</f>
        <v>379.21</v>
      </c>
      <c r="S260" s="478"/>
      <c r="T260" s="478"/>
      <c r="U260" s="35">
        <f>'6'!$L$260</f>
        <v>412.98</v>
      </c>
      <c r="V260" s="478"/>
      <c r="W260" s="478"/>
      <c r="X260" s="35">
        <f>'7'!$L$260</f>
        <v>3341.47</v>
      </c>
      <c r="Y260" s="478"/>
      <c r="Z260" s="478"/>
      <c r="AA260" s="35">
        <f>'8'!$L$260</f>
        <v>3505.16</v>
      </c>
      <c r="AB260" s="478"/>
      <c r="AC260" s="478"/>
      <c r="AD260" s="35">
        <f>'9'!$L$260</f>
        <v>0</v>
      </c>
      <c r="AE260" s="478"/>
      <c r="AF260" s="478"/>
      <c r="AG260" s="35">
        <f>'10'!$L$260</f>
        <v>0</v>
      </c>
      <c r="AH260" s="478"/>
      <c r="AI260" s="478"/>
      <c r="AJ260" s="35">
        <f>'11'!$L$260</f>
        <v>0</v>
      </c>
      <c r="AK260" s="478"/>
      <c r="AL260" s="478"/>
      <c r="AM260" s="35">
        <f>'12'!$L$260</f>
        <v>0</v>
      </c>
      <c r="AN260" s="478"/>
      <c r="AO260" s="478"/>
      <c r="AP260" s="35">
        <f t="shared" si="885"/>
        <v>9744.42</v>
      </c>
    </row>
    <row r="261" spans="1:42" ht="20.25">
      <c r="A261" t="str">
        <f t="shared" si="822"/>
        <v>CarrosserieDéduction à la source</v>
      </c>
      <c r="B261" s="12" t="s">
        <v>100</v>
      </c>
      <c r="C261" s="595" t="s">
        <v>47</v>
      </c>
      <c r="D261" s="111"/>
      <c r="E261" s="111"/>
      <c r="F261" s="457">
        <f>'1'!$L$261</f>
        <v>1461.24</v>
      </c>
      <c r="G261" s="111"/>
      <c r="H261" s="111"/>
      <c r="I261" s="457">
        <f>'2'!$L$261</f>
        <v>1497.31</v>
      </c>
      <c r="J261" s="111"/>
      <c r="K261" s="111"/>
      <c r="L261" s="457">
        <f>'3'!$L$261</f>
        <v>-46.45</v>
      </c>
      <c r="M261" s="111"/>
      <c r="N261" s="111"/>
      <c r="O261" s="457">
        <f>'4'!$L$261</f>
        <v>894.88</v>
      </c>
      <c r="P261" s="111"/>
      <c r="Q261" s="111"/>
      <c r="R261" s="457">
        <f>'5'!$L$261</f>
        <v>764.14</v>
      </c>
      <c r="S261" s="111"/>
      <c r="T261" s="111"/>
      <c r="U261" s="457">
        <f>'6'!$L$261</f>
        <v>624.25</v>
      </c>
      <c r="V261" s="111"/>
      <c r="W261" s="111"/>
      <c r="X261" s="457">
        <f>'7'!$L$261</f>
        <v>6081.7</v>
      </c>
      <c r="Y261" s="111"/>
      <c r="Z261" s="111"/>
      <c r="AA261" s="457">
        <f>'8'!$L$261</f>
        <v>6819.87</v>
      </c>
      <c r="AB261" s="111"/>
      <c r="AC261" s="111"/>
      <c r="AD261" s="457">
        <f>'9'!$L$261</f>
        <v>0</v>
      </c>
      <c r="AE261" s="111"/>
      <c r="AF261" s="111"/>
      <c r="AG261" s="457">
        <f>'10'!$L$261</f>
        <v>0</v>
      </c>
      <c r="AH261" s="111"/>
      <c r="AI261" s="111"/>
      <c r="AJ261" s="457">
        <f>'11'!$L$261</f>
        <v>0</v>
      </c>
      <c r="AK261" s="111"/>
      <c r="AL261" s="111"/>
      <c r="AM261" s="457">
        <f>'12'!$L$261</f>
        <v>0</v>
      </c>
      <c r="AN261" s="111"/>
      <c r="AO261" s="111"/>
      <c r="AP261" s="457">
        <f t="shared" si="885"/>
        <v>18096.939999999999</v>
      </c>
    </row>
    <row r="262" spans="1:42" ht="20.25">
      <c r="A262" t="str">
        <f t="shared" si="822"/>
        <v>CarrosserieBénéfices marginaux</v>
      </c>
      <c r="B262" s="12" t="s">
        <v>100</v>
      </c>
      <c r="C262" s="595" t="s">
        <v>48</v>
      </c>
      <c r="D262" s="478"/>
      <c r="E262" s="478"/>
      <c r="F262" s="35">
        <f>'1'!$L$262</f>
        <v>1281</v>
      </c>
      <c r="G262" s="478"/>
      <c r="H262" s="478"/>
      <c r="I262" s="35">
        <f>'2'!$L$262</f>
        <v>1238.57</v>
      </c>
      <c r="J262" s="478"/>
      <c r="K262" s="478"/>
      <c r="L262" s="35">
        <f>'3'!$L$262</f>
        <v>-432.57</v>
      </c>
      <c r="M262" s="478"/>
      <c r="N262" s="478"/>
      <c r="O262" s="35">
        <f>'4'!$L$262</f>
        <v>641.33000000000004</v>
      </c>
      <c r="P262" s="478"/>
      <c r="Q262" s="478"/>
      <c r="R262" s="35">
        <f>'5'!$L$262</f>
        <v>547.63</v>
      </c>
      <c r="S262" s="478"/>
      <c r="T262" s="478"/>
      <c r="U262" s="35">
        <f>'6'!$L$262</f>
        <v>447.38</v>
      </c>
      <c r="V262" s="478"/>
      <c r="W262" s="478"/>
      <c r="X262" s="35">
        <f>'7'!$L$262</f>
        <v>4358.55</v>
      </c>
      <c r="Y262" s="478"/>
      <c r="Z262" s="478"/>
      <c r="AA262" s="35">
        <f>'8'!$L$262</f>
        <v>4887.57</v>
      </c>
      <c r="AB262" s="478"/>
      <c r="AC262" s="478"/>
      <c r="AD262" s="35">
        <f>'9'!$L$262</f>
        <v>0</v>
      </c>
      <c r="AE262" s="478"/>
      <c r="AF262" s="478"/>
      <c r="AG262" s="35">
        <f>'10'!$L$262</f>
        <v>0</v>
      </c>
      <c r="AH262" s="478"/>
      <c r="AI262" s="478"/>
      <c r="AJ262" s="35">
        <f>'11'!$L$262</f>
        <v>0</v>
      </c>
      <c r="AK262" s="478"/>
      <c r="AL262" s="478"/>
      <c r="AM262" s="35">
        <f>'12'!$L$262</f>
        <v>0</v>
      </c>
      <c r="AN262" s="478"/>
      <c r="AO262" s="478"/>
      <c r="AP262" s="35">
        <f t="shared" si="885"/>
        <v>12969.46</v>
      </c>
    </row>
    <row r="263" spans="1:42" ht="20.25">
      <c r="A263" t="str">
        <f t="shared" si="822"/>
        <v>CarrosserieCsst</v>
      </c>
      <c r="B263" s="12" t="s">
        <v>100</v>
      </c>
      <c r="C263" s="595" t="s">
        <v>49</v>
      </c>
      <c r="D263" s="478"/>
      <c r="E263" s="478"/>
      <c r="F263" s="35">
        <f>'1'!$L$263</f>
        <v>0</v>
      </c>
      <c r="G263" s="478"/>
      <c r="H263" s="478"/>
      <c r="I263" s="35">
        <f>'2'!$L$263</f>
        <v>323.98</v>
      </c>
      <c r="J263" s="478"/>
      <c r="K263" s="478"/>
      <c r="L263" s="35">
        <f>'3'!$L$263</f>
        <v>161.37</v>
      </c>
      <c r="M263" s="478"/>
      <c r="N263" s="478"/>
      <c r="O263" s="35">
        <f>'4'!$L$263</f>
        <v>149.15</v>
      </c>
      <c r="P263" s="478"/>
      <c r="Q263" s="478"/>
      <c r="R263" s="35">
        <f>'5'!$L$263</f>
        <v>127.36</v>
      </c>
      <c r="S263" s="478"/>
      <c r="T263" s="478"/>
      <c r="U263" s="35">
        <f>'6'!$L$263</f>
        <v>104.04</v>
      </c>
      <c r="V263" s="478"/>
      <c r="W263" s="478"/>
      <c r="X263" s="35">
        <f>'7'!$L$263</f>
        <v>1013.62</v>
      </c>
      <c r="Y263" s="478"/>
      <c r="Z263" s="478"/>
      <c r="AA263" s="35">
        <f>'8'!$L$263</f>
        <v>1136.6500000000001</v>
      </c>
      <c r="AB263" s="478"/>
      <c r="AC263" s="478"/>
      <c r="AD263" s="35">
        <f>'9'!$L$263</f>
        <v>0</v>
      </c>
      <c r="AE263" s="478"/>
      <c r="AF263" s="478"/>
      <c r="AG263" s="35">
        <f>'10'!$L$263</f>
        <v>0</v>
      </c>
      <c r="AH263" s="478"/>
      <c r="AI263" s="478"/>
      <c r="AJ263" s="35">
        <f>'11'!$L$263</f>
        <v>0</v>
      </c>
      <c r="AK263" s="478"/>
      <c r="AL263" s="478"/>
      <c r="AM263" s="35">
        <f>'12'!$L$263</f>
        <v>0</v>
      </c>
      <c r="AN263" s="478"/>
      <c r="AO263" s="478"/>
      <c r="AP263" s="35">
        <f t="shared" si="885"/>
        <v>3016.17</v>
      </c>
    </row>
    <row r="264" spans="1:42" ht="20.25" hidden="1">
      <c r="A264" t="str">
        <f t="shared" si="822"/>
        <v>Carrosserie[...]</v>
      </c>
      <c r="B264" s="12" t="s">
        <v>100</v>
      </c>
      <c r="C264" s="603" t="s">
        <v>21</v>
      </c>
      <c r="D264" s="117"/>
      <c r="E264" s="117"/>
      <c r="F264" s="35">
        <f>'1'!$L$264</f>
        <v>0</v>
      </c>
      <c r="G264" s="117"/>
      <c r="H264" s="117"/>
      <c r="I264" s="35">
        <f>'2'!$L$264</f>
        <v>0</v>
      </c>
      <c r="J264" s="117"/>
      <c r="K264" s="117"/>
      <c r="L264" s="35">
        <f>'3'!$L$264</f>
        <v>0</v>
      </c>
      <c r="M264" s="117"/>
      <c r="N264" s="117"/>
      <c r="O264" s="35">
        <f>'4'!$L$264</f>
        <v>0</v>
      </c>
      <c r="P264" s="117"/>
      <c r="Q264" s="117"/>
      <c r="R264" s="35">
        <f>'5'!$L$264</f>
        <v>0</v>
      </c>
      <c r="S264" s="117"/>
      <c r="T264" s="117"/>
      <c r="U264" s="35">
        <f>'6'!$L$264</f>
        <v>0</v>
      </c>
      <c r="V264" s="117"/>
      <c r="W264" s="117"/>
      <c r="X264" s="35">
        <f>'7'!$L$264</f>
        <v>0</v>
      </c>
      <c r="Y264" s="117"/>
      <c r="Z264" s="117"/>
      <c r="AA264" s="35">
        <f>'8'!$L$264</f>
        <v>0</v>
      </c>
      <c r="AB264" s="117"/>
      <c r="AC264" s="117"/>
      <c r="AD264" s="35">
        <f>'9'!$L$264</f>
        <v>0</v>
      </c>
      <c r="AE264" s="117"/>
      <c r="AF264" s="117"/>
      <c r="AG264" s="35">
        <f>'10'!$L$264</f>
        <v>0</v>
      </c>
      <c r="AH264" s="117"/>
      <c r="AI264" s="117"/>
      <c r="AJ264" s="35">
        <f>'11'!$L$264</f>
        <v>0</v>
      </c>
      <c r="AK264" s="117"/>
      <c r="AL264" s="117"/>
      <c r="AM264" s="35">
        <f>'12'!$L$264</f>
        <v>0</v>
      </c>
      <c r="AN264" s="117"/>
      <c r="AO264" s="117"/>
      <c r="AP264" s="35">
        <f t="shared" si="885"/>
        <v>0</v>
      </c>
    </row>
    <row r="265" spans="1:42" ht="20.25">
      <c r="A265" t="str">
        <f t="shared" si="822"/>
        <v>CarrosserieTOTAL PERSONNEL</v>
      </c>
      <c r="B265" s="12" t="s">
        <v>100</v>
      </c>
      <c r="C265" s="611" t="s">
        <v>50</v>
      </c>
      <c r="D265" s="100" t="s">
        <v>40</v>
      </c>
      <c r="E265" s="101">
        <f>IF(F243=0,0,F265/F$243)</f>
        <v>0</v>
      </c>
      <c r="F265" s="107">
        <f>+SUM(F253:F264)</f>
        <v>12161.92</v>
      </c>
      <c r="G265" s="100" t="s">
        <v>40</v>
      </c>
      <c r="H265" s="101">
        <f>IF(I243=0,0,I265/I$243)</f>
        <v>0</v>
      </c>
      <c r="I265" s="107">
        <f>+SUM(I253:I264)</f>
        <v>10891</v>
      </c>
      <c r="J265" s="100" t="s">
        <v>40</v>
      </c>
      <c r="K265" s="101">
        <f>IF(L243=0,0,L265/L$243)</f>
        <v>0</v>
      </c>
      <c r="L265" s="107">
        <f>+SUM(L253:L264)</f>
        <v>8430.619999999999</v>
      </c>
      <c r="M265" s="100" t="s">
        <v>40</v>
      </c>
      <c r="N265" s="101">
        <f t="shared" ref="N265" si="886">IF(O243=0,0,O265/O$243)</f>
        <v>0</v>
      </c>
      <c r="O265" s="107">
        <f t="shared" ref="O265" si="887">+SUM(O253:O264)</f>
        <v>9806.4399999999987</v>
      </c>
      <c r="P265" s="100" t="s">
        <v>40</v>
      </c>
      <c r="Q265" s="101">
        <f t="shared" ref="Q265" si="888">IF(R243=0,0,R265/R$243)</f>
        <v>0</v>
      </c>
      <c r="R265" s="107">
        <f t="shared" ref="R265" si="889">+SUM(R253:R264)</f>
        <v>8903.0299999999988</v>
      </c>
      <c r="S265" s="100" t="s">
        <v>40</v>
      </c>
      <c r="T265" s="101">
        <f t="shared" ref="T265" si="890">IF(U243=0,0,U265/U$243)</f>
        <v>0</v>
      </c>
      <c r="U265" s="107">
        <f t="shared" ref="U265" si="891">+SUM(U253:U264)</f>
        <v>7188.2199999999993</v>
      </c>
      <c r="V265" s="100" t="s">
        <v>40</v>
      </c>
      <c r="W265" s="101">
        <f t="shared" ref="W265" si="892">IF(X243=0,0,X265/X$243)</f>
        <v>0</v>
      </c>
      <c r="X265" s="107">
        <f t="shared" ref="X265" si="893">+SUM(X253:X264)</f>
        <v>66883.509999999995</v>
      </c>
      <c r="Y265" s="100" t="s">
        <v>40</v>
      </c>
      <c r="Z265" s="101">
        <f t="shared" ref="Z265" si="894">IF(AA243=0,0,AA265/AA$243)</f>
        <v>0</v>
      </c>
      <c r="AA265" s="107">
        <f t="shared" ref="AA265" si="895">+SUM(AA253:AA264)</f>
        <v>75282.78</v>
      </c>
      <c r="AB265" s="100" t="s">
        <v>40</v>
      </c>
      <c r="AC265" s="101">
        <f t="shared" ref="AC265" si="896">IF(AD243=0,0,AD265/AD$243)</f>
        <v>0</v>
      </c>
      <c r="AD265" s="107">
        <f t="shared" ref="AD265" si="897">+SUM(AD253:AD264)</f>
        <v>0</v>
      </c>
      <c r="AE265" s="100" t="s">
        <v>40</v>
      </c>
      <c r="AF265" s="101">
        <f t="shared" ref="AF265" si="898">IF(AG243=0,0,AG265/AG$243)</f>
        <v>0</v>
      </c>
      <c r="AG265" s="107">
        <f t="shared" ref="AG265" si="899">+SUM(AG253:AG264)</f>
        <v>0</v>
      </c>
      <c r="AH265" s="100" t="s">
        <v>40</v>
      </c>
      <c r="AI265" s="101">
        <f t="shared" ref="AI265" si="900">IF(AJ243=0,0,AJ265/AJ$243)</f>
        <v>0</v>
      </c>
      <c r="AJ265" s="107">
        <f t="shared" ref="AJ265" si="901">+SUM(AJ253:AJ264)</f>
        <v>0</v>
      </c>
      <c r="AK265" s="100" t="s">
        <v>40</v>
      </c>
      <c r="AL265" s="101">
        <f t="shared" ref="AL265" si="902">IF(AM243=0,0,AM265/AM$243)</f>
        <v>0</v>
      </c>
      <c r="AM265" s="107">
        <f t="shared" ref="AM265" si="903">+SUM(AM253:AM264)</f>
        <v>0</v>
      </c>
      <c r="AN265" s="100" t="s">
        <v>40</v>
      </c>
      <c r="AO265" s="101">
        <f t="shared" ref="AO265" si="904">IF(AP243=0,0,AP265/AP$243)</f>
        <v>0</v>
      </c>
      <c r="AP265" s="107">
        <f t="shared" ref="AP265" si="905">+SUM(AP253:AP264)</f>
        <v>199547.51999999999</v>
      </c>
    </row>
    <row r="266" spans="1:42" ht="20.25">
      <c r="A266" t="str">
        <f t="shared" si="822"/>
        <v>CarrosseriePublicité 2</v>
      </c>
      <c r="B266" s="12" t="s">
        <v>100</v>
      </c>
      <c r="C266" s="618" t="s">
        <v>51</v>
      </c>
      <c r="D266" s="478"/>
      <c r="E266" s="478"/>
      <c r="F266" s="35">
        <f>'1'!$L$266</f>
        <v>100.08</v>
      </c>
      <c r="G266" s="478"/>
      <c r="H266" s="478"/>
      <c r="I266" s="35">
        <f>'2'!$L$266</f>
        <v>0.09</v>
      </c>
      <c r="J266" s="478"/>
      <c r="K266" s="478"/>
      <c r="L266" s="35">
        <f>'3'!$L$266</f>
        <v>7.0000000000000007E-2</v>
      </c>
      <c r="M266" s="478"/>
      <c r="N266" s="478"/>
      <c r="O266" s="35">
        <f>'4'!$L$266</f>
        <v>0.13</v>
      </c>
      <c r="P266" s="478"/>
      <c r="Q266" s="478"/>
      <c r="R266" s="35">
        <f>'5'!$L$266</f>
        <v>7.0000000000000007E-2</v>
      </c>
      <c r="S266" s="478"/>
      <c r="T266" s="478"/>
      <c r="U266" s="35">
        <f>'6'!$L$266</f>
        <v>0.13</v>
      </c>
      <c r="V266" s="478"/>
      <c r="W266" s="478"/>
      <c r="X266" s="35">
        <f>'7'!$L$266</f>
        <v>100.65</v>
      </c>
      <c r="Y266" s="478"/>
      <c r="Z266" s="478"/>
      <c r="AA266" s="35">
        <f>'8'!$L$266</f>
        <v>104.81</v>
      </c>
      <c r="AB266" s="478"/>
      <c r="AC266" s="478"/>
      <c r="AD266" s="35">
        <f>'9'!$L$266</f>
        <v>0</v>
      </c>
      <c r="AE266" s="478"/>
      <c r="AF266" s="478"/>
      <c r="AG266" s="35">
        <f>'10'!$L$266</f>
        <v>0</v>
      </c>
      <c r="AH266" s="478"/>
      <c r="AI266" s="478"/>
      <c r="AJ266" s="35">
        <f>'11'!$L$266</f>
        <v>0</v>
      </c>
      <c r="AK266" s="478"/>
      <c r="AL266" s="478"/>
      <c r="AM266" s="35">
        <f>'12'!$L$266</f>
        <v>0</v>
      </c>
      <c r="AN266" s="478"/>
      <c r="AO266" s="478"/>
      <c r="AP266" s="35">
        <f t="shared" ref="AP266:AP283" si="906">SUM(F266,I266,L266,O266,R266,U266,X266,AA266,AD266,AG266,AJ266,AM266)</f>
        <v>306.02999999999997</v>
      </c>
    </row>
    <row r="267" spans="1:42" ht="20.25">
      <c r="A267" t="str">
        <f t="shared" si="822"/>
        <v>CarrosserieService gratuit 2</v>
      </c>
      <c r="B267" s="12" t="s">
        <v>100</v>
      </c>
      <c r="C267" s="595" t="s">
        <v>52</v>
      </c>
      <c r="D267" s="478"/>
      <c r="E267" s="478"/>
      <c r="F267" s="35">
        <f>'1'!$L$267</f>
        <v>12.15</v>
      </c>
      <c r="G267" s="478"/>
      <c r="H267" s="478"/>
      <c r="I267" s="35">
        <f>'2'!$L$267</f>
        <v>-344.32</v>
      </c>
      <c r="J267" s="478"/>
      <c r="K267" s="478"/>
      <c r="L267" s="35">
        <f>'3'!$L$267</f>
        <v>180.5</v>
      </c>
      <c r="M267" s="478"/>
      <c r="N267" s="478"/>
      <c r="O267" s="35">
        <f>'4'!$L$267</f>
        <v>207</v>
      </c>
      <c r="P267" s="478"/>
      <c r="Q267" s="478"/>
      <c r="R267" s="35">
        <f>'5'!$L$267</f>
        <v>201.75</v>
      </c>
      <c r="S267" s="478"/>
      <c r="T267" s="478"/>
      <c r="U267" s="35">
        <f>'6'!$L$267</f>
        <v>-102.58</v>
      </c>
      <c r="V267" s="478"/>
      <c r="W267" s="478"/>
      <c r="X267" s="35">
        <f>'7'!$L$267</f>
        <v>341.97</v>
      </c>
      <c r="Y267" s="478"/>
      <c r="Z267" s="478"/>
      <c r="AA267" s="35">
        <f>'8'!$L$267</f>
        <v>424.15</v>
      </c>
      <c r="AB267" s="478"/>
      <c r="AC267" s="478"/>
      <c r="AD267" s="35">
        <f>'9'!$L$267</f>
        <v>0</v>
      </c>
      <c r="AE267" s="478"/>
      <c r="AF267" s="478"/>
      <c r="AG267" s="35">
        <f>'10'!$L$267</f>
        <v>0</v>
      </c>
      <c r="AH267" s="478"/>
      <c r="AI267" s="478"/>
      <c r="AJ267" s="35">
        <f>'11'!$L$267</f>
        <v>0</v>
      </c>
      <c r="AK267" s="478"/>
      <c r="AL267" s="478"/>
      <c r="AM267" s="35">
        <f>'12'!$L$267</f>
        <v>0</v>
      </c>
      <c r="AN267" s="478"/>
      <c r="AO267" s="478"/>
      <c r="AP267" s="35">
        <f t="shared" si="906"/>
        <v>920.62</v>
      </c>
    </row>
    <row r="268" spans="1:42" ht="20.25">
      <c r="A268" t="str">
        <f t="shared" si="822"/>
        <v>CarrosserieFrais véhicules de cie</v>
      </c>
      <c r="B268" s="12" t="s">
        <v>100</v>
      </c>
      <c r="C268" s="612" t="s">
        <v>53</v>
      </c>
      <c r="D268" s="117"/>
      <c r="E268" s="117"/>
      <c r="F268" s="35">
        <f>'1'!$L$268</f>
        <v>824.3</v>
      </c>
      <c r="G268" s="117"/>
      <c r="H268" s="117"/>
      <c r="I268" s="35">
        <f>'2'!$L$268</f>
        <v>316</v>
      </c>
      <c r="J268" s="117"/>
      <c r="K268" s="117"/>
      <c r="L268" s="35">
        <f>'3'!$L$268</f>
        <v>1041.1500000000001</v>
      </c>
      <c r="M268" s="117"/>
      <c r="N268" s="117"/>
      <c r="O268" s="35">
        <f>'4'!$L$268</f>
        <v>903.46</v>
      </c>
      <c r="P268" s="117"/>
      <c r="Q268" s="117"/>
      <c r="R268" s="35">
        <f>'5'!$L$268</f>
        <v>483.44</v>
      </c>
      <c r="S268" s="117"/>
      <c r="T268" s="117"/>
      <c r="U268" s="35">
        <f>'6'!$L$268</f>
        <v>441.04</v>
      </c>
      <c r="V268" s="117"/>
      <c r="W268" s="117"/>
      <c r="X268" s="35">
        <f>'7'!$L$268</f>
        <v>4487.74</v>
      </c>
      <c r="Y268" s="117"/>
      <c r="Z268" s="117"/>
      <c r="AA268" s="35">
        <f>'8'!$L$268</f>
        <v>4486.1000000000004</v>
      </c>
      <c r="AB268" s="117"/>
      <c r="AC268" s="117"/>
      <c r="AD268" s="35">
        <f>'9'!$L$268</f>
        <v>0</v>
      </c>
      <c r="AE268" s="117"/>
      <c r="AF268" s="117"/>
      <c r="AG268" s="35">
        <f>'10'!$L$268</f>
        <v>0</v>
      </c>
      <c r="AH268" s="117"/>
      <c r="AI268" s="117"/>
      <c r="AJ268" s="35">
        <f>'11'!$L$268</f>
        <v>0</v>
      </c>
      <c r="AK268" s="117"/>
      <c r="AL268" s="117"/>
      <c r="AM268" s="35">
        <f>'12'!$L$268</f>
        <v>0</v>
      </c>
      <c r="AN268" s="117"/>
      <c r="AO268" s="117"/>
      <c r="AP268" s="35">
        <f t="shared" si="906"/>
        <v>12983.23</v>
      </c>
    </row>
    <row r="269" spans="1:42" ht="20.25">
      <c r="A269" t="str">
        <f t="shared" si="822"/>
        <v>CarrosserieInformatique</v>
      </c>
      <c r="B269" s="12" t="s">
        <v>100</v>
      </c>
      <c r="C269" s="595" t="s">
        <v>54</v>
      </c>
      <c r="D269" s="478"/>
      <c r="E269" s="478"/>
      <c r="F269" s="457">
        <f>'1'!$L$269</f>
        <v>1378.59</v>
      </c>
      <c r="G269" s="478"/>
      <c r="H269" s="478"/>
      <c r="I269" s="457">
        <f>'2'!$L$269</f>
        <v>1345.34</v>
      </c>
      <c r="J269" s="478"/>
      <c r="K269" s="478"/>
      <c r="L269" s="457">
        <f>'3'!$L$269</f>
        <v>1389.17</v>
      </c>
      <c r="M269" s="478"/>
      <c r="N269" s="478"/>
      <c r="O269" s="457">
        <f>'4'!$L$269</f>
        <v>1247.3699999999999</v>
      </c>
      <c r="P269" s="478"/>
      <c r="Q269" s="478"/>
      <c r="R269" s="457">
        <f>'5'!$L$269</f>
        <v>1319.76</v>
      </c>
      <c r="S269" s="478"/>
      <c r="T269" s="478"/>
      <c r="U269" s="457">
        <f>'6'!$L$269</f>
        <v>1353.82</v>
      </c>
      <c r="V269" s="478"/>
      <c r="W269" s="478"/>
      <c r="X269" s="457">
        <f>'7'!$L$269</f>
        <v>9510</v>
      </c>
      <c r="Y269" s="478"/>
      <c r="Z269" s="478"/>
      <c r="AA269" s="457">
        <f>'8'!$L$269</f>
        <v>10825.13</v>
      </c>
      <c r="AB269" s="478"/>
      <c r="AC269" s="478"/>
      <c r="AD269" s="457">
        <f>'9'!$L$269</f>
        <v>0</v>
      </c>
      <c r="AE269" s="478"/>
      <c r="AF269" s="478"/>
      <c r="AG269" s="457">
        <f>'10'!$L$269</f>
        <v>0</v>
      </c>
      <c r="AH269" s="478"/>
      <c r="AI269" s="478"/>
      <c r="AJ269" s="457">
        <f>'11'!$L$269</f>
        <v>0</v>
      </c>
      <c r="AK269" s="478"/>
      <c r="AL269" s="478"/>
      <c r="AM269" s="457">
        <f>'12'!$L$269</f>
        <v>0</v>
      </c>
      <c r="AN269" s="478"/>
      <c r="AO269" s="478"/>
      <c r="AP269" s="457">
        <f t="shared" si="906"/>
        <v>28369.18</v>
      </c>
    </row>
    <row r="270" spans="1:42" ht="20.25">
      <c r="A270" t="str">
        <f t="shared" si="822"/>
        <v>CarrosserieFrais de déplacement</v>
      </c>
      <c r="B270" s="12" t="s">
        <v>100</v>
      </c>
      <c r="C270" s="595" t="s">
        <v>55</v>
      </c>
      <c r="D270" s="478"/>
      <c r="E270" s="478"/>
      <c r="F270" s="35">
        <f>'1'!$L$270</f>
        <v>13.57</v>
      </c>
      <c r="G270" s="478"/>
      <c r="H270" s="478"/>
      <c r="I270" s="35">
        <f>'2'!$L$270</f>
        <v>15.92</v>
      </c>
      <c r="J270" s="478"/>
      <c r="K270" s="478"/>
      <c r="L270" s="35">
        <f>'3'!$L$270</f>
        <v>128.49</v>
      </c>
      <c r="M270" s="478"/>
      <c r="N270" s="478"/>
      <c r="O270" s="35">
        <f>'4'!$L$270</f>
        <v>45.9</v>
      </c>
      <c r="P270" s="478"/>
      <c r="Q270" s="478"/>
      <c r="R270" s="35">
        <f>'5'!$L$270</f>
        <v>133.97</v>
      </c>
      <c r="S270" s="478"/>
      <c r="T270" s="478"/>
      <c r="U270" s="35">
        <f>'6'!$L$270</f>
        <v>165.31</v>
      </c>
      <c r="V270" s="478"/>
      <c r="W270" s="478"/>
      <c r="X270" s="35">
        <f>'7'!$L$270</f>
        <v>748.07</v>
      </c>
      <c r="Y270" s="478"/>
      <c r="Z270" s="478"/>
      <c r="AA270" s="35">
        <f>'8'!$L$270</f>
        <v>795.7</v>
      </c>
      <c r="AB270" s="478"/>
      <c r="AC270" s="478"/>
      <c r="AD270" s="35">
        <f>'9'!$L$270</f>
        <v>0</v>
      </c>
      <c r="AE270" s="478"/>
      <c r="AF270" s="478"/>
      <c r="AG270" s="35">
        <f>'10'!$L$270</f>
        <v>0</v>
      </c>
      <c r="AH270" s="478"/>
      <c r="AI270" s="478"/>
      <c r="AJ270" s="35">
        <f>'11'!$L$270</f>
        <v>0</v>
      </c>
      <c r="AK270" s="478"/>
      <c r="AL270" s="478"/>
      <c r="AM270" s="35">
        <f>'12'!$L$270</f>
        <v>0</v>
      </c>
      <c r="AN270" s="478"/>
      <c r="AO270" s="478"/>
      <c r="AP270" s="35">
        <f t="shared" si="906"/>
        <v>2046.93</v>
      </c>
    </row>
    <row r="271" spans="1:42" ht="20.25">
      <c r="A271" t="str">
        <f t="shared" si="822"/>
        <v>CarrosserieServices extérieurs</v>
      </c>
      <c r="B271" s="12" t="s">
        <v>100</v>
      </c>
      <c r="C271" s="595" t="s">
        <v>56</v>
      </c>
      <c r="D271" s="117"/>
      <c r="E271" s="117"/>
      <c r="F271" s="35">
        <f>'1'!$L$271</f>
        <v>282.91000000000003</v>
      </c>
      <c r="G271" s="117"/>
      <c r="H271" s="117"/>
      <c r="I271" s="35">
        <f>'2'!$L$271</f>
        <v>349.99</v>
      </c>
      <c r="J271" s="117"/>
      <c r="K271" s="117"/>
      <c r="L271" s="35">
        <f>'3'!$L$271</f>
        <v>417.9</v>
      </c>
      <c r="M271" s="117"/>
      <c r="N271" s="117"/>
      <c r="O271" s="35">
        <f>'4'!$L$271</f>
        <v>906.75</v>
      </c>
      <c r="P271" s="117"/>
      <c r="Q271" s="117"/>
      <c r="R271" s="35">
        <f>'5'!$L$271</f>
        <v>631.61</v>
      </c>
      <c r="S271" s="117"/>
      <c r="T271" s="117"/>
      <c r="U271" s="35">
        <f>'6'!$L$271</f>
        <v>538.4</v>
      </c>
      <c r="V271" s="117"/>
      <c r="W271" s="117"/>
      <c r="X271" s="35">
        <f>'7'!$L$271</f>
        <v>3747.55</v>
      </c>
      <c r="Y271" s="117"/>
      <c r="Z271" s="117"/>
      <c r="AA271" s="35">
        <f>'8'!$L$271</f>
        <v>4272.1499999999996</v>
      </c>
      <c r="AB271" s="117"/>
      <c r="AC271" s="117"/>
      <c r="AD271" s="35">
        <f>'9'!$L$271</f>
        <v>0</v>
      </c>
      <c r="AE271" s="117"/>
      <c r="AF271" s="117"/>
      <c r="AG271" s="35">
        <f>'10'!$L$271</f>
        <v>0</v>
      </c>
      <c r="AH271" s="117"/>
      <c r="AI271" s="117"/>
      <c r="AJ271" s="35">
        <f>'11'!$L$271</f>
        <v>0</v>
      </c>
      <c r="AK271" s="117"/>
      <c r="AL271" s="117"/>
      <c r="AM271" s="35">
        <f>'12'!$L$271</f>
        <v>0</v>
      </c>
      <c r="AN271" s="117"/>
      <c r="AO271" s="117"/>
      <c r="AP271" s="35">
        <f t="shared" si="906"/>
        <v>11147.26</v>
      </c>
    </row>
    <row r="272" spans="1:42" ht="20.25">
      <c r="A272" t="str">
        <f t="shared" si="822"/>
        <v>CarrosserieFournitures d'atelier</v>
      </c>
      <c r="B272" s="12" t="s">
        <v>100</v>
      </c>
      <c r="C272" s="619" t="s">
        <v>99</v>
      </c>
      <c r="D272" s="478"/>
      <c r="E272" s="478"/>
      <c r="F272" s="58">
        <f>'1'!$L$272</f>
        <v>0</v>
      </c>
      <c r="G272" s="478"/>
      <c r="H272" s="478"/>
      <c r="I272" s="58">
        <f>'2'!$L$272</f>
        <v>0</v>
      </c>
      <c r="J272" s="478"/>
      <c r="K272" s="478"/>
      <c r="L272" s="58">
        <f>'3'!$L$272</f>
        <v>0</v>
      </c>
      <c r="M272" s="478"/>
      <c r="N272" s="478"/>
      <c r="O272" s="58">
        <f>'4'!$L$272</f>
        <v>0</v>
      </c>
      <c r="P272" s="478"/>
      <c r="Q272" s="478"/>
      <c r="R272" s="58">
        <f>'5'!$L$272</f>
        <v>0</v>
      </c>
      <c r="S272" s="478"/>
      <c r="T272" s="478"/>
      <c r="U272" s="58">
        <f>'6'!$L$272</f>
        <v>0</v>
      </c>
      <c r="V272" s="478"/>
      <c r="W272" s="478"/>
      <c r="X272" s="58">
        <f>'7'!$L$272</f>
        <v>0</v>
      </c>
      <c r="Y272" s="478"/>
      <c r="Z272" s="478"/>
      <c r="AA272" s="58">
        <f>'8'!$L$272</f>
        <v>0</v>
      </c>
      <c r="AB272" s="478"/>
      <c r="AC272" s="478"/>
      <c r="AD272" s="58">
        <f>'9'!$L$272</f>
        <v>0</v>
      </c>
      <c r="AE272" s="478"/>
      <c r="AF272" s="478"/>
      <c r="AG272" s="58">
        <f>'10'!$L$272</f>
        <v>0</v>
      </c>
      <c r="AH272" s="478"/>
      <c r="AI272" s="478"/>
      <c r="AJ272" s="58">
        <f>'11'!$L$272</f>
        <v>0</v>
      </c>
      <c r="AK272" s="478"/>
      <c r="AL272" s="478"/>
      <c r="AM272" s="58">
        <f>'12'!$L$272</f>
        <v>0</v>
      </c>
      <c r="AN272" s="478"/>
      <c r="AO272" s="478"/>
      <c r="AP272" s="58">
        <f t="shared" si="906"/>
        <v>0</v>
      </c>
    </row>
    <row r="273" spans="1:42" ht="20.25">
      <c r="A273" t="str">
        <f t="shared" si="822"/>
        <v>CarrosserieFournitures autres</v>
      </c>
      <c r="B273" s="12" t="s">
        <v>100</v>
      </c>
      <c r="C273" s="595" t="s">
        <v>57</v>
      </c>
      <c r="D273" s="478"/>
      <c r="E273" s="478"/>
      <c r="F273" s="35">
        <f>'1'!$L$273</f>
        <v>0</v>
      </c>
      <c r="G273" s="478"/>
      <c r="H273" s="478"/>
      <c r="I273" s="35">
        <f>'2'!$L$273</f>
        <v>0</v>
      </c>
      <c r="J273" s="478"/>
      <c r="K273" s="478"/>
      <c r="L273" s="35">
        <f>'3'!$L$273</f>
        <v>0</v>
      </c>
      <c r="M273" s="478"/>
      <c r="N273" s="478"/>
      <c r="O273" s="35">
        <f>'4'!$L$273</f>
        <v>104.35</v>
      </c>
      <c r="P273" s="478"/>
      <c r="Q273" s="478"/>
      <c r="R273" s="35">
        <f>'5'!$L$273</f>
        <v>16.39</v>
      </c>
      <c r="S273" s="478"/>
      <c r="T273" s="478"/>
      <c r="U273" s="35">
        <f>'6'!$L$273</f>
        <v>1.95</v>
      </c>
      <c r="V273" s="478"/>
      <c r="W273" s="478"/>
      <c r="X273" s="35">
        <f>'7'!$L$273</f>
        <v>122.69</v>
      </c>
      <c r="Y273" s="478"/>
      <c r="Z273" s="478"/>
      <c r="AA273" s="35">
        <f>'8'!$L$273</f>
        <v>124.32</v>
      </c>
      <c r="AB273" s="478"/>
      <c r="AC273" s="478"/>
      <c r="AD273" s="35">
        <f>'9'!$L$273</f>
        <v>0</v>
      </c>
      <c r="AE273" s="478"/>
      <c r="AF273" s="478"/>
      <c r="AG273" s="35">
        <f>'10'!$L$273</f>
        <v>0</v>
      </c>
      <c r="AH273" s="478"/>
      <c r="AI273" s="478"/>
      <c r="AJ273" s="35">
        <f>'11'!$L$273</f>
        <v>0</v>
      </c>
      <c r="AK273" s="478"/>
      <c r="AL273" s="478"/>
      <c r="AM273" s="35">
        <f>'12'!$L$273</f>
        <v>0</v>
      </c>
      <c r="AN273" s="478"/>
      <c r="AO273" s="478"/>
      <c r="AP273" s="35">
        <f t="shared" si="906"/>
        <v>369.7</v>
      </c>
    </row>
    <row r="274" spans="1:42" ht="20.25">
      <c r="A274" t="str">
        <f t="shared" si="822"/>
        <v>CarrosserieUniformes</v>
      </c>
      <c r="B274" s="12" t="s">
        <v>100</v>
      </c>
      <c r="C274" s="595" t="s">
        <v>58</v>
      </c>
      <c r="D274" s="478"/>
      <c r="E274" s="478"/>
      <c r="F274" s="35">
        <f>'1'!$L$274</f>
        <v>0</v>
      </c>
      <c r="G274" s="478"/>
      <c r="H274" s="478"/>
      <c r="I274" s="35">
        <f>'2'!$L$274</f>
        <v>0</v>
      </c>
      <c r="J274" s="478"/>
      <c r="K274" s="478"/>
      <c r="L274" s="35">
        <f>'3'!$L$274</f>
        <v>0</v>
      </c>
      <c r="M274" s="478"/>
      <c r="N274" s="478"/>
      <c r="O274" s="35">
        <f>'4'!$L$274</f>
        <v>0</v>
      </c>
      <c r="P274" s="478"/>
      <c r="Q274" s="478"/>
      <c r="R274" s="35">
        <f>'5'!$L$274</f>
        <v>0</v>
      </c>
      <c r="S274" s="478"/>
      <c r="T274" s="478"/>
      <c r="U274" s="35">
        <f>'6'!$L$274</f>
        <v>0</v>
      </c>
      <c r="V274" s="478"/>
      <c r="W274" s="478"/>
      <c r="X274" s="35">
        <f>'7'!$L$274</f>
        <v>0</v>
      </c>
      <c r="Y274" s="478"/>
      <c r="Z274" s="478"/>
      <c r="AA274" s="35">
        <f>'8'!$L$274</f>
        <v>0</v>
      </c>
      <c r="AB274" s="478"/>
      <c r="AC274" s="478"/>
      <c r="AD274" s="35">
        <f>'9'!$L$274</f>
        <v>0</v>
      </c>
      <c r="AE274" s="478"/>
      <c r="AF274" s="478"/>
      <c r="AG274" s="35">
        <f>'10'!$L$274</f>
        <v>0</v>
      </c>
      <c r="AH274" s="478"/>
      <c r="AI274" s="478"/>
      <c r="AJ274" s="35">
        <f>'11'!$L$274</f>
        <v>0</v>
      </c>
      <c r="AK274" s="478"/>
      <c r="AL274" s="478"/>
      <c r="AM274" s="35">
        <f>'12'!$L$274</f>
        <v>0</v>
      </c>
      <c r="AN274" s="478"/>
      <c r="AO274" s="478"/>
      <c r="AP274" s="35">
        <f t="shared" si="906"/>
        <v>0</v>
      </c>
    </row>
    <row r="275" spans="1:42" ht="20.25">
      <c r="A275" t="str">
        <f t="shared" si="822"/>
        <v>CarrosseriePapeterie</v>
      </c>
      <c r="B275" s="12" t="s">
        <v>100</v>
      </c>
      <c r="C275" s="595" t="s">
        <v>59</v>
      </c>
      <c r="D275" s="478"/>
      <c r="E275" s="478"/>
      <c r="F275" s="547">
        <f>'1'!$L$275</f>
        <v>54.45</v>
      </c>
      <c r="G275" s="478"/>
      <c r="H275" s="478"/>
      <c r="I275" s="547">
        <f>'2'!$L$275</f>
        <v>111.19</v>
      </c>
      <c r="J275" s="478"/>
      <c r="K275" s="478"/>
      <c r="L275" s="547">
        <f>'3'!$L$275</f>
        <v>84.43</v>
      </c>
      <c r="M275" s="478"/>
      <c r="N275" s="478"/>
      <c r="O275" s="547">
        <f>'4'!$L$275</f>
        <v>107.49</v>
      </c>
      <c r="P275" s="478"/>
      <c r="Q275" s="478"/>
      <c r="R275" s="547">
        <f>'5'!$L$275</f>
        <v>139.76</v>
      </c>
      <c r="S275" s="478"/>
      <c r="T275" s="478"/>
      <c r="U275" s="547">
        <f>'6'!$L$275</f>
        <v>139.96</v>
      </c>
      <c r="V275" s="478"/>
      <c r="W275" s="478"/>
      <c r="X275" s="547">
        <f>'7'!$L$275</f>
        <v>739.37</v>
      </c>
      <c r="Y275" s="478"/>
      <c r="Z275" s="478"/>
      <c r="AA275" s="547">
        <f>'8'!$L$275</f>
        <v>906.41</v>
      </c>
      <c r="AB275" s="478"/>
      <c r="AC275" s="478"/>
      <c r="AD275" s="547">
        <f>'9'!$L$275</f>
        <v>0</v>
      </c>
      <c r="AE275" s="478"/>
      <c r="AF275" s="478"/>
      <c r="AG275" s="547">
        <f>'10'!$L$275</f>
        <v>0</v>
      </c>
      <c r="AH275" s="478"/>
      <c r="AI275" s="478"/>
      <c r="AJ275" s="547">
        <f>'11'!$L$275</f>
        <v>0</v>
      </c>
      <c r="AK275" s="478"/>
      <c r="AL275" s="478"/>
      <c r="AM275" s="547">
        <f>'12'!$L$275</f>
        <v>0</v>
      </c>
      <c r="AN275" s="478"/>
      <c r="AO275" s="478"/>
      <c r="AP275" s="547">
        <f t="shared" si="906"/>
        <v>2283.06</v>
      </c>
    </row>
    <row r="276" spans="1:42" ht="20.25">
      <c r="A276" t="str">
        <f t="shared" si="822"/>
        <v>CarrosserieTéléphone</v>
      </c>
      <c r="B276" s="12" t="s">
        <v>100</v>
      </c>
      <c r="C276" s="595" t="s">
        <v>60</v>
      </c>
      <c r="D276" s="478"/>
      <c r="E276" s="478"/>
      <c r="F276" s="35">
        <f>'1'!$L$276</f>
        <v>122.38</v>
      </c>
      <c r="G276" s="478"/>
      <c r="H276" s="478"/>
      <c r="I276" s="35">
        <f>'2'!$L$276</f>
        <v>158.13</v>
      </c>
      <c r="J276" s="478"/>
      <c r="K276" s="478"/>
      <c r="L276" s="35">
        <f>'3'!$L$276</f>
        <v>86.55</v>
      </c>
      <c r="M276" s="478"/>
      <c r="N276" s="478"/>
      <c r="O276" s="35">
        <f>'4'!$L$276</f>
        <v>28.49</v>
      </c>
      <c r="P276" s="478"/>
      <c r="Q276" s="478"/>
      <c r="R276" s="35">
        <f>'5'!$L$276</f>
        <v>62.78</v>
      </c>
      <c r="S276" s="478"/>
      <c r="T276" s="478"/>
      <c r="U276" s="35">
        <f>'6'!$L$276</f>
        <v>21.97</v>
      </c>
      <c r="V276" s="478"/>
      <c r="W276" s="478"/>
      <c r="X276" s="35">
        <f>'7'!$L$276</f>
        <v>499.81</v>
      </c>
      <c r="Y276" s="478"/>
      <c r="Z276" s="478"/>
      <c r="AA276" s="35">
        <f>'8'!$L$276</f>
        <v>519.52</v>
      </c>
      <c r="AB276" s="478"/>
      <c r="AC276" s="478"/>
      <c r="AD276" s="35">
        <f>'9'!$L$276</f>
        <v>0</v>
      </c>
      <c r="AE276" s="478"/>
      <c r="AF276" s="478"/>
      <c r="AG276" s="35">
        <f>'10'!$L$276</f>
        <v>0</v>
      </c>
      <c r="AH276" s="478"/>
      <c r="AI276" s="478"/>
      <c r="AJ276" s="35">
        <f>'11'!$L$276</f>
        <v>0</v>
      </c>
      <c r="AK276" s="478"/>
      <c r="AL276" s="478"/>
      <c r="AM276" s="35">
        <f>'12'!$L$276</f>
        <v>0</v>
      </c>
      <c r="AN276" s="478"/>
      <c r="AO276" s="478"/>
      <c r="AP276" s="35">
        <f t="shared" si="906"/>
        <v>1499.63</v>
      </c>
    </row>
    <row r="277" spans="1:42" ht="20.25">
      <c r="A277" t="str">
        <f t="shared" si="822"/>
        <v>CarrosserieFrais postaux</v>
      </c>
      <c r="B277" s="12" t="s">
        <v>100</v>
      </c>
      <c r="C277" s="595" t="s">
        <v>61</v>
      </c>
      <c r="D277" s="478"/>
      <c r="E277" s="478"/>
      <c r="F277" s="35">
        <f>'1'!$L$277</f>
        <v>14.28</v>
      </c>
      <c r="G277" s="478"/>
      <c r="H277" s="478"/>
      <c r="I277" s="35">
        <f>'2'!$L$277</f>
        <v>17.239999999999998</v>
      </c>
      <c r="J277" s="478"/>
      <c r="K277" s="478"/>
      <c r="L277" s="35">
        <f>'3'!$L$277</f>
        <v>29.83</v>
      </c>
      <c r="M277" s="478"/>
      <c r="N277" s="478"/>
      <c r="O277" s="35">
        <f>'4'!$L$277</f>
        <v>29.36</v>
      </c>
      <c r="P277" s="478"/>
      <c r="Q277" s="478"/>
      <c r="R277" s="35">
        <f>'5'!$L$277</f>
        <v>33.44</v>
      </c>
      <c r="S277" s="478"/>
      <c r="T277" s="478"/>
      <c r="U277" s="35">
        <f>'6'!$L$277</f>
        <v>41.88</v>
      </c>
      <c r="V277" s="478"/>
      <c r="W277" s="478"/>
      <c r="X277" s="35">
        <f>'7'!$L$277</f>
        <v>219.09</v>
      </c>
      <c r="Y277" s="478"/>
      <c r="Z277" s="478"/>
      <c r="AA277" s="35">
        <f>'8'!$L$277</f>
        <v>272.29000000000002</v>
      </c>
      <c r="AB277" s="478"/>
      <c r="AC277" s="478"/>
      <c r="AD277" s="35">
        <f>'9'!$L$277</f>
        <v>0</v>
      </c>
      <c r="AE277" s="478"/>
      <c r="AF277" s="478"/>
      <c r="AG277" s="35">
        <f>'10'!$L$277</f>
        <v>0</v>
      </c>
      <c r="AH277" s="478"/>
      <c r="AI277" s="478"/>
      <c r="AJ277" s="35">
        <f>'11'!$L$277</f>
        <v>0</v>
      </c>
      <c r="AK277" s="478"/>
      <c r="AL277" s="478"/>
      <c r="AM277" s="35">
        <f>'12'!$L$277</f>
        <v>0</v>
      </c>
      <c r="AN277" s="478"/>
      <c r="AO277" s="478"/>
      <c r="AP277" s="35">
        <f t="shared" si="906"/>
        <v>657.41000000000008</v>
      </c>
    </row>
    <row r="278" spans="1:42" ht="20.25">
      <c r="A278" t="str">
        <f t="shared" si="822"/>
        <v>CarrosserieDivers</v>
      </c>
      <c r="B278" s="12" t="s">
        <v>100</v>
      </c>
      <c r="C278" s="595" t="s">
        <v>62</v>
      </c>
      <c r="D278" s="478"/>
      <c r="E278" s="478"/>
      <c r="F278" s="35">
        <f>'1'!$L$278</f>
        <v>55.19</v>
      </c>
      <c r="G278" s="478"/>
      <c r="H278" s="478"/>
      <c r="I278" s="35">
        <f>'2'!$L$278</f>
        <v>84.45</v>
      </c>
      <c r="J278" s="478"/>
      <c r="K278" s="478"/>
      <c r="L278" s="35">
        <f>'3'!$L$278</f>
        <v>416.77</v>
      </c>
      <c r="M278" s="478"/>
      <c r="N278" s="478"/>
      <c r="O278" s="35">
        <f>'4'!$L$278</f>
        <v>57.76</v>
      </c>
      <c r="P278" s="478"/>
      <c r="Q278" s="478"/>
      <c r="R278" s="35">
        <f>'5'!$L$278</f>
        <v>262.16000000000003</v>
      </c>
      <c r="S278" s="478"/>
      <c r="T278" s="478"/>
      <c r="U278" s="35">
        <f>'6'!$L$278</f>
        <v>115.76</v>
      </c>
      <c r="V278" s="478"/>
      <c r="W278" s="478"/>
      <c r="X278" s="35">
        <f>'7'!$L$278</f>
        <v>1167.9000000000001</v>
      </c>
      <c r="Y278" s="478"/>
      <c r="Z278" s="478"/>
      <c r="AA278" s="35">
        <f>'8'!$L$278</f>
        <v>1202.5999999999999</v>
      </c>
      <c r="AB278" s="478"/>
      <c r="AC278" s="478"/>
      <c r="AD278" s="35">
        <f>'9'!$L$278</f>
        <v>0</v>
      </c>
      <c r="AE278" s="478"/>
      <c r="AF278" s="478"/>
      <c r="AG278" s="35">
        <f>'10'!$L$278</f>
        <v>0</v>
      </c>
      <c r="AH278" s="478"/>
      <c r="AI278" s="478"/>
      <c r="AJ278" s="35">
        <f>'11'!$L$278</f>
        <v>0</v>
      </c>
      <c r="AK278" s="478"/>
      <c r="AL278" s="478"/>
      <c r="AM278" s="35">
        <f>'12'!$L$278</f>
        <v>0</v>
      </c>
      <c r="AN278" s="478"/>
      <c r="AO278" s="478"/>
      <c r="AP278" s="35">
        <f t="shared" si="906"/>
        <v>3362.5899999999997</v>
      </c>
    </row>
    <row r="279" spans="1:42" ht="20.25">
      <c r="A279" t="str">
        <f t="shared" si="822"/>
        <v>CarrosserieFormation</v>
      </c>
      <c r="B279" s="12" t="s">
        <v>100</v>
      </c>
      <c r="C279" s="595" t="s">
        <v>63</v>
      </c>
      <c r="D279" s="478"/>
      <c r="E279" s="478"/>
      <c r="F279" s="35">
        <f>'1'!$L$279</f>
        <v>6.2</v>
      </c>
      <c r="G279" s="478"/>
      <c r="H279" s="478"/>
      <c r="I279" s="35">
        <f>'2'!$L$279</f>
        <v>6.2</v>
      </c>
      <c r="J279" s="478"/>
      <c r="K279" s="478"/>
      <c r="L279" s="35">
        <f>'3'!$L$279</f>
        <v>6.2</v>
      </c>
      <c r="M279" s="478"/>
      <c r="N279" s="478"/>
      <c r="O279" s="35">
        <f>'4'!$L$279</f>
        <v>6.2</v>
      </c>
      <c r="P279" s="478"/>
      <c r="Q279" s="478"/>
      <c r="R279" s="35">
        <f>'5'!$L$279</f>
        <v>76.2</v>
      </c>
      <c r="S279" s="478"/>
      <c r="T279" s="478"/>
      <c r="U279" s="35">
        <f>'6'!$L$279</f>
        <v>6.2</v>
      </c>
      <c r="V279" s="478"/>
      <c r="W279" s="478"/>
      <c r="X279" s="35">
        <f>'7'!$L$279</f>
        <v>113.4</v>
      </c>
      <c r="Y279" s="478"/>
      <c r="Z279" s="478"/>
      <c r="AA279" s="35">
        <f>'8'!$L$279</f>
        <v>119.6</v>
      </c>
      <c r="AB279" s="478"/>
      <c r="AC279" s="478"/>
      <c r="AD279" s="35">
        <f>'9'!$L$279</f>
        <v>0</v>
      </c>
      <c r="AE279" s="478"/>
      <c r="AF279" s="478"/>
      <c r="AG279" s="35">
        <f>'10'!$L$279</f>
        <v>0</v>
      </c>
      <c r="AH279" s="478"/>
      <c r="AI279" s="478"/>
      <c r="AJ279" s="35">
        <f>'11'!$L$279</f>
        <v>0</v>
      </c>
      <c r="AK279" s="478"/>
      <c r="AL279" s="478"/>
      <c r="AM279" s="35">
        <f>'12'!$L$279</f>
        <v>0</v>
      </c>
      <c r="AN279" s="478"/>
      <c r="AO279" s="478"/>
      <c r="AP279" s="35">
        <f t="shared" si="906"/>
        <v>340.20000000000005</v>
      </c>
    </row>
    <row r="280" spans="1:42" ht="20.25">
      <c r="A280" t="str">
        <f t="shared" si="822"/>
        <v>CarrosserieFrais bancaires</v>
      </c>
      <c r="B280" s="12" t="s">
        <v>100</v>
      </c>
      <c r="C280" s="595" t="s">
        <v>64</v>
      </c>
      <c r="D280" s="478"/>
      <c r="E280" s="478"/>
      <c r="F280" s="35">
        <f>'1'!$L$280</f>
        <v>107.03050000000002</v>
      </c>
      <c r="G280" s="478"/>
      <c r="H280" s="478"/>
      <c r="I280" s="35">
        <f>'2'!$L$280</f>
        <v>132.20824999999999</v>
      </c>
      <c r="J280" s="478"/>
      <c r="K280" s="478"/>
      <c r="L280" s="35">
        <f>'3'!$L$280</f>
        <v>166.89449999999999</v>
      </c>
      <c r="M280" s="478"/>
      <c r="N280" s="478"/>
      <c r="O280" s="35">
        <f>'4'!$L$280</f>
        <v>225.38249999999999</v>
      </c>
      <c r="P280" s="478"/>
      <c r="Q280" s="478"/>
      <c r="R280" s="35">
        <f>'5'!$L$280</f>
        <v>172.38025000000002</v>
      </c>
      <c r="S280" s="478"/>
      <c r="T280" s="478"/>
      <c r="U280" s="35">
        <f>'6'!$L$280</f>
        <v>147.3965</v>
      </c>
      <c r="V280" s="478"/>
      <c r="W280" s="478"/>
      <c r="X280" s="35">
        <f>'7'!$L$280</f>
        <v>1127.2945</v>
      </c>
      <c r="Y280" s="478"/>
      <c r="Z280" s="478"/>
      <c r="AA280" s="35">
        <f>'8'!$L$280</f>
        <v>1284.3557500000002</v>
      </c>
      <c r="AB280" s="478"/>
      <c r="AC280" s="478"/>
      <c r="AD280" s="35">
        <f>'9'!$L$280</f>
        <v>0</v>
      </c>
      <c r="AE280" s="478"/>
      <c r="AF280" s="478"/>
      <c r="AG280" s="35">
        <f>'10'!$L$280</f>
        <v>0</v>
      </c>
      <c r="AH280" s="478"/>
      <c r="AI280" s="478"/>
      <c r="AJ280" s="35">
        <f>'11'!$L$280</f>
        <v>0</v>
      </c>
      <c r="AK280" s="478"/>
      <c r="AL280" s="478"/>
      <c r="AM280" s="35">
        <f>'12'!$L$280</f>
        <v>0</v>
      </c>
      <c r="AN280" s="478"/>
      <c r="AO280" s="478"/>
      <c r="AP280" s="35">
        <f t="shared" si="906"/>
        <v>3362.9427500000002</v>
      </c>
    </row>
    <row r="281" spans="1:42" ht="20.25" hidden="1">
      <c r="A281" t="str">
        <f t="shared" si="822"/>
        <v>Carrosserie[...]</v>
      </c>
      <c r="B281" s="12" t="s">
        <v>100</v>
      </c>
      <c r="C281" s="595" t="s">
        <v>21</v>
      </c>
      <c r="D281" s="478"/>
      <c r="E281" s="478"/>
      <c r="F281" s="35">
        <f>'1'!$L$281</f>
        <v>0</v>
      </c>
      <c r="G281" s="478"/>
      <c r="H281" s="478"/>
      <c r="I281" s="35">
        <f>'2'!$L$281</f>
        <v>0</v>
      </c>
      <c r="J281" s="478"/>
      <c r="K281" s="478"/>
      <c r="L281" s="35">
        <f>'3'!$L$281</f>
        <v>0</v>
      </c>
      <c r="M281" s="478"/>
      <c r="N281" s="478"/>
      <c r="O281" s="35">
        <f>'4'!$L$281</f>
        <v>0</v>
      </c>
      <c r="P281" s="478"/>
      <c r="Q281" s="478"/>
      <c r="R281" s="35">
        <f>'5'!$L$281</f>
        <v>0</v>
      </c>
      <c r="S281" s="478"/>
      <c r="T281" s="478"/>
      <c r="U281" s="35">
        <f>'6'!$L$281</f>
        <v>0</v>
      </c>
      <c r="V281" s="478"/>
      <c r="W281" s="478"/>
      <c r="X281" s="35">
        <f>'7'!$L$281</f>
        <v>0</v>
      </c>
      <c r="Y281" s="478"/>
      <c r="Z281" s="478"/>
      <c r="AA281" s="35">
        <f>'8'!$L$281</f>
        <v>0</v>
      </c>
      <c r="AB281" s="478"/>
      <c r="AC281" s="478"/>
      <c r="AD281" s="35">
        <f>'9'!$L$281</f>
        <v>0</v>
      </c>
      <c r="AE281" s="478"/>
      <c r="AF281" s="478"/>
      <c r="AG281" s="35">
        <f>'10'!$L$281</f>
        <v>0</v>
      </c>
      <c r="AH281" s="478"/>
      <c r="AI281" s="478"/>
      <c r="AJ281" s="35">
        <f>'11'!$L$281</f>
        <v>0</v>
      </c>
      <c r="AK281" s="478"/>
      <c r="AL281" s="478"/>
      <c r="AM281" s="35">
        <f>'12'!$L$281</f>
        <v>0</v>
      </c>
      <c r="AN281" s="478"/>
      <c r="AO281" s="478"/>
      <c r="AP281" s="35">
        <f t="shared" si="906"/>
        <v>0</v>
      </c>
    </row>
    <row r="282" spans="1:42" ht="20.25" hidden="1">
      <c r="A282" t="str">
        <f t="shared" si="822"/>
        <v>Carrosserie[...]</v>
      </c>
      <c r="B282" s="12" t="s">
        <v>100</v>
      </c>
      <c r="C282" s="595" t="s">
        <v>21</v>
      </c>
      <c r="D282" s="478"/>
      <c r="E282" s="478"/>
      <c r="F282" s="35">
        <f>'1'!$L$282</f>
        <v>0</v>
      </c>
      <c r="G282" s="478"/>
      <c r="H282" s="478"/>
      <c r="I282" s="35">
        <f>'2'!$L$282</f>
        <v>0</v>
      </c>
      <c r="J282" s="478"/>
      <c r="K282" s="478"/>
      <c r="L282" s="35">
        <f>'3'!$L$282</f>
        <v>0</v>
      </c>
      <c r="M282" s="478"/>
      <c r="N282" s="478"/>
      <c r="O282" s="35">
        <f>'4'!$L$282</f>
        <v>0</v>
      </c>
      <c r="P282" s="478"/>
      <c r="Q282" s="478"/>
      <c r="R282" s="35">
        <f>'5'!$L$282</f>
        <v>0</v>
      </c>
      <c r="S282" s="478"/>
      <c r="T282" s="478"/>
      <c r="U282" s="35">
        <f>'6'!$L$282</f>
        <v>0</v>
      </c>
      <c r="V282" s="478"/>
      <c r="W282" s="478"/>
      <c r="X282" s="35">
        <f>'7'!$L$282</f>
        <v>0</v>
      </c>
      <c r="Y282" s="478"/>
      <c r="Z282" s="478"/>
      <c r="AA282" s="35">
        <f>'8'!$L$282</f>
        <v>0</v>
      </c>
      <c r="AB282" s="478"/>
      <c r="AC282" s="478"/>
      <c r="AD282" s="35">
        <f>'9'!$L$282</f>
        <v>0</v>
      </c>
      <c r="AE282" s="478"/>
      <c r="AF282" s="478"/>
      <c r="AG282" s="35">
        <f>'10'!$L$282</f>
        <v>0</v>
      </c>
      <c r="AH282" s="478"/>
      <c r="AI282" s="478"/>
      <c r="AJ282" s="35">
        <f>'11'!$L$282</f>
        <v>0</v>
      </c>
      <c r="AK282" s="478"/>
      <c r="AL282" s="478"/>
      <c r="AM282" s="35">
        <f>'12'!$L$282</f>
        <v>0</v>
      </c>
      <c r="AN282" s="478"/>
      <c r="AO282" s="478"/>
      <c r="AP282" s="35">
        <f t="shared" si="906"/>
        <v>0</v>
      </c>
    </row>
    <row r="283" spans="1:42" ht="20.25" hidden="1">
      <c r="A283" t="str">
        <f t="shared" si="822"/>
        <v>Carrosserie[...]</v>
      </c>
      <c r="B283" s="12" t="s">
        <v>100</v>
      </c>
      <c r="C283" s="595" t="s">
        <v>21</v>
      </c>
      <c r="D283" s="478"/>
      <c r="E283" s="478"/>
      <c r="F283" s="35">
        <f>'1'!$L$283</f>
        <v>0</v>
      </c>
      <c r="G283" s="478"/>
      <c r="H283" s="478"/>
      <c r="I283" s="35">
        <f>'2'!$L$283</f>
        <v>0</v>
      </c>
      <c r="J283" s="478"/>
      <c r="K283" s="478"/>
      <c r="L283" s="35">
        <f>'3'!$L$283</f>
        <v>0</v>
      </c>
      <c r="M283" s="478"/>
      <c r="N283" s="478"/>
      <c r="O283" s="35">
        <f>'4'!$L$283</f>
        <v>0</v>
      </c>
      <c r="P283" s="478"/>
      <c r="Q283" s="478"/>
      <c r="R283" s="35">
        <f>'5'!$L$283</f>
        <v>0</v>
      </c>
      <c r="S283" s="478"/>
      <c r="T283" s="478"/>
      <c r="U283" s="35">
        <f>'6'!$L$283</f>
        <v>0</v>
      </c>
      <c r="V283" s="478"/>
      <c r="W283" s="478"/>
      <c r="X283" s="35">
        <f>'7'!$L$283</f>
        <v>0</v>
      </c>
      <c r="Y283" s="478"/>
      <c r="Z283" s="478"/>
      <c r="AA283" s="35">
        <f>'8'!$L$283</f>
        <v>0</v>
      </c>
      <c r="AB283" s="478"/>
      <c r="AC283" s="478"/>
      <c r="AD283" s="35">
        <f>'9'!$L$283</f>
        <v>0</v>
      </c>
      <c r="AE283" s="478"/>
      <c r="AF283" s="478"/>
      <c r="AG283" s="35">
        <f>'10'!$L$283</f>
        <v>0</v>
      </c>
      <c r="AH283" s="478"/>
      <c r="AI283" s="478"/>
      <c r="AJ283" s="35">
        <f>'11'!$L$283</f>
        <v>0</v>
      </c>
      <c r="AK283" s="478"/>
      <c r="AL283" s="478"/>
      <c r="AM283" s="35">
        <f>'12'!$L$283</f>
        <v>0</v>
      </c>
      <c r="AN283" s="478"/>
      <c r="AO283" s="478"/>
      <c r="AP283" s="35">
        <f t="shared" si="906"/>
        <v>0</v>
      </c>
    </row>
    <row r="284" spans="1:42" ht="20.25">
      <c r="B284" s="12"/>
      <c r="C284" s="611" t="s">
        <v>65</v>
      </c>
      <c r="D284" s="100" t="s">
        <v>40</v>
      </c>
      <c r="E284" s="101">
        <f>F284/F$249</f>
        <v>0.15308051341289114</v>
      </c>
      <c r="F284" s="107">
        <f>+SUM(F266:F283)</f>
        <v>2971.1304999999998</v>
      </c>
      <c r="G284" s="100" t="s">
        <v>40</v>
      </c>
      <c r="H284" s="101">
        <f>I284/I$249</f>
        <v>0.13637873924645905</v>
      </c>
      <c r="I284" s="107">
        <f>+SUM(I266:I283)</f>
        <v>2192.4382500000002</v>
      </c>
      <c r="J284" s="100" t="s">
        <v>40</v>
      </c>
      <c r="K284" s="101">
        <f>L284/L$249</f>
        <v>0.17738154770329137</v>
      </c>
      <c r="L284" s="107">
        <f>+SUM(L266:L283)</f>
        <v>3947.9544999999998</v>
      </c>
      <c r="M284" s="100" t="s">
        <v>40</v>
      </c>
      <c r="N284" s="101">
        <f t="shared" ref="N284" si="907">O284/O$249</f>
        <v>0.20110427882384191</v>
      </c>
      <c r="O284" s="107">
        <f t="shared" ref="O284" si="908">+SUM(O266:O283)</f>
        <v>3869.6424999999999</v>
      </c>
      <c r="P284" s="100" t="s">
        <v>40</v>
      </c>
      <c r="Q284" s="101">
        <f t="shared" ref="Q284" si="909">R284/R$249</f>
        <v>0.33321611506422522</v>
      </c>
      <c r="R284" s="107">
        <f t="shared" ref="R284" si="910">+SUM(R266:R283)</f>
        <v>3533.7102500000001</v>
      </c>
      <c r="S284" s="100" t="s">
        <v>40</v>
      </c>
      <c r="T284" s="101">
        <f t="shared" ref="T284" si="911">U284/U$249</f>
        <v>0.14269112376279935</v>
      </c>
      <c r="U284" s="107">
        <f t="shared" ref="U284" si="912">+SUM(U266:U283)</f>
        <v>2871.2364999999995</v>
      </c>
      <c r="V284" s="100" t="s">
        <v>40</v>
      </c>
      <c r="W284" s="101">
        <f t="shared" ref="W284" si="913">X284/X$249</f>
        <v>0.18906682748311951</v>
      </c>
      <c r="X284" s="107">
        <f t="shared" ref="X284" si="914">+SUM(X266:X283)</f>
        <v>22925.534500000002</v>
      </c>
      <c r="Y284" s="100" t="s">
        <v>40</v>
      </c>
      <c r="Z284" s="101">
        <f t="shared" ref="Z284" si="915">AA284/AA$249</f>
        <v>0.17690832452648281</v>
      </c>
      <c r="AA284" s="107">
        <f t="shared" ref="AA284" si="916">+SUM(AA266:AA283)</f>
        <v>25337.135749999998</v>
      </c>
      <c r="AB284" s="100" t="s">
        <v>40</v>
      </c>
      <c r="AC284" s="101" t="e">
        <f t="shared" ref="AC284" si="917">AD284/AD$249</f>
        <v>#DIV/0!</v>
      </c>
      <c r="AD284" s="107">
        <f t="shared" ref="AD284" si="918">+SUM(AD266:AD283)</f>
        <v>0</v>
      </c>
      <c r="AE284" s="100" t="s">
        <v>40</v>
      </c>
      <c r="AF284" s="101" t="e">
        <f t="shared" ref="AF284" si="919">AG284/AG$249</f>
        <v>#DIV/0!</v>
      </c>
      <c r="AG284" s="107">
        <f t="shared" ref="AG284" si="920">+SUM(AG266:AG283)</f>
        <v>0</v>
      </c>
      <c r="AH284" s="100" t="s">
        <v>40</v>
      </c>
      <c r="AI284" s="101" t="e">
        <f t="shared" ref="AI284" si="921">AJ284/AJ$249</f>
        <v>#DIV/0!</v>
      </c>
      <c r="AJ284" s="107">
        <f t="shared" ref="AJ284" si="922">+SUM(AJ266:AJ283)</f>
        <v>0</v>
      </c>
      <c r="AK284" s="100" t="s">
        <v>40</v>
      </c>
      <c r="AL284" s="101" t="e">
        <f t="shared" ref="AL284" si="923">AM284/AM$249</f>
        <v>#DIV/0!</v>
      </c>
      <c r="AM284" s="107">
        <f t="shared" ref="AM284" si="924">+SUM(AM266:AM283)</f>
        <v>0</v>
      </c>
      <c r="AN284" s="100" t="s">
        <v>40</v>
      </c>
      <c r="AO284" s="101">
        <f t="shared" ref="AO284" si="925">AP284/AP$249</f>
        <v>0.18175929437434782</v>
      </c>
      <c r="AP284" s="107">
        <f t="shared" ref="AP284" si="926">+SUM(AP266:AP283)</f>
        <v>67648.782749999984</v>
      </c>
    </row>
    <row r="285" spans="1:42" ht="20.25">
      <c r="B285" s="12"/>
      <c r="C285" s="604"/>
      <c r="D285" s="117"/>
      <c r="E285" s="117"/>
      <c r="F285" s="95"/>
      <c r="G285" s="117"/>
      <c r="H285" s="117"/>
      <c r="I285" s="95"/>
      <c r="J285" s="117"/>
      <c r="K285" s="117"/>
      <c r="L285" s="95"/>
      <c r="M285" s="117"/>
      <c r="N285" s="117"/>
      <c r="O285" s="95"/>
      <c r="P285" s="117"/>
      <c r="Q285" s="117"/>
      <c r="R285" s="95"/>
      <c r="S285" s="117"/>
      <c r="T285" s="117"/>
      <c r="U285" s="95"/>
      <c r="V285" s="117"/>
      <c r="W285" s="117"/>
      <c r="X285" s="95"/>
      <c r="Y285" s="117"/>
      <c r="Z285" s="117"/>
      <c r="AA285" s="95"/>
      <c r="AB285" s="117"/>
      <c r="AC285" s="117"/>
      <c r="AD285" s="95"/>
      <c r="AE285" s="117"/>
      <c r="AF285" s="117"/>
      <c r="AG285" s="95"/>
      <c r="AH285" s="117"/>
      <c r="AI285" s="117"/>
      <c r="AJ285" s="95"/>
      <c r="AK285" s="117"/>
      <c r="AL285" s="117"/>
      <c r="AM285" s="95"/>
      <c r="AN285" s="117"/>
      <c r="AO285" s="117"/>
      <c r="AP285" s="95"/>
    </row>
    <row r="286" spans="1:42" ht="20.25">
      <c r="B286" s="12"/>
      <c r="C286" s="611" t="s">
        <v>66</v>
      </c>
      <c r="D286" s="100" t="s">
        <v>40</v>
      </c>
      <c r="E286" s="101">
        <f>F286/F$249</f>
        <v>0.77969484680770806</v>
      </c>
      <c r="F286" s="107">
        <f>F265+F284</f>
        <v>15133.050499999999</v>
      </c>
      <c r="G286" s="100" t="s">
        <v>40</v>
      </c>
      <c r="H286" s="101">
        <f>I286/I$249</f>
        <v>0.81384404488650852</v>
      </c>
      <c r="I286" s="107">
        <f>I265+I284</f>
        <v>13083.438249999999</v>
      </c>
      <c r="J286" s="100" t="s">
        <v>40</v>
      </c>
      <c r="K286" s="101">
        <f>L286/L$249</f>
        <v>0.55616920184123098</v>
      </c>
      <c r="L286" s="107">
        <f>L265+L284</f>
        <v>12378.574499999999</v>
      </c>
      <c r="M286" s="100" t="s">
        <v>40</v>
      </c>
      <c r="N286" s="101">
        <f t="shared" ref="N286" si="927">O286/O$249</f>
        <v>0.71074232524008729</v>
      </c>
      <c r="O286" s="107">
        <f t="shared" ref="O286" si="928">O265+O284</f>
        <v>13676.082499999999</v>
      </c>
      <c r="P286" s="100" t="s">
        <v>40</v>
      </c>
      <c r="Q286" s="101">
        <f t="shared" ref="Q286" si="929">R286/R$249</f>
        <v>1.1727396919902757</v>
      </c>
      <c r="R286" s="107">
        <f t="shared" ref="R286" si="930">R265+R284</f>
        <v>12436.740249999999</v>
      </c>
      <c r="S286" s="100" t="s">
        <v>40</v>
      </c>
      <c r="T286" s="101">
        <f t="shared" ref="T286" si="931">U286/U$249</f>
        <v>0.49992229913070424</v>
      </c>
      <c r="U286" s="107">
        <f t="shared" ref="U286" si="932">U265+U284</f>
        <v>10059.456499999998</v>
      </c>
      <c r="V286" s="100" t="s">
        <v>40</v>
      </c>
      <c r="W286" s="101">
        <f t="shared" ref="W286" si="933">X286/X$249</f>
        <v>0.74065497242410205</v>
      </c>
      <c r="X286" s="107">
        <f t="shared" ref="X286" si="934">X265+X284</f>
        <v>89809.044499999989</v>
      </c>
      <c r="Y286" s="100" t="s">
        <v>40</v>
      </c>
      <c r="Z286" s="101">
        <f t="shared" ref="Z286" si="935">AA286/AA$249</f>
        <v>0.70254589488586383</v>
      </c>
      <c r="AA286" s="107">
        <f t="shared" ref="AA286" si="936">AA265+AA284</f>
        <v>100619.91575</v>
      </c>
      <c r="AB286" s="100" t="s">
        <v>40</v>
      </c>
      <c r="AC286" s="101" t="e">
        <f t="shared" ref="AC286" si="937">AD286/AD$249</f>
        <v>#DIV/0!</v>
      </c>
      <c r="AD286" s="107">
        <f t="shared" ref="AD286" si="938">AD265+AD284</f>
        <v>0</v>
      </c>
      <c r="AE286" s="100" t="s">
        <v>40</v>
      </c>
      <c r="AF286" s="101" t="e">
        <f t="shared" ref="AF286" si="939">AG286/AG$249</f>
        <v>#DIV/0!</v>
      </c>
      <c r="AG286" s="107">
        <f t="shared" ref="AG286" si="940">AG265+AG284</f>
        <v>0</v>
      </c>
      <c r="AH286" s="100" t="s">
        <v>40</v>
      </c>
      <c r="AI286" s="101" t="e">
        <f t="shared" ref="AI286" si="941">AJ286/AJ$249</f>
        <v>#DIV/0!</v>
      </c>
      <c r="AJ286" s="107">
        <f t="shared" ref="AJ286" si="942">AJ265+AJ284</f>
        <v>0</v>
      </c>
      <c r="AK286" s="100" t="s">
        <v>40</v>
      </c>
      <c r="AL286" s="101" t="e">
        <f t="shared" ref="AL286" si="943">AM286/AM$249</f>
        <v>#DIV/0!</v>
      </c>
      <c r="AM286" s="107">
        <f t="shared" ref="AM286" si="944">AM265+AM284</f>
        <v>0</v>
      </c>
      <c r="AN286" s="100" t="s">
        <v>40</v>
      </c>
      <c r="AO286" s="101">
        <f t="shared" ref="AO286" si="945">AP286/AP$249</f>
        <v>0.71790517837920187</v>
      </c>
      <c r="AP286" s="107">
        <f t="shared" ref="AP286" si="946">AP265+AP284</f>
        <v>267196.30274999997</v>
      </c>
    </row>
    <row r="287" spans="1:42" ht="20.25">
      <c r="B287" s="12"/>
      <c r="C287" s="603"/>
      <c r="D287" s="478"/>
      <c r="E287" s="478"/>
      <c r="F287" s="86"/>
      <c r="G287" s="478"/>
      <c r="H287" s="478"/>
      <c r="I287" s="86"/>
      <c r="J287" s="478"/>
      <c r="K287" s="478"/>
      <c r="L287" s="86"/>
      <c r="M287" s="478"/>
      <c r="N287" s="478"/>
      <c r="O287" s="86"/>
      <c r="P287" s="478"/>
      <c r="Q287" s="478"/>
      <c r="R287" s="86"/>
      <c r="S287" s="478"/>
      <c r="T287" s="478"/>
      <c r="U287" s="86"/>
      <c r="V287" s="478"/>
      <c r="W287" s="478"/>
      <c r="X287" s="86"/>
      <c r="Y287" s="478"/>
      <c r="Z287" s="478"/>
      <c r="AA287" s="86"/>
      <c r="AB287" s="478"/>
      <c r="AC287" s="478"/>
      <c r="AD287" s="86"/>
      <c r="AE287" s="478"/>
      <c r="AF287" s="478"/>
      <c r="AG287" s="86"/>
      <c r="AH287" s="478"/>
      <c r="AI287" s="478"/>
      <c r="AJ287" s="86"/>
      <c r="AK287" s="478"/>
      <c r="AL287" s="478"/>
      <c r="AM287" s="86"/>
      <c r="AN287" s="478"/>
      <c r="AO287" s="478"/>
      <c r="AP287" s="86"/>
    </row>
    <row r="288" spans="1:42" ht="21" thickBot="1">
      <c r="B288" s="12"/>
      <c r="C288" s="613" t="s">
        <v>73</v>
      </c>
      <c r="D288" s="132"/>
      <c r="E288" s="132"/>
      <c r="F288" s="135">
        <f>F249-F286</f>
        <v>4275.889500000003</v>
      </c>
      <c r="G288" s="132"/>
      <c r="H288" s="132"/>
      <c r="I288" s="135">
        <f>I249-I286</f>
        <v>2992.6617499999993</v>
      </c>
      <c r="J288" s="132"/>
      <c r="K288" s="132"/>
      <c r="L288" s="135">
        <f>L249-L286</f>
        <v>9878.2754999999961</v>
      </c>
      <c r="M288" s="132"/>
      <c r="N288" s="132"/>
      <c r="O288" s="135">
        <f t="shared" ref="O288" si="947">O249-O286</f>
        <v>5565.8874999999953</v>
      </c>
      <c r="P288" s="132"/>
      <c r="Q288" s="132"/>
      <c r="R288" s="135">
        <f t="shared" ref="R288" si="948">R249-R286</f>
        <v>-1831.8802499999965</v>
      </c>
      <c r="S288" s="132"/>
      <c r="T288" s="132"/>
      <c r="U288" s="135">
        <f t="shared" ref="U288" si="949">U249-U286</f>
        <v>10062.583500000006</v>
      </c>
      <c r="V288" s="132"/>
      <c r="W288" s="132"/>
      <c r="X288" s="135">
        <f t="shared" ref="X288" si="950">X249-X286</f>
        <v>31447.205499999967</v>
      </c>
      <c r="Y288" s="132"/>
      <c r="Z288" s="132"/>
      <c r="AA288" s="135">
        <f t="shared" ref="AA288" si="951">AA249-AA286</f>
        <v>42601.924249999996</v>
      </c>
      <c r="AB288" s="132"/>
      <c r="AC288" s="132"/>
      <c r="AD288" s="135">
        <f t="shared" ref="AD288" si="952">AD249-AD286</f>
        <v>0</v>
      </c>
      <c r="AE288" s="132"/>
      <c r="AF288" s="132"/>
      <c r="AG288" s="135">
        <f t="shared" ref="AG288" si="953">AG249-AG286</f>
        <v>0</v>
      </c>
      <c r="AH288" s="132"/>
      <c r="AI288" s="132"/>
      <c r="AJ288" s="135">
        <f t="shared" ref="AJ288" si="954">AJ249-AJ286</f>
        <v>0</v>
      </c>
      <c r="AK288" s="132"/>
      <c r="AL288" s="132"/>
      <c r="AM288" s="135">
        <f t="shared" ref="AM288" si="955">AM249-AM286</f>
        <v>0</v>
      </c>
      <c r="AN288" s="132"/>
      <c r="AO288" s="132"/>
      <c r="AP288" s="135">
        <f t="shared" ref="AP288" si="956">AP249-AP286</f>
        <v>104992.54725</v>
      </c>
    </row>
    <row r="289" spans="1:42" ht="21" thickTop="1">
      <c r="B289" s="12"/>
      <c r="C289" s="633"/>
      <c r="D289" s="571"/>
      <c r="E289" s="478"/>
      <c r="F289" s="572"/>
      <c r="G289" s="571"/>
      <c r="H289" s="478"/>
      <c r="I289" s="572"/>
      <c r="J289" s="571"/>
      <c r="K289" s="478"/>
      <c r="L289" s="572"/>
      <c r="M289" s="571"/>
      <c r="N289" s="478"/>
      <c r="O289" s="572"/>
      <c r="P289" s="571"/>
      <c r="Q289" s="478"/>
      <c r="R289" s="572"/>
      <c r="S289" s="571"/>
      <c r="T289" s="478"/>
      <c r="U289" s="572"/>
      <c r="V289" s="571"/>
      <c r="W289" s="478"/>
      <c r="X289" s="572"/>
      <c r="Y289" s="571"/>
      <c r="Z289" s="478"/>
      <c r="AA289" s="572"/>
      <c r="AB289" s="571"/>
      <c r="AC289" s="478"/>
      <c r="AD289" s="572"/>
      <c r="AE289" s="571"/>
      <c r="AF289" s="478"/>
      <c r="AG289" s="572"/>
      <c r="AH289" s="571"/>
      <c r="AI289" s="478"/>
      <c r="AJ289" s="572"/>
      <c r="AK289" s="571"/>
      <c r="AL289" s="478"/>
      <c r="AM289" s="572"/>
      <c r="AN289" s="571"/>
      <c r="AO289" s="478"/>
      <c r="AP289" s="572"/>
    </row>
    <row r="290" spans="1:42" ht="35.25">
      <c r="B290" s="12"/>
      <c r="C290" s="631" t="s">
        <v>104</v>
      </c>
      <c r="D290" s="766" t="s">
        <v>104</v>
      </c>
      <c r="E290" s="766"/>
      <c r="F290" s="766"/>
      <c r="G290" s="766"/>
      <c r="H290" s="766"/>
      <c r="I290" s="766"/>
      <c r="J290" s="766"/>
      <c r="K290" s="766"/>
      <c r="L290" s="766"/>
      <c r="M290" s="766"/>
      <c r="N290" s="766"/>
      <c r="O290" s="766"/>
      <c r="P290" s="766"/>
      <c r="Q290" s="766"/>
      <c r="R290" s="766"/>
      <c r="S290" s="766"/>
      <c r="T290" s="766"/>
      <c r="U290" s="766"/>
      <c r="V290" s="766"/>
      <c r="W290" s="766"/>
      <c r="X290" s="766"/>
      <c r="Y290" s="766"/>
      <c r="Z290" s="766"/>
      <c r="AA290" s="766"/>
      <c r="AB290" s="766"/>
      <c r="AC290" s="766"/>
      <c r="AD290" s="766"/>
      <c r="AE290" s="766"/>
      <c r="AF290" s="766"/>
      <c r="AG290" s="766"/>
      <c r="AH290" s="766"/>
      <c r="AI290" s="766"/>
      <c r="AJ290" s="766"/>
      <c r="AK290" s="766"/>
      <c r="AL290" s="766"/>
      <c r="AM290" s="766"/>
      <c r="AN290" s="766"/>
      <c r="AO290" s="766"/>
      <c r="AP290" s="766"/>
    </row>
    <row r="291" spans="1:42" ht="21" thickBot="1">
      <c r="B291" s="12"/>
      <c r="C291" s="632"/>
      <c r="D291" s="570"/>
      <c r="E291" s="563"/>
      <c r="F291" s="570"/>
      <c r="G291" s="570"/>
      <c r="H291" s="563"/>
      <c r="I291" s="570"/>
      <c r="J291" s="570"/>
      <c r="K291" s="563"/>
      <c r="L291" s="570"/>
      <c r="M291" s="570"/>
      <c r="N291" s="563"/>
      <c r="O291" s="570"/>
      <c r="P291" s="570"/>
      <c r="Q291" s="563"/>
      <c r="R291" s="570"/>
      <c r="S291" s="570"/>
      <c r="T291" s="563"/>
      <c r="U291" s="570"/>
      <c r="V291" s="570"/>
      <c r="W291" s="563"/>
      <c r="X291" s="570"/>
      <c r="Y291" s="570"/>
      <c r="Z291" s="563"/>
      <c r="AA291" s="570"/>
      <c r="AB291" s="570"/>
      <c r="AC291" s="563"/>
      <c r="AD291" s="570"/>
      <c r="AE291" s="570"/>
      <c r="AF291" s="563"/>
      <c r="AG291" s="570"/>
      <c r="AH291" s="570"/>
      <c r="AI291" s="563"/>
      <c r="AJ291" s="570"/>
      <c r="AK291" s="570"/>
      <c r="AL291" s="563"/>
      <c r="AM291" s="570"/>
      <c r="AN291" s="570"/>
      <c r="AO291" s="563"/>
      <c r="AP291" s="570"/>
    </row>
    <row r="292" spans="1:42" ht="21" thickTop="1">
      <c r="B292" s="12"/>
      <c r="C292" s="602"/>
      <c r="D292" s="764" t="s">
        <v>7</v>
      </c>
      <c r="E292" s="762"/>
      <c r="F292" s="763"/>
      <c r="G292" s="764" t="s">
        <v>7</v>
      </c>
      <c r="H292" s="762"/>
      <c r="I292" s="763"/>
      <c r="J292" s="764" t="s">
        <v>7</v>
      </c>
      <c r="K292" s="762"/>
      <c r="L292" s="763"/>
      <c r="M292" s="764" t="s">
        <v>7</v>
      </c>
      <c r="N292" s="762"/>
      <c r="O292" s="763"/>
      <c r="P292" s="764" t="s">
        <v>7</v>
      </c>
      <c r="Q292" s="762"/>
      <c r="R292" s="763"/>
      <c r="S292" s="764" t="s">
        <v>7</v>
      </c>
      <c r="T292" s="762"/>
      <c r="U292" s="763"/>
      <c r="V292" s="764" t="s">
        <v>7</v>
      </c>
      <c r="W292" s="762"/>
      <c r="X292" s="763"/>
      <c r="Y292" s="764" t="s">
        <v>7</v>
      </c>
      <c r="Z292" s="762"/>
      <c r="AA292" s="763"/>
      <c r="AB292" s="764" t="s">
        <v>7</v>
      </c>
      <c r="AC292" s="762"/>
      <c r="AD292" s="763"/>
      <c r="AE292" s="764" t="s">
        <v>7</v>
      </c>
      <c r="AF292" s="762"/>
      <c r="AG292" s="763"/>
      <c r="AH292" s="764" t="s">
        <v>7</v>
      </c>
      <c r="AI292" s="762"/>
      <c r="AJ292" s="763"/>
      <c r="AK292" s="764" t="s">
        <v>7</v>
      </c>
      <c r="AL292" s="762"/>
      <c r="AM292" s="763"/>
      <c r="AN292" s="764" t="s">
        <v>7</v>
      </c>
      <c r="AO292" s="762"/>
      <c r="AP292" s="763"/>
    </row>
    <row r="293" spans="1:42" ht="20.25">
      <c r="A293" t="str">
        <f t="shared" ref="A293:A347" si="957">+B293&amp;C293</f>
        <v>Pièces</v>
      </c>
      <c r="B293" s="12" t="s">
        <v>104</v>
      </c>
      <c r="C293" s="603"/>
      <c r="D293" s="139" t="s">
        <v>85</v>
      </c>
      <c r="E293" s="469" t="s">
        <v>105</v>
      </c>
      <c r="F293" s="142" t="s">
        <v>13</v>
      </c>
      <c r="G293" s="139" t="s">
        <v>85</v>
      </c>
      <c r="H293" s="469" t="s">
        <v>105</v>
      </c>
      <c r="I293" s="142" t="s">
        <v>13</v>
      </c>
      <c r="J293" s="139" t="s">
        <v>85</v>
      </c>
      <c r="K293" s="469" t="s">
        <v>105</v>
      </c>
      <c r="L293" s="142" t="s">
        <v>13</v>
      </c>
      <c r="M293" s="139" t="s">
        <v>85</v>
      </c>
      <c r="N293" s="469" t="s">
        <v>105</v>
      </c>
      <c r="O293" s="142" t="s">
        <v>13</v>
      </c>
      <c r="P293" s="139" t="s">
        <v>85</v>
      </c>
      <c r="Q293" s="469" t="s">
        <v>105</v>
      </c>
      <c r="R293" s="142" t="s">
        <v>13</v>
      </c>
      <c r="S293" s="139" t="s">
        <v>85</v>
      </c>
      <c r="T293" s="469" t="s">
        <v>105</v>
      </c>
      <c r="U293" s="142" t="s">
        <v>13</v>
      </c>
      <c r="V293" s="139" t="s">
        <v>85</v>
      </c>
      <c r="W293" s="469" t="s">
        <v>105</v>
      </c>
      <c r="X293" s="142" t="s">
        <v>13</v>
      </c>
      <c r="Y293" s="139" t="s">
        <v>85</v>
      </c>
      <c r="Z293" s="469" t="s">
        <v>105</v>
      </c>
      <c r="AA293" s="142" t="s">
        <v>13</v>
      </c>
      <c r="AB293" s="139" t="s">
        <v>85</v>
      </c>
      <c r="AC293" s="469" t="s">
        <v>105</v>
      </c>
      <c r="AD293" s="142" t="s">
        <v>13</v>
      </c>
      <c r="AE293" s="139" t="s">
        <v>85</v>
      </c>
      <c r="AF293" s="469" t="s">
        <v>105</v>
      </c>
      <c r="AG293" s="142" t="s">
        <v>13</v>
      </c>
      <c r="AH293" s="139" t="s">
        <v>85</v>
      </c>
      <c r="AI293" s="469" t="s">
        <v>105</v>
      </c>
      <c r="AJ293" s="142" t="s">
        <v>13</v>
      </c>
      <c r="AK293" s="139" t="s">
        <v>85</v>
      </c>
      <c r="AL293" s="469" t="s">
        <v>105</v>
      </c>
      <c r="AM293" s="142" t="s">
        <v>13</v>
      </c>
      <c r="AN293" s="139" t="s">
        <v>85</v>
      </c>
      <c r="AO293" s="469" t="s">
        <v>105</v>
      </c>
      <c r="AP293" s="142" t="s">
        <v>13</v>
      </c>
    </row>
    <row r="294" spans="1:42" ht="20.25">
      <c r="A294" t="str">
        <f t="shared" si="957"/>
        <v>PiècesPièces Ro Clients</v>
      </c>
      <c r="B294" s="12" t="s">
        <v>104</v>
      </c>
      <c r="C294" s="603" t="s">
        <v>106</v>
      </c>
      <c r="D294" s="486">
        <f>'1'!$J$294</f>
        <v>45465.17</v>
      </c>
      <c r="E294" s="470">
        <f>IF(D294=0,0,F294/D294)</f>
        <v>0.31191085395699608</v>
      </c>
      <c r="F294" s="35">
        <f>'1'!$L$294</f>
        <v>14181.079999999998</v>
      </c>
      <c r="G294" s="486">
        <f>'2'!$J$294</f>
        <v>50576.29</v>
      </c>
      <c r="H294" s="470">
        <f>IF(G294=0,0,I294/G294)</f>
        <v>0.35634049077146618</v>
      </c>
      <c r="I294" s="35">
        <f>'2'!$L$294</f>
        <v>18022.379999999997</v>
      </c>
      <c r="J294" s="486">
        <f>'3'!$J$294</f>
        <v>51335.82</v>
      </c>
      <c r="K294" s="470">
        <f>IF(J294=0,0,L294/J294)</f>
        <v>0.36851656406774058</v>
      </c>
      <c r="L294" s="35">
        <f>'3'!$L$294</f>
        <v>18918.099999999999</v>
      </c>
      <c r="M294" s="486">
        <f>'4'!$J$294</f>
        <v>76824</v>
      </c>
      <c r="N294" s="470">
        <f t="shared" ref="N294:N302" si="958">IF(M294=0,0,O294/M294)</f>
        <v>0.37055347287306051</v>
      </c>
      <c r="O294" s="35">
        <f>'4'!$L$294</f>
        <v>28467.4</v>
      </c>
      <c r="P294" s="486">
        <f>'5'!$J$294</f>
        <v>68074.17</v>
      </c>
      <c r="Q294" s="470">
        <f t="shared" ref="Q294:Q302" si="959">IF(P294=0,0,R294/P294)</f>
        <v>0.36506651494979658</v>
      </c>
      <c r="R294" s="35">
        <f>'5'!$L$294</f>
        <v>24851.599999999995</v>
      </c>
      <c r="S294" s="486">
        <f>'6'!$J$294</f>
        <v>61528.69</v>
      </c>
      <c r="T294" s="470">
        <f t="shared" ref="T294:T302" si="960">IF(S294=0,0,U294/S294)</f>
        <v>0.37592072901275808</v>
      </c>
      <c r="U294" s="35">
        <f>'6'!$L$294</f>
        <v>23129.91</v>
      </c>
      <c r="V294" s="486">
        <f>'7'!$J$294</f>
        <v>427721.63</v>
      </c>
      <c r="W294" s="470">
        <f t="shared" ref="W294:W302" si="961">IF(V294=0,0,X294/V294)</f>
        <v>0.35583014588249839</v>
      </c>
      <c r="X294" s="35">
        <f>'7'!$L$294</f>
        <v>152196.25</v>
      </c>
      <c r="Y294" s="486">
        <f>'8'!$J$294</f>
        <v>478208.97</v>
      </c>
      <c r="Z294" s="470">
        <f t="shared" ref="Z294:Z302" si="962">IF(Y294=0,0,AA294/Y294)</f>
        <v>0.35742828077858929</v>
      </c>
      <c r="AA294" s="35">
        <f>'8'!$L$294</f>
        <v>170925.40999999997</v>
      </c>
      <c r="AB294" s="486">
        <f>'9'!$J$294</f>
        <v>0</v>
      </c>
      <c r="AC294" s="470">
        <f t="shared" ref="AC294:AC302" si="963">IF(AB294=0,0,AD294/AB294)</f>
        <v>0</v>
      </c>
      <c r="AD294" s="35">
        <f>'9'!$L$294</f>
        <v>0</v>
      </c>
      <c r="AE294" s="486">
        <f>'10'!$J$294</f>
        <v>0</v>
      </c>
      <c r="AF294" s="470">
        <f t="shared" ref="AF294" si="964">IF(AE294=0,0,AG294/AE294)</f>
        <v>0</v>
      </c>
      <c r="AG294" s="35">
        <f>'10'!$L$294</f>
        <v>0</v>
      </c>
      <c r="AH294" s="486">
        <f>'11'!$J$294</f>
        <v>0</v>
      </c>
      <c r="AI294" s="470">
        <f t="shared" ref="AI294" si="965">IF(AH294=0,0,AJ294/AH294)</f>
        <v>0</v>
      </c>
      <c r="AJ294" s="35">
        <f>'11'!$L$294</f>
        <v>0</v>
      </c>
      <c r="AK294" s="486">
        <f>'12'!$J$294</f>
        <v>0</v>
      </c>
      <c r="AL294" s="470">
        <f t="shared" ref="AL294" si="966">IF(AK294=0,0,AM294/AK294)</f>
        <v>0</v>
      </c>
      <c r="AM294" s="35">
        <f>'12'!$L$294</f>
        <v>0</v>
      </c>
      <c r="AN294" s="486">
        <f t="shared" ref="AN294:AN302" si="967">SUM(D294,G294,J294,M294,P294,S294,V294,Y294,AB294,AE294,AH294,AK294)</f>
        <v>1259734.74</v>
      </c>
      <c r="AO294" s="470">
        <f t="shared" ref="AO294" si="968">IF(AN294=0,0,AP294/AN294)</f>
        <v>0.35776748524058322</v>
      </c>
      <c r="AP294" s="35">
        <f t="shared" ref="AP294:AP302" si="969">SUM(F294,I294,L294,O294,R294,U294,X294,AA294,AD294,AG294,AJ294,AM294)</f>
        <v>450692.12999999995</v>
      </c>
    </row>
    <row r="295" spans="1:42" ht="20.25">
      <c r="A295" t="str">
        <f t="shared" si="957"/>
        <v>PiècesPièces Ro Carrosserie</v>
      </c>
      <c r="B295" s="12" t="s">
        <v>104</v>
      </c>
      <c r="C295" s="603" t="s">
        <v>107</v>
      </c>
      <c r="D295" s="486">
        <f>'1'!$J$295</f>
        <v>57925.8</v>
      </c>
      <c r="E295" s="470">
        <f t="shared" ref="E295:E302" si="970">IF(D295=0,0,F295/D295)</f>
        <v>0.2373664239423538</v>
      </c>
      <c r="F295" s="35">
        <f>'1'!$L$295</f>
        <v>13749.639999999998</v>
      </c>
      <c r="G295" s="486">
        <f>'2'!$J$295</f>
        <v>41103.35</v>
      </c>
      <c r="H295" s="470">
        <f t="shared" ref="H295:H302" si="971">IF(G295=0,0,I295/G295)</f>
        <v>0.24322397079556768</v>
      </c>
      <c r="I295" s="35">
        <f>'2'!$L$295</f>
        <v>9997.3199999999961</v>
      </c>
      <c r="J295" s="486">
        <f>'3'!$J$295</f>
        <v>36320.539999999994</v>
      </c>
      <c r="K295" s="470">
        <f t="shared" ref="K295:K302" si="972">IF(J295=0,0,L295/J295)</f>
        <v>0.26360648822952509</v>
      </c>
      <c r="L295" s="35">
        <f>'3'!$L$295</f>
        <v>9574.3299999999945</v>
      </c>
      <c r="M295" s="486">
        <f>'4'!$J$295</f>
        <v>56488.42</v>
      </c>
      <c r="N295" s="470">
        <f t="shared" si="958"/>
        <v>0.24320701481825827</v>
      </c>
      <c r="O295" s="35">
        <f>'4'!$L$295</f>
        <v>13738.379999999996</v>
      </c>
      <c r="P295" s="486">
        <f>'5'!$J$295</f>
        <v>27184.52</v>
      </c>
      <c r="Q295" s="470">
        <f t="shared" si="959"/>
        <v>0.24658371749804661</v>
      </c>
      <c r="R295" s="35">
        <f>'5'!$L$295</f>
        <v>6703.2599999999984</v>
      </c>
      <c r="S295" s="486">
        <f>'6'!$J$295</f>
        <v>55031.91</v>
      </c>
      <c r="T295" s="470">
        <f t="shared" si="960"/>
        <v>0.25513561132077739</v>
      </c>
      <c r="U295" s="35">
        <f>'6'!$L$295</f>
        <v>14040.600000000004</v>
      </c>
      <c r="V295" s="486">
        <f>'7'!$J$295</f>
        <v>293791.24</v>
      </c>
      <c r="W295" s="470">
        <f t="shared" si="961"/>
        <v>0.24992515093370374</v>
      </c>
      <c r="X295" s="35">
        <f>'7'!$L$295</f>
        <v>73425.819999999978</v>
      </c>
      <c r="Y295" s="486">
        <f>'8'!$J$295</f>
        <v>342833.81</v>
      </c>
      <c r="Z295" s="470">
        <f t="shared" si="962"/>
        <v>0.24834070478638035</v>
      </c>
      <c r="AA295" s="35">
        <f>'8'!$L$295</f>
        <v>85139.590000000011</v>
      </c>
      <c r="AB295" s="486">
        <f>'9'!$J$295</f>
        <v>0</v>
      </c>
      <c r="AC295" s="470">
        <f t="shared" si="963"/>
        <v>0</v>
      </c>
      <c r="AD295" s="35">
        <f>'9'!$L$295</f>
        <v>0</v>
      </c>
      <c r="AE295" s="486">
        <f>'10'!$J$295</f>
        <v>0</v>
      </c>
      <c r="AF295" s="470">
        <f t="shared" ref="AF295" si="973">IF(AE295=0,0,AG295/AE295)</f>
        <v>0</v>
      </c>
      <c r="AG295" s="35">
        <f>'10'!$L$295</f>
        <v>0</v>
      </c>
      <c r="AH295" s="486">
        <f>'11'!$J$295</f>
        <v>0</v>
      </c>
      <c r="AI295" s="470">
        <f t="shared" ref="AI295" si="974">IF(AH295=0,0,AJ295/AH295)</f>
        <v>0</v>
      </c>
      <c r="AJ295" s="35">
        <f>'11'!$L$295</f>
        <v>0</v>
      </c>
      <c r="AK295" s="486">
        <f>'12'!$J$295</f>
        <v>0</v>
      </c>
      <c r="AL295" s="470">
        <f t="shared" ref="AL295" si="975">IF(AK295=0,0,AM295/AK295)</f>
        <v>0</v>
      </c>
      <c r="AM295" s="35">
        <f>'12'!$L$295</f>
        <v>0</v>
      </c>
      <c r="AN295" s="486">
        <f t="shared" si="967"/>
        <v>910679.59000000008</v>
      </c>
      <c r="AO295" s="470">
        <f t="shared" ref="AO295" si="976">IF(AN295=0,0,AP295/AN295)</f>
        <v>0.24857144322296712</v>
      </c>
      <c r="AP295" s="35">
        <f t="shared" si="969"/>
        <v>226368.94</v>
      </c>
    </row>
    <row r="296" spans="1:42" ht="20.25">
      <c r="A296" t="str">
        <f t="shared" si="957"/>
        <v>PiècesP/A Garantie</v>
      </c>
      <c r="B296" s="12" t="s">
        <v>104</v>
      </c>
      <c r="C296" s="603" t="s">
        <v>108</v>
      </c>
      <c r="D296" s="486">
        <f>'1'!$J$296</f>
        <v>111661.14</v>
      </c>
      <c r="E296" s="470">
        <f t="shared" si="970"/>
        <v>0.24196116930205086</v>
      </c>
      <c r="F296" s="35">
        <f>'1'!$L$296</f>
        <v>27017.660000000003</v>
      </c>
      <c r="G296" s="486">
        <f>'2'!$J$296</f>
        <v>62874.61</v>
      </c>
      <c r="H296" s="470">
        <f t="shared" si="971"/>
        <v>0.24311641853524019</v>
      </c>
      <c r="I296" s="35">
        <f>'2'!$L$296</f>
        <v>15285.849999999999</v>
      </c>
      <c r="J296" s="486">
        <f>'3'!$J$296</f>
        <v>48253</v>
      </c>
      <c r="K296" s="470">
        <f t="shared" si="972"/>
        <v>0.23778127784800951</v>
      </c>
      <c r="L296" s="35">
        <f>'3'!$L$296</f>
        <v>11473.660000000003</v>
      </c>
      <c r="M296" s="486">
        <f>'4'!$J$296</f>
        <v>50295.94</v>
      </c>
      <c r="N296" s="470">
        <f t="shared" si="958"/>
        <v>0.2317936596870443</v>
      </c>
      <c r="O296" s="35">
        <f>'4'!$L$296</f>
        <v>11658.279999999999</v>
      </c>
      <c r="P296" s="486">
        <f>'5'!$J$296</f>
        <v>79594.67</v>
      </c>
      <c r="Q296" s="470">
        <f t="shared" si="959"/>
        <v>0.23625149774476106</v>
      </c>
      <c r="R296" s="35">
        <f>'5'!$L$296</f>
        <v>18804.36</v>
      </c>
      <c r="S296" s="486">
        <f>'6'!$J$296</f>
        <v>117794.14</v>
      </c>
      <c r="T296" s="470">
        <f t="shared" si="960"/>
        <v>0.23941292835110475</v>
      </c>
      <c r="U296" s="35">
        <f>'6'!$L$296</f>
        <v>28201.440000000002</v>
      </c>
      <c r="V296" s="486">
        <f>'7'!$J$296</f>
        <v>534681.80000000005</v>
      </c>
      <c r="W296" s="470">
        <f t="shared" si="961"/>
        <v>0.23804344939363944</v>
      </c>
      <c r="X296" s="35">
        <f>'7'!$L$296</f>
        <v>127277.50000000006</v>
      </c>
      <c r="Y296" s="486">
        <f>'8'!$J$296</f>
        <v>592061.42000000004</v>
      </c>
      <c r="Z296" s="470">
        <f t="shared" si="962"/>
        <v>0.2378853869586707</v>
      </c>
      <c r="AA296" s="35">
        <f>'8'!$L$296</f>
        <v>140842.76000000007</v>
      </c>
      <c r="AB296" s="486">
        <f>'9'!$J$296</f>
        <v>0</v>
      </c>
      <c r="AC296" s="470">
        <f t="shared" si="963"/>
        <v>0</v>
      </c>
      <c r="AD296" s="35">
        <f>'9'!$L$296</f>
        <v>0</v>
      </c>
      <c r="AE296" s="486">
        <f>'10'!$J$296</f>
        <v>0</v>
      </c>
      <c r="AF296" s="470">
        <f t="shared" ref="AF296" si="977">IF(AE296=0,0,AG296/AE296)</f>
        <v>0</v>
      </c>
      <c r="AG296" s="35">
        <f>'10'!$L$296</f>
        <v>0</v>
      </c>
      <c r="AH296" s="486">
        <f>'11'!$J$296</f>
        <v>0</v>
      </c>
      <c r="AI296" s="470">
        <f t="shared" ref="AI296" si="978">IF(AH296=0,0,AJ296/AH296)</f>
        <v>0</v>
      </c>
      <c r="AJ296" s="35">
        <f>'11'!$L$296</f>
        <v>0</v>
      </c>
      <c r="AK296" s="486">
        <f>'12'!$J$296</f>
        <v>0</v>
      </c>
      <c r="AL296" s="470">
        <f t="shared" ref="AL296" si="979">IF(AK296=0,0,AM296/AK296)</f>
        <v>0</v>
      </c>
      <c r="AM296" s="35">
        <f>'12'!$L$296</f>
        <v>0</v>
      </c>
      <c r="AN296" s="486">
        <f t="shared" si="967"/>
        <v>1597216.7200000002</v>
      </c>
      <c r="AO296" s="470">
        <f t="shared" ref="AO296" si="980">IF(AN296=0,0,AP296/AN296)</f>
        <v>0.23826541835850559</v>
      </c>
      <c r="AP296" s="35">
        <f t="shared" si="969"/>
        <v>380561.51000000013</v>
      </c>
    </row>
    <row r="297" spans="1:42" ht="20.25">
      <c r="A297" t="str">
        <f t="shared" si="957"/>
        <v>PiècesVentes Internes</v>
      </c>
      <c r="B297" s="12" t="s">
        <v>104</v>
      </c>
      <c r="C297" s="603" t="s">
        <v>109</v>
      </c>
      <c r="D297" s="486">
        <f>'1'!$J$297</f>
        <v>20282.22</v>
      </c>
      <c r="E297" s="470">
        <f t="shared" si="970"/>
        <v>0.35630616372369495</v>
      </c>
      <c r="F297" s="35">
        <f>'1'!$L$297</f>
        <v>7226.68</v>
      </c>
      <c r="G297" s="486">
        <f>'2'!$J$297</f>
        <v>30096.01</v>
      </c>
      <c r="H297" s="470">
        <f t="shared" si="971"/>
        <v>0.33419978262899297</v>
      </c>
      <c r="I297" s="35">
        <f>'2'!$L$297</f>
        <v>10058.079999999998</v>
      </c>
      <c r="J297" s="486">
        <f>'3'!$J$297</f>
        <v>53378.239999999998</v>
      </c>
      <c r="K297" s="470">
        <f t="shared" si="972"/>
        <v>0.3375969308841954</v>
      </c>
      <c r="L297" s="35">
        <f>'3'!$L$297</f>
        <v>18020.329999999994</v>
      </c>
      <c r="M297" s="486">
        <f>'4'!$J$297</f>
        <v>62580.26</v>
      </c>
      <c r="N297" s="470">
        <f t="shared" si="958"/>
        <v>0.31243590231168739</v>
      </c>
      <c r="O297" s="35">
        <f>'4'!$L$297</f>
        <v>19552.32</v>
      </c>
      <c r="P297" s="486">
        <f>'5'!$J$297</f>
        <v>52618.64</v>
      </c>
      <c r="Q297" s="470">
        <f t="shared" si="959"/>
        <v>0.29299750050552426</v>
      </c>
      <c r="R297" s="35">
        <f>'5'!$L$297</f>
        <v>15417.129999999997</v>
      </c>
      <c r="S297" s="486">
        <f>'6'!$J$297</f>
        <v>71609.67</v>
      </c>
      <c r="T297" s="470">
        <f t="shared" si="960"/>
        <v>0.30759365320354082</v>
      </c>
      <c r="U297" s="35">
        <f>'6'!$L$297</f>
        <v>22026.68</v>
      </c>
      <c r="V297" s="486">
        <f>'7'!$J$297</f>
        <v>340656.56</v>
      </c>
      <c r="W297" s="470">
        <f t="shared" si="961"/>
        <v>0.32035026714295473</v>
      </c>
      <c r="X297" s="35">
        <f>'7'!$L$297</f>
        <v>109129.41999999998</v>
      </c>
      <c r="Y297" s="486">
        <f>'8'!$J$297</f>
        <v>393731.43</v>
      </c>
      <c r="Z297" s="470">
        <f t="shared" si="962"/>
        <v>0.31874633427156174</v>
      </c>
      <c r="AA297" s="35">
        <f>'8'!$L$297</f>
        <v>125500.45000000001</v>
      </c>
      <c r="AB297" s="486">
        <f>'9'!$J$297</f>
        <v>0</v>
      </c>
      <c r="AC297" s="470">
        <f t="shared" si="963"/>
        <v>0</v>
      </c>
      <c r="AD297" s="35">
        <f>'9'!$L$297</f>
        <v>0</v>
      </c>
      <c r="AE297" s="486">
        <f>'10'!$J$297</f>
        <v>0</v>
      </c>
      <c r="AF297" s="470">
        <f t="shared" ref="AF297" si="981">IF(AE297=0,0,AG297/AE297)</f>
        <v>0</v>
      </c>
      <c r="AG297" s="35">
        <f>'10'!$L$297</f>
        <v>0</v>
      </c>
      <c r="AH297" s="486">
        <f>'11'!$J$297</f>
        <v>0</v>
      </c>
      <c r="AI297" s="470">
        <f t="shared" ref="AI297" si="982">IF(AH297=0,0,AJ297/AH297)</f>
        <v>0</v>
      </c>
      <c r="AJ297" s="35">
        <f>'11'!$L$297</f>
        <v>0</v>
      </c>
      <c r="AK297" s="486">
        <f>'12'!$J$297</f>
        <v>0</v>
      </c>
      <c r="AL297" s="470">
        <f t="shared" ref="AL297" si="983">IF(AK297=0,0,AM297/AK297)</f>
        <v>0</v>
      </c>
      <c r="AM297" s="35">
        <f>'12'!$L$297</f>
        <v>0</v>
      </c>
      <c r="AN297" s="486">
        <f t="shared" si="967"/>
        <v>1024953.03</v>
      </c>
      <c r="AO297" s="470">
        <f t="shared" ref="AO297" si="984">IF(AN297=0,0,AP297/AN297)</f>
        <v>0.31897177766282614</v>
      </c>
      <c r="AP297" s="35">
        <f t="shared" si="969"/>
        <v>326931.08999999997</v>
      </c>
    </row>
    <row r="298" spans="1:42" ht="20.25">
      <c r="A298" t="str">
        <f t="shared" si="957"/>
        <v>PiècesVentes Détails</v>
      </c>
      <c r="B298" s="12" t="s">
        <v>104</v>
      </c>
      <c r="C298" s="603" t="s">
        <v>110</v>
      </c>
      <c r="D298" s="486">
        <f>'1'!$J$298</f>
        <v>10343.09</v>
      </c>
      <c r="E298" s="470">
        <f t="shared" si="970"/>
        <v>0.31593943396025753</v>
      </c>
      <c r="F298" s="35">
        <f>'1'!$L$298</f>
        <v>3267.79</v>
      </c>
      <c r="G298" s="486">
        <f>'2'!$J$298</f>
        <v>10078.17</v>
      </c>
      <c r="H298" s="470">
        <f t="shared" si="971"/>
        <v>0.32117537211616787</v>
      </c>
      <c r="I298" s="35">
        <f>'2'!$L$298</f>
        <v>3236.8599999999997</v>
      </c>
      <c r="J298" s="486">
        <f>'3'!$J$298</f>
        <v>13350.72</v>
      </c>
      <c r="K298" s="470">
        <f t="shared" si="972"/>
        <v>0.29539155940653378</v>
      </c>
      <c r="L298" s="35">
        <f>'3'!$L$298</f>
        <v>3943.6899999999987</v>
      </c>
      <c r="M298" s="486">
        <f>'4'!$J$298</f>
        <v>22567.95</v>
      </c>
      <c r="N298" s="470">
        <f t="shared" si="958"/>
        <v>0.24120445144552347</v>
      </c>
      <c r="O298" s="35">
        <f>'4'!$L$298</f>
        <v>5443.4900000000016</v>
      </c>
      <c r="P298" s="486">
        <f>'5'!$J$298</f>
        <v>14457.31</v>
      </c>
      <c r="Q298" s="470">
        <f t="shared" si="959"/>
        <v>0.29024209897968567</v>
      </c>
      <c r="R298" s="35">
        <f>'5'!$L$298</f>
        <v>4196.119999999999</v>
      </c>
      <c r="S298" s="486">
        <f>'6'!$J$298</f>
        <v>17758.79</v>
      </c>
      <c r="T298" s="470">
        <f t="shared" si="960"/>
        <v>0.272184084613873</v>
      </c>
      <c r="U298" s="35">
        <f>'6'!$L$298</f>
        <v>4833.6600000000017</v>
      </c>
      <c r="V298" s="486">
        <f>'7'!$J$298</f>
        <v>105227.52</v>
      </c>
      <c r="W298" s="470">
        <f t="shared" si="961"/>
        <v>0.27921507605614959</v>
      </c>
      <c r="X298" s="35">
        <f>'7'!$L$298</f>
        <v>29381.11</v>
      </c>
      <c r="Y298" s="486">
        <f>'8'!$J$298</f>
        <v>121328.74</v>
      </c>
      <c r="Z298" s="470">
        <f t="shared" si="962"/>
        <v>0.27883797359141793</v>
      </c>
      <c r="AA298" s="35">
        <f>'8'!$L$298</f>
        <v>33831.060000000012</v>
      </c>
      <c r="AB298" s="486">
        <f>'9'!$J$298</f>
        <v>0</v>
      </c>
      <c r="AC298" s="470">
        <f t="shared" si="963"/>
        <v>0</v>
      </c>
      <c r="AD298" s="35">
        <f>'9'!$L$298</f>
        <v>0</v>
      </c>
      <c r="AE298" s="486">
        <f>'10'!$J$298</f>
        <v>0</v>
      </c>
      <c r="AF298" s="470">
        <f t="shared" ref="AF298" si="985">IF(AE298=0,0,AG298/AE298)</f>
        <v>0</v>
      </c>
      <c r="AG298" s="35">
        <f>'10'!$L$298</f>
        <v>0</v>
      </c>
      <c r="AH298" s="486">
        <f>'11'!$J$298</f>
        <v>0</v>
      </c>
      <c r="AI298" s="470">
        <f t="shared" ref="AI298" si="986">IF(AH298=0,0,AJ298/AH298)</f>
        <v>0</v>
      </c>
      <c r="AJ298" s="35">
        <f>'11'!$L$298</f>
        <v>0</v>
      </c>
      <c r="AK298" s="486">
        <f>'12'!$J$298</f>
        <v>0</v>
      </c>
      <c r="AL298" s="470">
        <f t="shared" ref="AL298" si="987">IF(AK298=0,0,AM298/AK298)</f>
        <v>0</v>
      </c>
      <c r="AM298" s="35">
        <f>'12'!$L$298</f>
        <v>0</v>
      </c>
      <c r="AN298" s="486">
        <f t="shared" si="967"/>
        <v>315112.28999999998</v>
      </c>
      <c r="AO298" s="470">
        <f t="shared" ref="AO298" si="988">IF(AN298=0,0,AP298/AN298)</f>
        <v>0.27969007492535447</v>
      </c>
      <c r="AP298" s="35">
        <f t="shared" si="969"/>
        <v>88133.780000000013</v>
      </c>
    </row>
    <row r="299" spans="1:42" ht="20.25">
      <c r="A299" t="str">
        <f t="shared" si="957"/>
        <v>PiècesVentes de Gros</v>
      </c>
      <c r="B299" s="12" t="s">
        <v>104</v>
      </c>
      <c r="C299" s="603" t="s">
        <v>111</v>
      </c>
      <c r="D299" s="486">
        <f>'1'!$J$299</f>
        <v>44671.41</v>
      </c>
      <c r="E299" s="470">
        <f t="shared" si="970"/>
        <v>0.19024785651493889</v>
      </c>
      <c r="F299" s="35">
        <f>'1'!$L$299</f>
        <v>8498.6400000000067</v>
      </c>
      <c r="G299" s="486">
        <f>'2'!$J$299</f>
        <v>31303.1</v>
      </c>
      <c r="H299" s="470">
        <f t="shared" si="971"/>
        <v>0.17221137842577894</v>
      </c>
      <c r="I299" s="35">
        <f>'2'!$L$299</f>
        <v>5390.75</v>
      </c>
      <c r="J299" s="486">
        <f>'3'!$J$299</f>
        <v>51046.5</v>
      </c>
      <c r="K299" s="470">
        <f t="shared" si="972"/>
        <v>0.16781796989019809</v>
      </c>
      <c r="L299" s="35">
        <f>'3'!$L$299</f>
        <v>8566.5199999999968</v>
      </c>
      <c r="M299" s="486">
        <f>'4'!$J$299</f>
        <v>33786.17</v>
      </c>
      <c r="N299" s="470">
        <f t="shared" si="958"/>
        <v>0.19853626498653146</v>
      </c>
      <c r="O299" s="35">
        <f>'4'!$L$299</f>
        <v>6707.7799999999988</v>
      </c>
      <c r="P299" s="486">
        <f>'5'!$J$299</f>
        <v>33246.97</v>
      </c>
      <c r="Q299" s="470">
        <f t="shared" si="959"/>
        <v>0.1798897764217311</v>
      </c>
      <c r="R299" s="35">
        <f>'5'!$L$299</f>
        <v>5980.7900000000009</v>
      </c>
      <c r="S299" s="486">
        <f>'6'!$J$299</f>
        <v>54255.43</v>
      </c>
      <c r="T299" s="470">
        <f t="shared" si="960"/>
        <v>0.20387470894618284</v>
      </c>
      <c r="U299" s="35">
        <f>'6'!$L$299</f>
        <v>11061.309999999998</v>
      </c>
      <c r="V299" s="486">
        <f>'7'!$J$299</f>
        <v>303623.69</v>
      </c>
      <c r="W299" s="470">
        <f t="shared" si="961"/>
        <v>0.1871393500289783</v>
      </c>
      <c r="X299" s="35">
        <f>'7'!$L$299</f>
        <v>56819.94</v>
      </c>
      <c r="Y299" s="486">
        <f>'8'!$J$299</f>
        <v>356341.31</v>
      </c>
      <c r="Z299" s="470">
        <f t="shared" si="962"/>
        <v>0.17846850257131291</v>
      </c>
      <c r="AA299" s="35">
        <f>'8'!$L$299</f>
        <v>63595.700000000012</v>
      </c>
      <c r="AB299" s="486">
        <f>'9'!$J$299</f>
        <v>0</v>
      </c>
      <c r="AC299" s="470">
        <f t="shared" si="963"/>
        <v>0</v>
      </c>
      <c r="AD299" s="35">
        <f>'9'!$L$299</f>
        <v>0</v>
      </c>
      <c r="AE299" s="486">
        <f>'10'!$J$299</f>
        <v>0</v>
      </c>
      <c r="AF299" s="470">
        <f t="shared" ref="AF299" si="989">IF(AE299=0,0,AG299/AE299)</f>
        <v>0</v>
      </c>
      <c r="AG299" s="35">
        <f>'10'!$L$299</f>
        <v>0</v>
      </c>
      <c r="AH299" s="486">
        <f>'11'!$J$299</f>
        <v>0</v>
      </c>
      <c r="AI299" s="470">
        <f t="shared" ref="AI299" si="990">IF(AH299=0,0,AJ299/AH299)</f>
        <v>0</v>
      </c>
      <c r="AJ299" s="35">
        <f>'11'!$L$299</f>
        <v>0</v>
      </c>
      <c r="AK299" s="486">
        <f>'12'!$J$299</f>
        <v>0</v>
      </c>
      <c r="AL299" s="470">
        <f t="shared" ref="AL299" si="991">IF(AK299=0,0,AM299/AK299)</f>
        <v>0</v>
      </c>
      <c r="AM299" s="35">
        <f>'12'!$L$299</f>
        <v>0</v>
      </c>
      <c r="AN299" s="486">
        <f t="shared" si="967"/>
        <v>908274.58000000007</v>
      </c>
      <c r="AO299" s="470">
        <f t="shared" ref="AO299" si="992">IF(AN299=0,0,AP299/AN299)</f>
        <v>0.18344830260470354</v>
      </c>
      <c r="AP299" s="35">
        <f t="shared" si="969"/>
        <v>166621.43000000002</v>
      </c>
    </row>
    <row r="300" spans="1:42" ht="20.25" hidden="1">
      <c r="A300" t="str">
        <f t="shared" si="957"/>
        <v>Pièces[...]</v>
      </c>
      <c r="B300" s="12" t="s">
        <v>104</v>
      </c>
      <c r="C300" s="603" t="s">
        <v>21</v>
      </c>
      <c r="D300" s="486">
        <f>'1'!$J$300</f>
        <v>0</v>
      </c>
      <c r="E300" s="470">
        <f t="shared" si="970"/>
        <v>0</v>
      </c>
      <c r="F300" s="35">
        <f>'1'!$L$300</f>
        <v>0</v>
      </c>
      <c r="G300" s="486">
        <f>'2'!$J$300</f>
        <v>0</v>
      </c>
      <c r="H300" s="470">
        <f t="shared" si="971"/>
        <v>0</v>
      </c>
      <c r="I300" s="35">
        <f>'2'!$L$300</f>
        <v>0</v>
      </c>
      <c r="J300" s="486">
        <f>'3'!$J$300</f>
        <v>0</v>
      </c>
      <c r="K300" s="470">
        <f t="shared" si="972"/>
        <v>0</v>
      </c>
      <c r="L300" s="35">
        <f>'3'!$L$300</f>
        <v>0</v>
      </c>
      <c r="M300" s="486">
        <f>'4'!$J$300</f>
        <v>0</v>
      </c>
      <c r="N300" s="470">
        <f t="shared" si="958"/>
        <v>0</v>
      </c>
      <c r="O300" s="35">
        <f>'4'!$L$300</f>
        <v>0</v>
      </c>
      <c r="P300" s="486">
        <f>'5'!$J$300</f>
        <v>0</v>
      </c>
      <c r="Q300" s="470">
        <f t="shared" si="959"/>
        <v>0</v>
      </c>
      <c r="R300" s="35">
        <f>'5'!$L$300</f>
        <v>0</v>
      </c>
      <c r="S300" s="486">
        <f>'6'!$J$300</f>
        <v>0</v>
      </c>
      <c r="T300" s="470">
        <f t="shared" si="960"/>
        <v>0</v>
      </c>
      <c r="U300" s="35">
        <f>'6'!$L$300</f>
        <v>0</v>
      </c>
      <c r="V300" s="486">
        <f>'7'!$J$300</f>
        <v>0</v>
      </c>
      <c r="W300" s="470">
        <f t="shared" si="961"/>
        <v>0</v>
      </c>
      <c r="X300" s="35">
        <f>'7'!$L$300</f>
        <v>0</v>
      </c>
      <c r="Y300" s="486">
        <f>'8'!$J$300</f>
        <v>0</v>
      </c>
      <c r="Z300" s="470">
        <f t="shared" si="962"/>
        <v>0</v>
      </c>
      <c r="AA300" s="35">
        <f>'8'!$L$300</f>
        <v>0</v>
      </c>
      <c r="AB300" s="486">
        <f>'9'!$J$300</f>
        <v>0</v>
      </c>
      <c r="AC300" s="470">
        <f t="shared" si="963"/>
        <v>0</v>
      </c>
      <c r="AD300" s="35">
        <f>'9'!$L$300</f>
        <v>0</v>
      </c>
      <c r="AE300" s="486">
        <f>'10'!$J$300</f>
        <v>0</v>
      </c>
      <c r="AF300" s="470">
        <f t="shared" ref="AF300" si="993">IF(AE300=0,0,AG300/AE300)</f>
        <v>0</v>
      </c>
      <c r="AG300" s="35">
        <f>'10'!$L$300</f>
        <v>0</v>
      </c>
      <c r="AH300" s="486">
        <f>'11'!$J$300</f>
        <v>0</v>
      </c>
      <c r="AI300" s="470">
        <f t="shared" ref="AI300" si="994">IF(AH300=0,0,AJ300/AH300)</f>
        <v>0</v>
      </c>
      <c r="AJ300" s="35">
        <f>'11'!$L$300</f>
        <v>0</v>
      </c>
      <c r="AK300" s="486">
        <f>'12'!$J$300</f>
        <v>0</v>
      </c>
      <c r="AL300" s="470">
        <f t="shared" ref="AL300" si="995">IF(AK300=0,0,AM300/AK300)</f>
        <v>0</v>
      </c>
      <c r="AM300" s="35">
        <f>'12'!$L$300</f>
        <v>0</v>
      </c>
      <c r="AN300" s="486">
        <f t="shared" si="967"/>
        <v>0</v>
      </c>
      <c r="AO300" s="470">
        <f t="shared" ref="AO300" si="996">IF(AN300=0,0,AP300/AN300)</f>
        <v>0</v>
      </c>
      <c r="AP300" s="35">
        <f t="shared" si="969"/>
        <v>0</v>
      </c>
    </row>
    <row r="301" spans="1:42" ht="20.25">
      <c r="A301" t="str">
        <f t="shared" si="957"/>
        <v>PiècesEscomptes</v>
      </c>
      <c r="B301" s="12" t="s">
        <v>104</v>
      </c>
      <c r="C301" s="603" t="s">
        <v>112</v>
      </c>
      <c r="D301" s="486">
        <f>'1'!$J$301</f>
        <v>0</v>
      </c>
      <c r="E301" s="470">
        <f t="shared" si="970"/>
        <v>0</v>
      </c>
      <c r="F301" s="35">
        <f>'1'!$L$301</f>
        <v>3100.73</v>
      </c>
      <c r="G301" s="486">
        <f>'2'!$J$301</f>
        <v>0</v>
      </c>
      <c r="H301" s="470">
        <f t="shared" si="971"/>
        <v>0</v>
      </c>
      <c r="I301" s="35">
        <f>'2'!$L$301</f>
        <v>2525.4499999999998</v>
      </c>
      <c r="J301" s="486">
        <f>'3'!$J$301</f>
        <v>0</v>
      </c>
      <c r="K301" s="470">
        <f t="shared" si="972"/>
        <v>0</v>
      </c>
      <c r="L301" s="35">
        <f>'3'!$L$301</f>
        <v>6759.89</v>
      </c>
      <c r="M301" s="486">
        <f>'4'!$J$301</f>
        <v>0</v>
      </c>
      <c r="N301" s="470">
        <f t="shared" si="958"/>
        <v>0</v>
      </c>
      <c r="O301" s="35">
        <f>'4'!$L$301</f>
        <v>10048.380000000001</v>
      </c>
      <c r="P301" s="486">
        <f>'5'!$J$301</f>
        <v>0</v>
      </c>
      <c r="Q301" s="470">
        <f t="shared" si="959"/>
        <v>0</v>
      </c>
      <c r="R301" s="35">
        <f>'5'!$L$301</f>
        <v>10251.25</v>
      </c>
      <c r="S301" s="486">
        <f>'6'!$J$301</f>
        <v>0</v>
      </c>
      <c r="T301" s="470">
        <f t="shared" si="960"/>
        <v>0</v>
      </c>
      <c r="U301" s="35">
        <f>'6'!$L$301</f>
        <v>6027.79</v>
      </c>
      <c r="V301" s="486">
        <f>'7'!$J$301</f>
        <v>0</v>
      </c>
      <c r="W301" s="470">
        <f t="shared" si="961"/>
        <v>0</v>
      </c>
      <c r="X301" s="35">
        <f>'7'!$L$301</f>
        <v>46449.65</v>
      </c>
      <c r="Y301" s="486">
        <f>'8'!$J$301</f>
        <v>0</v>
      </c>
      <c r="Z301" s="470">
        <f t="shared" si="962"/>
        <v>0</v>
      </c>
      <c r="AA301" s="35">
        <f>'8'!$L$301</f>
        <v>52181.54</v>
      </c>
      <c r="AB301" s="486">
        <f>'9'!$J$301</f>
        <v>0</v>
      </c>
      <c r="AC301" s="470">
        <f t="shared" si="963"/>
        <v>0</v>
      </c>
      <c r="AD301" s="35">
        <f>'9'!$L$301</f>
        <v>0</v>
      </c>
      <c r="AE301" s="486">
        <f>'10'!$J$301</f>
        <v>0</v>
      </c>
      <c r="AF301" s="470">
        <f t="shared" ref="AF301" si="997">IF(AE301=0,0,AG301/AE301)</f>
        <v>0</v>
      </c>
      <c r="AG301" s="35">
        <f>'10'!$L$301</f>
        <v>0</v>
      </c>
      <c r="AH301" s="486">
        <f>'11'!$J$301</f>
        <v>0</v>
      </c>
      <c r="AI301" s="470">
        <f t="shared" ref="AI301" si="998">IF(AH301=0,0,AJ301/AH301)</f>
        <v>0</v>
      </c>
      <c r="AJ301" s="35">
        <f>'11'!$L$301</f>
        <v>0</v>
      </c>
      <c r="AK301" s="486">
        <f>'12'!$J$301</f>
        <v>0</v>
      </c>
      <c r="AL301" s="470">
        <f t="shared" ref="AL301" si="999">IF(AK301=0,0,AM301/AK301)</f>
        <v>0</v>
      </c>
      <c r="AM301" s="35">
        <f>'12'!$L$301</f>
        <v>0</v>
      </c>
      <c r="AN301" s="486">
        <f t="shared" si="967"/>
        <v>0</v>
      </c>
      <c r="AO301" s="470">
        <f t="shared" ref="AO301" si="1000">IF(AN301=0,0,AP301/AN301)</f>
        <v>0</v>
      </c>
      <c r="AP301" s="35">
        <f t="shared" si="969"/>
        <v>137344.68</v>
      </c>
    </row>
    <row r="302" spans="1:42" ht="20.25">
      <c r="A302" t="str">
        <f t="shared" si="957"/>
        <v>PiècesRectif. Inventaire</v>
      </c>
      <c r="B302" s="12" t="s">
        <v>104</v>
      </c>
      <c r="C302" s="604" t="s">
        <v>113</v>
      </c>
      <c r="D302" s="486">
        <f>'1'!$J$302</f>
        <v>0</v>
      </c>
      <c r="E302" s="470">
        <f t="shared" si="970"/>
        <v>0</v>
      </c>
      <c r="F302" s="35">
        <f>'1'!$L$302</f>
        <v>0</v>
      </c>
      <c r="G302" s="486">
        <f>'2'!$J$302</f>
        <v>0</v>
      </c>
      <c r="H302" s="470">
        <f t="shared" si="971"/>
        <v>0</v>
      </c>
      <c r="I302" s="35">
        <f>'2'!$L$302</f>
        <v>0</v>
      </c>
      <c r="J302" s="486">
        <f>'3'!$J$302</f>
        <v>0</v>
      </c>
      <c r="K302" s="470">
        <f t="shared" si="972"/>
        <v>0</v>
      </c>
      <c r="L302" s="35">
        <f>'3'!$L$302</f>
        <v>0</v>
      </c>
      <c r="M302" s="486">
        <f>'4'!$J$302</f>
        <v>0</v>
      </c>
      <c r="N302" s="470">
        <f t="shared" si="958"/>
        <v>0</v>
      </c>
      <c r="O302" s="35">
        <f>'4'!$L$302</f>
        <v>0</v>
      </c>
      <c r="P302" s="486">
        <f>'5'!$J$302</f>
        <v>0</v>
      </c>
      <c r="Q302" s="470">
        <f t="shared" si="959"/>
        <v>0</v>
      </c>
      <c r="R302" s="35">
        <f>'5'!$L$302</f>
        <v>0</v>
      </c>
      <c r="S302" s="486">
        <f>'6'!$J$302</f>
        <v>0</v>
      </c>
      <c r="T302" s="470">
        <f t="shared" si="960"/>
        <v>0</v>
      </c>
      <c r="U302" s="35">
        <f>'6'!$L$302</f>
        <v>0</v>
      </c>
      <c r="V302" s="486">
        <f>'7'!$J$302</f>
        <v>0</v>
      </c>
      <c r="W302" s="470">
        <f t="shared" si="961"/>
        <v>0</v>
      </c>
      <c r="X302" s="35">
        <f>'7'!$L$302</f>
        <v>0</v>
      </c>
      <c r="Y302" s="486">
        <f>'8'!$J$302</f>
        <v>0</v>
      </c>
      <c r="Z302" s="470">
        <f t="shared" si="962"/>
        <v>0</v>
      </c>
      <c r="AA302" s="35">
        <f>'8'!$L$302</f>
        <v>0</v>
      </c>
      <c r="AB302" s="486">
        <f>'9'!$J$302</f>
        <v>0</v>
      </c>
      <c r="AC302" s="470">
        <f t="shared" si="963"/>
        <v>0</v>
      </c>
      <c r="AD302" s="35">
        <f>'9'!$L$302</f>
        <v>0</v>
      </c>
      <c r="AE302" s="486">
        <f>'10'!$J$302</f>
        <v>0</v>
      </c>
      <c r="AF302" s="470">
        <f t="shared" ref="AF302" si="1001">IF(AE302=0,0,AG302/AE302)</f>
        <v>0</v>
      </c>
      <c r="AG302" s="35">
        <f>'10'!$L$302</f>
        <v>0</v>
      </c>
      <c r="AH302" s="486">
        <f>'11'!$J$302</f>
        <v>0</v>
      </c>
      <c r="AI302" s="470">
        <f t="shared" ref="AI302" si="1002">IF(AH302=0,0,AJ302/AH302)</f>
        <v>0</v>
      </c>
      <c r="AJ302" s="35">
        <f>'11'!$L$302</f>
        <v>0</v>
      </c>
      <c r="AK302" s="486">
        <f>'12'!$J$302</f>
        <v>0</v>
      </c>
      <c r="AL302" s="470">
        <f t="shared" ref="AL302" si="1003">IF(AK302=0,0,AM302/AK302)</f>
        <v>0</v>
      </c>
      <c r="AM302" s="35">
        <f>'12'!$L$302</f>
        <v>0</v>
      </c>
      <c r="AN302" s="486">
        <f t="shared" si="967"/>
        <v>0</v>
      </c>
      <c r="AO302" s="470">
        <f t="shared" ref="AO302" si="1004">IF(AN302=0,0,AP302/AN302)</f>
        <v>0</v>
      </c>
      <c r="AP302" s="35">
        <f t="shared" si="969"/>
        <v>0</v>
      </c>
    </row>
    <row r="303" spans="1:42" ht="20.25">
      <c r="A303" t="str">
        <f t="shared" si="957"/>
        <v>PiècesSous-total Pièces</v>
      </c>
      <c r="B303" s="12" t="s">
        <v>104</v>
      </c>
      <c r="C303" s="609" t="s">
        <v>114</v>
      </c>
      <c r="D303" s="205">
        <f>SUM(D294:D302)</f>
        <v>290348.82999999996</v>
      </c>
      <c r="E303" s="224">
        <f>IF(D303&lt;=0,0,F303/D303)</f>
        <v>0.26534365576744362</v>
      </c>
      <c r="F303" s="209">
        <f>SUM(F294:F302)</f>
        <v>77042.22</v>
      </c>
      <c r="G303" s="205">
        <f>SUM(G294:G302)</f>
        <v>226031.53000000003</v>
      </c>
      <c r="H303" s="224">
        <f>IF(G303&lt;=0,0,I303/G303)</f>
        <v>0.28543225805709488</v>
      </c>
      <c r="I303" s="209">
        <f>SUM(I294:I302)</f>
        <v>64516.689999999988</v>
      </c>
      <c r="J303" s="205">
        <f>SUM(J294:J302)</f>
        <v>253684.81999999998</v>
      </c>
      <c r="K303" s="224">
        <f>IF(J303&lt;=0,0,L303/J303)</f>
        <v>0.3045374177296063</v>
      </c>
      <c r="L303" s="209">
        <f>SUM(L294:L302)</f>
        <v>77256.519999999975</v>
      </c>
      <c r="M303" s="205">
        <f t="shared" ref="M303" si="1005">SUM(M294:M302)</f>
        <v>302542.74</v>
      </c>
      <c r="N303" s="224">
        <f t="shared" ref="N303" si="1006">IF(M303&lt;=0,0,O303/M303)</f>
        <v>0.31604139633296113</v>
      </c>
      <c r="O303" s="209">
        <f t="shared" ref="O303:P303" si="1007">SUM(O294:O302)</f>
        <v>95616.030000000013</v>
      </c>
      <c r="P303" s="205">
        <f t="shared" si="1007"/>
        <v>275176.28000000003</v>
      </c>
      <c r="Q303" s="224">
        <f t="shared" ref="Q303" si="1008">IF(P303&lt;=0,0,R303/P303)</f>
        <v>0.31327013360308514</v>
      </c>
      <c r="R303" s="209">
        <f t="shared" ref="R303:S303" si="1009">SUM(R294:R302)</f>
        <v>86204.50999999998</v>
      </c>
      <c r="S303" s="205">
        <f t="shared" si="1009"/>
        <v>377978.62999999995</v>
      </c>
      <c r="T303" s="224">
        <f t="shared" ref="T303" si="1010">IF(S303&lt;=0,0,U303/S303)</f>
        <v>0.28922637769230503</v>
      </c>
      <c r="U303" s="209">
        <f t="shared" ref="U303:V303" si="1011">SUM(U294:U302)</f>
        <v>109321.39</v>
      </c>
      <c r="V303" s="205">
        <f t="shared" si="1011"/>
        <v>2005702.44</v>
      </c>
      <c r="W303" s="224">
        <f t="shared" ref="W303" si="1012">IF(V303&lt;=0,0,X303/V303)</f>
        <v>0.29649447402576828</v>
      </c>
      <c r="X303" s="209">
        <f t="shared" ref="X303:Y303" si="1013">SUM(X294:X302)</f>
        <v>594679.69000000006</v>
      </c>
      <c r="Y303" s="205">
        <f t="shared" si="1013"/>
        <v>2284505.6800000002</v>
      </c>
      <c r="Z303" s="224">
        <f t="shared" ref="Z303" si="1014">IF(Y303&lt;=0,0,AA303/Y303)</f>
        <v>0.29416276610001696</v>
      </c>
      <c r="AA303" s="209">
        <f t="shared" ref="AA303:AB303" si="1015">SUM(AA294:AA302)</f>
        <v>672016.51000000024</v>
      </c>
      <c r="AB303" s="205">
        <f t="shared" si="1015"/>
        <v>0</v>
      </c>
      <c r="AC303" s="224">
        <f t="shared" ref="AC303" si="1016">IF(AB303&lt;=0,0,AD303/AB303)</f>
        <v>0</v>
      </c>
      <c r="AD303" s="209">
        <f t="shared" ref="AD303" si="1017">SUM(AD294:AD302)</f>
        <v>0</v>
      </c>
      <c r="AE303" s="205">
        <f t="shared" ref="AE303" si="1018">SUM(AE294:AE302)</f>
        <v>0</v>
      </c>
      <c r="AF303" s="224">
        <f t="shared" ref="AF303" si="1019">IF(AE303&lt;=0,0,AG303/AE303)</f>
        <v>0</v>
      </c>
      <c r="AG303" s="209">
        <f t="shared" ref="AG303" si="1020">SUM(AG294:AG302)</f>
        <v>0</v>
      </c>
      <c r="AH303" s="205">
        <f t="shared" ref="AH303" si="1021">SUM(AH294:AH302)</f>
        <v>0</v>
      </c>
      <c r="AI303" s="224">
        <f t="shared" ref="AI303" si="1022">IF(AH303&lt;=0,0,AJ303/AH303)</f>
        <v>0</v>
      </c>
      <c r="AJ303" s="209">
        <f t="shared" ref="AJ303" si="1023">SUM(AJ294:AJ302)</f>
        <v>0</v>
      </c>
      <c r="AK303" s="205">
        <f t="shared" ref="AK303" si="1024">SUM(AK294:AK302)</f>
        <v>0</v>
      </c>
      <c r="AL303" s="224">
        <f t="shared" ref="AL303" si="1025">IF(AK303&lt;=0,0,AM303/AK303)</f>
        <v>0</v>
      </c>
      <c r="AM303" s="209">
        <f t="shared" ref="AM303" si="1026">SUM(AM294:AM302)</f>
        <v>0</v>
      </c>
      <c r="AN303" s="205">
        <f t="shared" ref="AN303" si="1027">SUM(AN294:AN302)</f>
        <v>6015970.9500000002</v>
      </c>
      <c r="AO303" s="224">
        <f t="shared" ref="AO303" si="1028">IF(AN303&lt;=0,0,AP303/AN303)</f>
        <v>0.29532282897742379</v>
      </c>
      <c r="AP303" s="209">
        <f t="shared" ref="AP303" si="1029">SUM(AP294:AP302)</f>
        <v>1776653.5599999998</v>
      </c>
    </row>
    <row r="304" spans="1:42" ht="20.25">
      <c r="A304" t="str">
        <f t="shared" si="957"/>
        <v>Pièces</v>
      </c>
      <c r="B304" s="12" t="s">
        <v>104</v>
      </c>
      <c r="C304" s="603"/>
      <c r="D304" s="478"/>
      <c r="E304" s="478"/>
      <c r="F304" s="62"/>
      <c r="G304" s="478"/>
      <c r="H304" s="478"/>
      <c r="I304" s="62"/>
      <c r="J304" s="478"/>
      <c r="K304" s="478"/>
      <c r="L304" s="62"/>
      <c r="M304" s="478"/>
      <c r="N304" s="478"/>
      <c r="O304" s="62"/>
      <c r="P304" s="478"/>
      <c r="Q304" s="478"/>
      <c r="R304" s="62"/>
      <c r="S304" s="478"/>
      <c r="T304" s="478"/>
      <c r="U304" s="62"/>
      <c r="V304" s="478"/>
      <c r="W304" s="478"/>
      <c r="X304" s="62"/>
      <c r="Y304" s="478"/>
      <c r="Z304" s="478"/>
      <c r="AA304" s="62"/>
      <c r="AB304" s="478"/>
      <c r="AC304" s="478"/>
      <c r="AD304" s="62"/>
      <c r="AE304" s="478"/>
      <c r="AF304" s="478"/>
      <c r="AG304" s="62"/>
      <c r="AH304" s="478"/>
      <c r="AI304" s="478"/>
      <c r="AJ304" s="62"/>
      <c r="AK304" s="478"/>
      <c r="AL304" s="478"/>
      <c r="AM304" s="62"/>
      <c r="AN304" s="478"/>
      <c r="AO304" s="478"/>
      <c r="AP304" s="62"/>
    </row>
    <row r="305" spans="1:42" ht="20.25">
      <c r="A305" t="str">
        <f t="shared" si="957"/>
        <v>Pièces</v>
      </c>
      <c r="B305" s="12" t="s">
        <v>104</v>
      </c>
      <c r="C305" s="604"/>
      <c r="D305" s="117"/>
      <c r="E305" s="117"/>
      <c r="F305" s="568"/>
      <c r="G305" s="117"/>
      <c r="H305" s="117"/>
      <c r="I305" s="568"/>
      <c r="J305" s="117"/>
      <c r="K305" s="117"/>
      <c r="L305" s="568"/>
      <c r="M305" s="117"/>
      <c r="N305" s="117"/>
      <c r="O305" s="568"/>
      <c r="P305" s="117"/>
      <c r="Q305" s="117"/>
      <c r="R305" s="568"/>
      <c r="S305" s="117"/>
      <c r="T305" s="117"/>
      <c r="U305" s="568"/>
      <c r="V305" s="117"/>
      <c r="W305" s="117"/>
      <c r="X305" s="568"/>
      <c r="Y305" s="117"/>
      <c r="Z305" s="117"/>
      <c r="AA305" s="568"/>
      <c r="AB305" s="117"/>
      <c r="AC305" s="117"/>
      <c r="AD305" s="568"/>
      <c r="AE305" s="117"/>
      <c r="AF305" s="117"/>
      <c r="AG305" s="568"/>
      <c r="AH305" s="117"/>
      <c r="AI305" s="117"/>
      <c r="AJ305" s="568"/>
      <c r="AK305" s="117"/>
      <c r="AL305" s="117"/>
      <c r="AM305" s="568"/>
      <c r="AN305" s="117"/>
      <c r="AO305" s="117"/>
      <c r="AP305" s="568"/>
    </row>
    <row r="306" spans="1:42" ht="20.25">
      <c r="A306" t="str">
        <f t="shared" si="957"/>
        <v>PiècesVentes Pneus</v>
      </c>
      <c r="B306" s="12" t="s">
        <v>104</v>
      </c>
      <c r="C306" s="603" t="s">
        <v>115</v>
      </c>
      <c r="D306" s="486">
        <f>'1'!$J$306</f>
        <v>14638.67</v>
      </c>
      <c r="E306" s="470">
        <f t="shared" ref="E306:E307" si="1030">IF(D306=0,0,F306/D306)</f>
        <v>0.18497308840215676</v>
      </c>
      <c r="F306" s="35">
        <f>'1'!$L$306</f>
        <v>2707.76</v>
      </c>
      <c r="G306" s="486">
        <f>'2'!$J$306</f>
        <v>28481.280000000002</v>
      </c>
      <c r="H306" s="470">
        <f t="shared" ref="H306:H307" si="1031">IF(G306=0,0,I306/G306)</f>
        <v>0.19345724630353692</v>
      </c>
      <c r="I306" s="35">
        <f>'2'!$L$306</f>
        <v>5509.9100000000008</v>
      </c>
      <c r="J306" s="486">
        <f>'3'!$J$306</f>
        <v>28202.46</v>
      </c>
      <c r="K306" s="470">
        <f t="shared" ref="K306:K307" si="1032">IF(J306=0,0,L306/J306)</f>
        <v>0.18144835592356132</v>
      </c>
      <c r="L306" s="35">
        <f>'3'!$L$306</f>
        <v>5117.2900000000009</v>
      </c>
      <c r="M306" s="486">
        <f>'4'!$J$306</f>
        <v>40926.620000000003</v>
      </c>
      <c r="N306" s="470">
        <f t="shared" ref="N306:N307" si="1033">IF(M306=0,0,O306/M306)</f>
        <v>0.17181995483624116</v>
      </c>
      <c r="O306" s="35">
        <f>'4'!$L$306</f>
        <v>7032.0100000000048</v>
      </c>
      <c r="P306" s="486">
        <f>'5'!$J$306</f>
        <v>41678.730000000003</v>
      </c>
      <c r="Q306" s="470">
        <f t="shared" ref="Q306:Q307" si="1034">IF(P306=0,0,R306/P306)</f>
        <v>0.17140613449594086</v>
      </c>
      <c r="R306" s="35">
        <f>'5'!$L$306</f>
        <v>7143.9900000000052</v>
      </c>
      <c r="S306" s="486">
        <f>'6'!$J$306</f>
        <v>27719.96</v>
      </c>
      <c r="T306" s="470">
        <f t="shared" ref="T306:T307" si="1035">IF(S306=0,0,U306/S306)</f>
        <v>0.15727223271606447</v>
      </c>
      <c r="U306" s="35">
        <f>'6'!$L$306</f>
        <v>4359.5799999999981</v>
      </c>
      <c r="V306" s="486">
        <f>'7'!$J$306</f>
        <v>208078.84</v>
      </c>
      <c r="W306" s="470">
        <f t="shared" ref="W306:W307" si="1036">IF(V306=0,0,X306/V306)</f>
        <v>0.16864396206745474</v>
      </c>
      <c r="X306" s="35">
        <f>'7'!$L$306</f>
        <v>35091.239999999983</v>
      </c>
      <c r="Y306" s="486">
        <f>'8'!$J$306</f>
        <v>233357.9</v>
      </c>
      <c r="Z306" s="470">
        <f t="shared" ref="Z306:Z307" si="1037">IF(Y306=0,0,AA306/Y306)</f>
        <v>0.16699644623130394</v>
      </c>
      <c r="AA306" s="35">
        <f>'8'!$L$306</f>
        <v>38969.94</v>
      </c>
      <c r="AB306" s="486">
        <f>'9'!$J$306</f>
        <v>0</v>
      </c>
      <c r="AC306" s="470">
        <f t="shared" ref="AC306:AC307" si="1038">IF(AB306=0,0,AD306/AB306)</f>
        <v>0</v>
      </c>
      <c r="AD306" s="35">
        <f>'9'!$L$306</f>
        <v>0</v>
      </c>
      <c r="AE306" s="486">
        <f>'10'!$J$306</f>
        <v>0</v>
      </c>
      <c r="AF306" s="470">
        <f t="shared" ref="AF306:AF307" si="1039">IF(AE306=0,0,AG306/AE306)</f>
        <v>0</v>
      </c>
      <c r="AG306" s="35">
        <f>'10'!$L$306</f>
        <v>0</v>
      </c>
      <c r="AH306" s="486">
        <f>'11'!$J$306</f>
        <v>0</v>
      </c>
      <c r="AI306" s="470">
        <f t="shared" ref="AI306:AI307" si="1040">IF(AH306=0,0,AJ306/AH306)</f>
        <v>0</v>
      </c>
      <c r="AJ306" s="35">
        <f>'11'!$L$306</f>
        <v>0</v>
      </c>
      <c r="AK306" s="486">
        <f>'12'!$J$306</f>
        <v>0</v>
      </c>
      <c r="AL306" s="470">
        <f t="shared" ref="AL306:AL307" si="1041">IF(AK306=0,0,AM306/AK306)</f>
        <v>0</v>
      </c>
      <c r="AM306" s="35">
        <f>'12'!$L$306</f>
        <v>0</v>
      </c>
      <c r="AN306" s="486">
        <f t="shared" ref="AN306:AN307" si="1042">SUM(D306,G306,J306,M306,P306,S306,V306,Y306,AB306,AE306,AH306,AK306)</f>
        <v>623084.46</v>
      </c>
      <c r="AO306" s="470">
        <f t="shared" ref="AO306:AO307" si="1043">IF(AN306=0,0,AP306/AN306)</f>
        <v>0.17001181509164906</v>
      </c>
      <c r="AP306" s="35">
        <f t="shared" ref="AP306:AP307" si="1044">SUM(F306,I306,L306,O306,R306,U306,X306,AA306,AD306,AG306,AJ306,AM306)</f>
        <v>105931.72</v>
      </c>
    </row>
    <row r="307" spans="1:42" ht="20.25">
      <c r="A307" t="str">
        <f t="shared" si="957"/>
        <v>PiècesHuiles et Graisse</v>
      </c>
      <c r="B307" s="12" t="s">
        <v>104</v>
      </c>
      <c r="C307" s="604" t="s">
        <v>116</v>
      </c>
      <c r="D307" s="486">
        <f>'1'!$J$307</f>
        <v>11296.55</v>
      </c>
      <c r="E307" s="470">
        <f t="shared" si="1030"/>
        <v>0.28911835914504863</v>
      </c>
      <c r="F307" s="35">
        <f>'1'!$L$307</f>
        <v>3266.0399999999991</v>
      </c>
      <c r="G307" s="486">
        <f>'2'!$J$307</f>
        <v>11489.63</v>
      </c>
      <c r="H307" s="470">
        <f t="shared" si="1031"/>
        <v>0.28336508660418119</v>
      </c>
      <c r="I307" s="35">
        <f>'2'!$L$307</f>
        <v>3255.7599999999984</v>
      </c>
      <c r="J307" s="486">
        <f>'3'!$J$307</f>
        <v>16473.04</v>
      </c>
      <c r="K307" s="470">
        <f t="shared" si="1032"/>
        <v>0.28672424761914017</v>
      </c>
      <c r="L307" s="35">
        <f>'3'!$L$307</f>
        <v>4723.2200000000012</v>
      </c>
      <c r="M307" s="486">
        <f>'4'!$J$307</f>
        <v>22741.31</v>
      </c>
      <c r="N307" s="470">
        <f t="shared" si="1033"/>
        <v>0.29140141882767534</v>
      </c>
      <c r="O307" s="35">
        <f>'4'!$L$307</f>
        <v>6626.8500000000022</v>
      </c>
      <c r="P307" s="486">
        <f>'5'!$J$307</f>
        <v>17764.38</v>
      </c>
      <c r="Q307" s="470">
        <f t="shared" si="1034"/>
        <v>0.29562416476116821</v>
      </c>
      <c r="R307" s="35">
        <f>'5'!$L$307</f>
        <v>5251.5800000000017</v>
      </c>
      <c r="S307" s="486">
        <f>'6'!$J$307</f>
        <v>19970.45</v>
      </c>
      <c r="T307" s="470">
        <f t="shared" si="1035"/>
        <v>0.28391648660896474</v>
      </c>
      <c r="U307" s="35">
        <f>'6'!$L$307</f>
        <v>5669.9400000000005</v>
      </c>
      <c r="V307" s="486">
        <f>'7'!$J$307</f>
        <v>117951.83</v>
      </c>
      <c r="W307" s="470">
        <f t="shared" si="1036"/>
        <v>0.28500736275138755</v>
      </c>
      <c r="X307" s="35">
        <f>'7'!$L$307</f>
        <v>33617.14</v>
      </c>
      <c r="Y307" s="486">
        <f>'8'!$J$307</f>
        <v>134681.78</v>
      </c>
      <c r="Z307" s="470">
        <f t="shared" si="1037"/>
        <v>0.28357287823193311</v>
      </c>
      <c r="AA307" s="35">
        <f>'8'!$L$307</f>
        <v>38192.100000000006</v>
      </c>
      <c r="AB307" s="486">
        <f>'9'!$J$307</f>
        <v>0</v>
      </c>
      <c r="AC307" s="470">
        <f t="shared" si="1038"/>
        <v>0</v>
      </c>
      <c r="AD307" s="35">
        <f>'9'!$L$307</f>
        <v>0</v>
      </c>
      <c r="AE307" s="486">
        <f>'10'!$J$307</f>
        <v>0</v>
      </c>
      <c r="AF307" s="470">
        <f t="shared" si="1039"/>
        <v>0</v>
      </c>
      <c r="AG307" s="35">
        <f>'10'!$L$307</f>
        <v>0</v>
      </c>
      <c r="AH307" s="486">
        <f>'11'!$J$307</f>
        <v>0</v>
      </c>
      <c r="AI307" s="470">
        <f t="shared" si="1040"/>
        <v>0</v>
      </c>
      <c r="AJ307" s="35">
        <f>'11'!$L$307</f>
        <v>0</v>
      </c>
      <c r="AK307" s="486">
        <f>'12'!$J$307</f>
        <v>0</v>
      </c>
      <c r="AL307" s="470">
        <f t="shared" si="1041"/>
        <v>0</v>
      </c>
      <c r="AM307" s="35">
        <f>'12'!$L$307</f>
        <v>0</v>
      </c>
      <c r="AN307" s="486">
        <f t="shared" si="1042"/>
        <v>352368.97</v>
      </c>
      <c r="AO307" s="470">
        <f t="shared" si="1043"/>
        <v>0.28550365828182889</v>
      </c>
      <c r="AP307" s="35">
        <f t="shared" si="1044"/>
        <v>100602.63</v>
      </c>
    </row>
    <row r="308" spans="1:42" ht="20.25">
      <c r="A308" t="str">
        <f t="shared" si="957"/>
        <v>PiècesSous-total Pièces et Acc.</v>
      </c>
      <c r="B308" s="12" t="s">
        <v>104</v>
      </c>
      <c r="C308" s="609" t="s">
        <v>117</v>
      </c>
      <c r="D308" s="205">
        <f>D303+D306+D307</f>
        <v>316284.04999999993</v>
      </c>
      <c r="E308" s="224">
        <f>IF(D308&lt;=0,0,F308/D308)</f>
        <v>0.26247298907421984</v>
      </c>
      <c r="F308" s="209">
        <f t="shared" ref="F308" si="1045">F303+F306+F307</f>
        <v>83016.01999999999</v>
      </c>
      <c r="G308" s="205">
        <f>G303+G306+G307</f>
        <v>266002.44</v>
      </c>
      <c r="H308" s="224">
        <f>IF(G308&lt;=0,0,I308/G308)</f>
        <v>0.27549506688735631</v>
      </c>
      <c r="I308" s="209">
        <f t="shared" ref="I308" si="1046">I303+I306+I307</f>
        <v>73282.359999999986</v>
      </c>
      <c r="J308" s="205">
        <f>J303+J306+J307</f>
        <v>298360.31999999995</v>
      </c>
      <c r="K308" s="224">
        <f>IF(J308&lt;=0,0,L308/J308)</f>
        <v>0.29191894552197822</v>
      </c>
      <c r="L308" s="209">
        <f t="shared" ref="L308:M308" si="1047">L303+L306+L307</f>
        <v>87097.02999999997</v>
      </c>
      <c r="M308" s="205">
        <f t="shared" si="1047"/>
        <v>366210.67</v>
      </c>
      <c r="N308" s="224">
        <f t="shared" ref="N308" si="1048">IF(M308&lt;=0,0,O308/M308)</f>
        <v>0.29839351758920635</v>
      </c>
      <c r="O308" s="209">
        <f t="shared" ref="O308:Y308" si="1049">O303+O306+O307</f>
        <v>109274.89000000003</v>
      </c>
      <c r="P308" s="205">
        <f t="shared" si="1049"/>
        <v>334619.39</v>
      </c>
      <c r="Q308" s="224">
        <f t="shared" ref="Q308" si="1050">IF(P308&lt;=0,0,R308/P308)</f>
        <v>0.29466337859261527</v>
      </c>
      <c r="R308" s="209">
        <f t="shared" ref="R308:AB308" si="1051">R303+R306+R307</f>
        <v>98600.079999999987</v>
      </c>
      <c r="S308" s="205">
        <f t="shared" si="1051"/>
        <v>425669.04</v>
      </c>
      <c r="T308" s="224">
        <f t="shared" ref="T308" si="1052">IF(S308&lt;=0,0,U308/S308)</f>
        <v>0.28038428634603074</v>
      </c>
      <c r="U308" s="209">
        <f t="shared" ref="U308:V308" si="1053">U303+U306+U307</f>
        <v>119350.91</v>
      </c>
      <c r="V308" s="205">
        <f t="shared" si="1053"/>
        <v>2331733.11</v>
      </c>
      <c r="W308" s="224">
        <f t="shared" ref="W308" si="1054">IF(V308&lt;=0,0,X308/V308)</f>
        <v>0.284504288743406</v>
      </c>
      <c r="X308" s="209">
        <f t="shared" si="1049"/>
        <v>663388.07000000007</v>
      </c>
      <c r="Y308" s="205">
        <f t="shared" si="1049"/>
        <v>2652545.36</v>
      </c>
      <c r="Z308" s="224">
        <f t="shared" ref="Z308" si="1055">IF(Y308&lt;=0,0,AA308/Y308)</f>
        <v>0.28243760174566823</v>
      </c>
      <c r="AA308" s="209">
        <f t="shared" si="1051"/>
        <v>749178.55000000016</v>
      </c>
      <c r="AB308" s="205">
        <f t="shared" si="1051"/>
        <v>0</v>
      </c>
      <c r="AC308" s="224">
        <f t="shared" ref="AC308" si="1056">IF(AB308&lt;=0,0,AD308/AB308)</f>
        <v>0</v>
      </c>
      <c r="AD308" s="209">
        <f t="shared" ref="AD308:AE308" si="1057">AD303+AD306+AD307</f>
        <v>0</v>
      </c>
      <c r="AE308" s="205">
        <f t="shared" si="1057"/>
        <v>0</v>
      </c>
      <c r="AF308" s="224">
        <f t="shared" ref="AF308" si="1058">IF(AE308&lt;=0,0,AG308/AE308)</f>
        <v>0</v>
      </c>
      <c r="AG308" s="209">
        <f t="shared" ref="AG308:AH308" si="1059">AG303+AG306+AG307</f>
        <v>0</v>
      </c>
      <c r="AH308" s="205">
        <f t="shared" si="1059"/>
        <v>0</v>
      </c>
      <c r="AI308" s="224">
        <f t="shared" ref="AI308" si="1060">IF(AH308&lt;=0,0,AJ308/AH308)</f>
        <v>0</v>
      </c>
      <c r="AJ308" s="209">
        <f t="shared" ref="AJ308:AK308" si="1061">AJ303+AJ306+AJ307</f>
        <v>0</v>
      </c>
      <c r="AK308" s="205">
        <f t="shared" si="1061"/>
        <v>0</v>
      </c>
      <c r="AL308" s="224">
        <f t="shared" ref="AL308" si="1062">IF(AK308&lt;=0,0,AM308/AK308)</f>
        <v>0</v>
      </c>
      <c r="AM308" s="209">
        <f t="shared" ref="AM308:AN308" si="1063">AM303+AM306+AM307</f>
        <v>0</v>
      </c>
      <c r="AN308" s="205">
        <f t="shared" si="1063"/>
        <v>6991424.3799999999</v>
      </c>
      <c r="AO308" s="224">
        <f t="shared" ref="AO308" si="1064">IF(AN308&lt;=0,0,AP308/AN308)</f>
        <v>0.28366006727802151</v>
      </c>
      <c r="AP308" s="209">
        <f t="shared" ref="AP308" si="1065">AP303+AP306+AP307</f>
        <v>1983187.9099999997</v>
      </c>
    </row>
    <row r="309" spans="1:42" ht="20.25">
      <c r="A309" t="str">
        <f t="shared" si="957"/>
        <v>Pièces</v>
      </c>
      <c r="B309" s="12" t="s">
        <v>104</v>
      </c>
      <c r="C309" s="603"/>
      <c r="D309" s="478"/>
      <c r="E309" s="478"/>
      <c r="F309" s="62"/>
      <c r="G309" s="478"/>
      <c r="H309" s="478"/>
      <c r="I309" s="62"/>
      <c r="J309" s="478"/>
      <c r="K309" s="478"/>
      <c r="L309" s="62"/>
      <c r="M309" s="478"/>
      <c r="N309" s="478"/>
      <c r="O309" s="62"/>
      <c r="P309" s="478"/>
      <c r="Q309" s="478"/>
      <c r="R309" s="62"/>
      <c r="S309" s="478"/>
      <c r="T309" s="478"/>
      <c r="U309" s="62"/>
      <c r="V309" s="478"/>
      <c r="W309" s="478"/>
      <c r="X309" s="62"/>
      <c r="Y309" s="478"/>
      <c r="Z309" s="478"/>
      <c r="AA309" s="62"/>
      <c r="AB309" s="478"/>
      <c r="AC309" s="478"/>
      <c r="AD309" s="62"/>
      <c r="AE309" s="478"/>
      <c r="AF309" s="478"/>
      <c r="AG309" s="62"/>
      <c r="AH309" s="478"/>
      <c r="AI309" s="478"/>
      <c r="AJ309" s="62"/>
      <c r="AK309" s="478"/>
      <c r="AL309" s="478"/>
      <c r="AM309" s="62"/>
      <c r="AN309" s="478"/>
      <c r="AO309" s="478"/>
      <c r="AP309" s="62"/>
    </row>
    <row r="310" spans="1:42" ht="20.25">
      <c r="A310" t="str">
        <f t="shared" si="957"/>
        <v>PiècesPièces recond. MCPA</v>
      </c>
      <c r="B310" s="12" t="s">
        <v>104</v>
      </c>
      <c r="C310" s="603" t="s">
        <v>211</v>
      </c>
      <c r="D310" s="478">
        <f>'1'!$J$310</f>
        <v>0</v>
      </c>
      <c r="E310" s="478">
        <f t="shared" ref="E310:E311" si="1066">IF(D310=0,0,F310/D310)</f>
        <v>0</v>
      </c>
      <c r="F310" s="62">
        <f>'1'!$L$310</f>
        <v>0</v>
      </c>
      <c r="G310" s="478">
        <f>'2'!$J$310</f>
        <v>0</v>
      </c>
      <c r="H310" s="478">
        <f t="shared" ref="H310:H311" si="1067">IF(G310=0,0,I310/G310)</f>
        <v>0</v>
      </c>
      <c r="I310" s="62">
        <f>'2'!$L$310</f>
        <v>0</v>
      </c>
      <c r="J310" s="478">
        <f>'3'!$J$310</f>
        <v>0</v>
      </c>
      <c r="K310" s="478">
        <f t="shared" ref="K310:K311" si="1068">IF(J310=0,0,L310/J310)</f>
        <v>0</v>
      </c>
      <c r="L310" s="62">
        <f>'3'!$L$310</f>
        <v>0</v>
      </c>
      <c r="M310" s="478">
        <f>'4'!$J$310</f>
        <v>0</v>
      </c>
      <c r="N310" s="478">
        <f t="shared" ref="N310:N311" si="1069">IF(M310=0,0,O310/M310)</f>
        <v>0</v>
      </c>
      <c r="O310" s="62">
        <f>'4'!$L$310</f>
        <v>0</v>
      </c>
      <c r="P310" s="478">
        <f>'5'!$J$310</f>
        <v>0</v>
      </c>
      <c r="Q310" s="478">
        <f t="shared" ref="Q310:Q311" si="1070">IF(P310=0,0,R310/P310)</f>
        <v>0</v>
      </c>
      <c r="R310" s="62">
        <f>'5'!$L$310</f>
        <v>0</v>
      </c>
      <c r="S310" s="478">
        <f>'6'!$J$310</f>
        <v>0</v>
      </c>
      <c r="T310" s="478">
        <f t="shared" ref="T310:T311" si="1071">IF(S310=0,0,U310/S310)</f>
        <v>0</v>
      </c>
      <c r="U310" s="62">
        <f>'6'!$L$310</f>
        <v>0</v>
      </c>
      <c r="V310" s="478">
        <f>'7'!$J$310</f>
        <v>0</v>
      </c>
      <c r="W310" s="478">
        <f t="shared" ref="W310:W311" si="1072">IF(V310=0,0,X310/V310)</f>
        <v>0</v>
      </c>
      <c r="X310" s="62">
        <f>'7'!$L$310</f>
        <v>0</v>
      </c>
      <c r="Y310" s="478">
        <f>'8'!$J$310</f>
        <v>0</v>
      </c>
      <c r="Z310" s="478">
        <f t="shared" ref="Z310:Z311" si="1073">IF(Y310=0,0,AA310/Y310)</f>
        <v>0</v>
      </c>
      <c r="AA310" s="62">
        <f>'8'!$L$310</f>
        <v>0</v>
      </c>
      <c r="AB310" s="478">
        <f>'9'!$J$310</f>
        <v>0</v>
      </c>
      <c r="AC310" s="478">
        <f t="shared" ref="AC310:AC311" si="1074">IF(AB310=0,0,AD310/AB310)</f>
        <v>0</v>
      </c>
      <c r="AD310" s="62">
        <f>'9'!$L$310</f>
        <v>0</v>
      </c>
      <c r="AE310" s="637">
        <f>'10'!$J$310</f>
        <v>0</v>
      </c>
      <c r="AF310" s="478">
        <f t="shared" ref="AF310:AF311" si="1075">IF(AE310=0,0,AG310/AE310)</f>
        <v>0</v>
      </c>
      <c r="AG310" s="638">
        <f>'10'!$L$310</f>
        <v>0</v>
      </c>
      <c r="AH310" s="478">
        <f>'11'!$J$310</f>
        <v>0</v>
      </c>
      <c r="AI310" s="478">
        <f t="shared" ref="AI310:AI311" si="1076">IF(AH310=0,0,AJ310/AH310)</f>
        <v>0</v>
      </c>
      <c r="AJ310" s="62">
        <f>'11'!$L$310</f>
        <v>0</v>
      </c>
      <c r="AK310" s="478">
        <f>'12'!$J$310</f>
        <v>0</v>
      </c>
      <c r="AL310" s="478">
        <f t="shared" ref="AL310:AL311" si="1077">IF(AK310=0,0,AM310/AK310)</f>
        <v>0</v>
      </c>
      <c r="AM310" s="62">
        <f>'12'!$L$310</f>
        <v>0</v>
      </c>
      <c r="AN310" s="478">
        <f t="shared" ref="AN310:AN311" si="1078">SUM(D310,G310,J310,M310,P310,S310,V310,Y310,AB310,AE310,AH310,AK310)</f>
        <v>0</v>
      </c>
      <c r="AO310" s="478">
        <f t="shared" ref="AO310:AO311" si="1079">IF(AN310=0,0,AP310/AN310)</f>
        <v>0</v>
      </c>
      <c r="AP310" s="62">
        <f t="shared" ref="AP310:AP311" si="1080">SUM(F310,I310,L310,O310,R310,U310,X310,AA310,AD310,AG310,AJ310,AM310)</f>
        <v>0</v>
      </c>
    </row>
    <row r="311" spans="1:42" ht="20.25">
      <c r="A311" t="str">
        <f t="shared" si="957"/>
        <v>PiècesAutostock</v>
      </c>
      <c r="B311" s="12" t="s">
        <v>104</v>
      </c>
      <c r="C311" s="604" t="s">
        <v>118</v>
      </c>
      <c r="D311" s="26">
        <f>'1'!$J$311</f>
        <v>0</v>
      </c>
      <c r="E311" s="229">
        <f t="shared" si="1066"/>
        <v>0</v>
      </c>
      <c r="F311" s="546">
        <f>'1'!$L$311</f>
        <v>0</v>
      </c>
      <c r="G311" s="26">
        <f>'2'!$J$311</f>
        <v>0</v>
      </c>
      <c r="H311" s="229">
        <f t="shared" si="1067"/>
        <v>0</v>
      </c>
      <c r="I311" s="546">
        <f>'2'!$L$311</f>
        <v>0</v>
      </c>
      <c r="J311" s="26">
        <f>'3'!$J$311</f>
        <v>0</v>
      </c>
      <c r="K311" s="229">
        <f t="shared" si="1068"/>
        <v>0</v>
      </c>
      <c r="L311" s="546">
        <f>'3'!$L$311</f>
        <v>0</v>
      </c>
      <c r="M311" s="26">
        <f>'4'!$J$311</f>
        <v>0</v>
      </c>
      <c r="N311" s="229">
        <f t="shared" si="1069"/>
        <v>0</v>
      </c>
      <c r="O311" s="546">
        <f>'4'!$L$311</f>
        <v>0</v>
      </c>
      <c r="P311" s="26">
        <f>'5'!$J$311</f>
        <v>0</v>
      </c>
      <c r="Q311" s="229">
        <f t="shared" si="1070"/>
        <v>0</v>
      </c>
      <c r="R311" s="546">
        <f>'5'!$L$311</f>
        <v>0</v>
      </c>
      <c r="S311" s="26">
        <f>'6'!$J$311</f>
        <v>0</v>
      </c>
      <c r="T311" s="229">
        <f t="shared" si="1071"/>
        <v>0</v>
      </c>
      <c r="U311" s="546">
        <f>'6'!$L$311</f>
        <v>0</v>
      </c>
      <c r="V311" s="26">
        <f>'7'!$J$311</f>
        <v>0</v>
      </c>
      <c r="W311" s="229">
        <f t="shared" si="1072"/>
        <v>0</v>
      </c>
      <c r="X311" s="546">
        <f>'7'!$L$311</f>
        <v>0</v>
      </c>
      <c r="Y311" s="26">
        <f>'8'!$J$311</f>
        <v>0</v>
      </c>
      <c r="Z311" s="229">
        <f t="shared" si="1073"/>
        <v>0</v>
      </c>
      <c r="AA311" s="546">
        <f>'8'!$L$311</f>
        <v>0</v>
      </c>
      <c r="AB311" s="26">
        <f>'9'!$J$311</f>
        <v>0</v>
      </c>
      <c r="AC311" s="229">
        <f t="shared" si="1074"/>
        <v>0</v>
      </c>
      <c r="AD311" s="546">
        <f>'9'!$L$311</f>
        <v>0</v>
      </c>
      <c r="AE311" s="26">
        <f>'10'!$J$311</f>
        <v>0</v>
      </c>
      <c r="AF311" s="229">
        <f t="shared" si="1075"/>
        <v>0</v>
      </c>
      <c r="AG311" s="546">
        <f>'10'!$L$311</f>
        <v>0</v>
      </c>
      <c r="AH311" s="26">
        <f>'11'!$J$311</f>
        <v>0</v>
      </c>
      <c r="AI311" s="229">
        <f t="shared" si="1076"/>
        <v>0</v>
      </c>
      <c r="AJ311" s="546">
        <f>'11'!$L$311</f>
        <v>0</v>
      </c>
      <c r="AK311" s="26">
        <f>'12'!$J$311</f>
        <v>0</v>
      </c>
      <c r="AL311" s="229">
        <f t="shared" si="1077"/>
        <v>0</v>
      </c>
      <c r="AM311" s="546">
        <f>'12'!$L$311</f>
        <v>0</v>
      </c>
      <c r="AN311" s="26">
        <f t="shared" si="1078"/>
        <v>0</v>
      </c>
      <c r="AO311" s="229">
        <f t="shared" si="1079"/>
        <v>0</v>
      </c>
      <c r="AP311" s="546">
        <f t="shared" si="1080"/>
        <v>0</v>
      </c>
    </row>
    <row r="312" spans="1:42" ht="21" thickBot="1">
      <c r="A312" t="str">
        <f t="shared" si="957"/>
        <v>Pièces</v>
      </c>
      <c r="B312" s="12" t="s">
        <v>104</v>
      </c>
      <c r="C312" s="603"/>
      <c r="D312" s="471"/>
      <c r="E312" s="470"/>
      <c r="F312" s="86"/>
      <c r="G312" s="471"/>
      <c r="H312" s="470"/>
      <c r="I312" s="86"/>
      <c r="J312" s="471"/>
      <c r="K312" s="470"/>
      <c r="L312" s="86"/>
      <c r="M312" s="471"/>
      <c r="N312" s="470"/>
      <c r="O312" s="86"/>
      <c r="P312" s="471"/>
      <c r="Q312" s="470"/>
      <c r="R312" s="86"/>
      <c r="S312" s="471"/>
      <c r="T312" s="470"/>
      <c r="U312" s="86"/>
      <c r="V312" s="471"/>
      <c r="W312" s="470"/>
      <c r="X312" s="86"/>
      <c r="Y312" s="471"/>
      <c r="Z312" s="470"/>
      <c r="AA312" s="86"/>
      <c r="AB312" s="471"/>
      <c r="AC312" s="470"/>
      <c r="AD312" s="86"/>
      <c r="AE312" s="471"/>
      <c r="AF312" s="470"/>
      <c r="AG312" s="86"/>
      <c r="AH312" s="471"/>
      <c r="AI312" s="470"/>
      <c r="AJ312" s="86"/>
      <c r="AK312" s="471"/>
      <c r="AL312" s="470"/>
      <c r="AM312" s="86"/>
      <c r="AN312" s="471"/>
      <c r="AO312" s="470"/>
      <c r="AP312" s="86"/>
    </row>
    <row r="313" spans="1:42" ht="21" thickTop="1">
      <c r="A313" t="str">
        <f t="shared" si="957"/>
        <v>PiècesTotal Dépt. Pièces</v>
      </c>
      <c r="B313" s="12" t="s">
        <v>104</v>
      </c>
      <c r="C313" s="607" t="s">
        <v>119</v>
      </c>
      <c r="D313" s="64">
        <f>D308+D311+D310</f>
        <v>316284.04999999993</v>
      </c>
      <c r="E313" s="230">
        <f>IF(D313&lt;=0,0,F313/D313)</f>
        <v>0.26247298907421984</v>
      </c>
      <c r="F313" s="69">
        <f>F308+F311+F310</f>
        <v>83016.01999999999</v>
      </c>
      <c r="G313" s="64">
        <f>G308+G311+G310</f>
        <v>266002.44</v>
      </c>
      <c r="H313" s="230">
        <f>IF(G313&lt;=0,0,I313/G313)</f>
        <v>0.27549506688735631</v>
      </c>
      <c r="I313" s="69">
        <f>I308+I311+I310</f>
        <v>73282.359999999986</v>
      </c>
      <c r="J313" s="64">
        <f>J308+J311+J310</f>
        <v>298360.31999999995</v>
      </c>
      <c r="K313" s="230">
        <f>IF(J313&lt;=0,0,L313/J313)</f>
        <v>0.29191894552197822</v>
      </c>
      <c r="L313" s="69">
        <f>L308+L311+L310</f>
        <v>87097.02999999997</v>
      </c>
      <c r="M313" s="64">
        <f t="shared" ref="M313" si="1081">M308+M311+M310</f>
        <v>366210.67</v>
      </c>
      <c r="N313" s="230">
        <f t="shared" ref="N313" si="1082">IF(M313&lt;=0,0,O313/M313)</f>
        <v>0.29839351758920635</v>
      </c>
      <c r="O313" s="69">
        <f t="shared" ref="O313:P313" si="1083">O308+O311+O310</f>
        <v>109274.89000000003</v>
      </c>
      <c r="P313" s="64">
        <f t="shared" si="1083"/>
        <v>334619.39</v>
      </c>
      <c r="Q313" s="230">
        <f t="shared" ref="Q313" si="1084">IF(P313&lt;=0,0,R313/P313)</f>
        <v>0.29466337859261527</v>
      </c>
      <c r="R313" s="69">
        <f t="shared" ref="R313:S313" si="1085">R308+R311+R310</f>
        <v>98600.079999999987</v>
      </c>
      <c r="S313" s="64">
        <f t="shared" si="1085"/>
        <v>425669.04</v>
      </c>
      <c r="T313" s="230">
        <f t="shared" ref="T313" si="1086">IF(S313&lt;=0,0,U313/S313)</f>
        <v>0.28038428634603074</v>
      </c>
      <c r="U313" s="69">
        <f t="shared" ref="U313:V313" si="1087">U308+U311+U310</f>
        <v>119350.91</v>
      </c>
      <c r="V313" s="64">
        <f t="shared" si="1087"/>
        <v>2331733.11</v>
      </c>
      <c r="W313" s="230">
        <f t="shared" ref="W313" si="1088">IF(V313&lt;=0,0,X313/V313)</f>
        <v>0.284504288743406</v>
      </c>
      <c r="X313" s="69">
        <f t="shared" ref="X313:Y313" si="1089">X308+X311+X310</f>
        <v>663388.07000000007</v>
      </c>
      <c r="Y313" s="64">
        <f t="shared" si="1089"/>
        <v>2652545.36</v>
      </c>
      <c r="Z313" s="230">
        <f t="shared" ref="Z313" si="1090">IF(Y313&lt;=0,0,AA313/Y313)</f>
        <v>0.28243760174566823</v>
      </c>
      <c r="AA313" s="69">
        <f t="shared" ref="AA313:AB313" si="1091">AA308+AA311+AA310</f>
        <v>749178.55000000016</v>
      </c>
      <c r="AB313" s="64">
        <f t="shared" si="1091"/>
        <v>0</v>
      </c>
      <c r="AC313" s="230">
        <f t="shared" ref="AC313" si="1092">IF(AB313&lt;=0,0,AD313/AB313)</f>
        <v>0</v>
      </c>
      <c r="AD313" s="69">
        <f t="shared" ref="AD313:AE313" si="1093">AD308+AD311+AD310</f>
        <v>0</v>
      </c>
      <c r="AE313" s="64">
        <f t="shared" si="1093"/>
        <v>0</v>
      </c>
      <c r="AF313" s="230">
        <f t="shared" ref="AF313" si="1094">IF(AE313&lt;=0,0,AG313/AE313)</f>
        <v>0</v>
      </c>
      <c r="AG313" s="69">
        <f t="shared" ref="AG313:AH313" si="1095">AG308+AG311+AG310</f>
        <v>0</v>
      </c>
      <c r="AH313" s="64">
        <f t="shared" si="1095"/>
        <v>0</v>
      </c>
      <c r="AI313" s="230">
        <f t="shared" ref="AI313" si="1096">IF(AH313&lt;=0,0,AJ313/AH313)</f>
        <v>0</v>
      </c>
      <c r="AJ313" s="69">
        <f t="shared" ref="AJ313:AK313" si="1097">AJ308+AJ311+AJ310</f>
        <v>0</v>
      </c>
      <c r="AK313" s="64">
        <f t="shared" si="1097"/>
        <v>0</v>
      </c>
      <c r="AL313" s="230">
        <f t="shared" ref="AL313" si="1098">IF(AK313&lt;=0,0,AM313/AK313)</f>
        <v>0</v>
      </c>
      <c r="AM313" s="69">
        <f t="shared" ref="AM313:AN313" si="1099">AM308+AM311+AM310</f>
        <v>0</v>
      </c>
      <c r="AN313" s="64">
        <f t="shared" si="1099"/>
        <v>6991424.3799999999</v>
      </c>
      <c r="AO313" s="230">
        <f t="shared" ref="AO313" si="1100">IF(AN313&lt;=0,0,AP313/AN313)</f>
        <v>0.28366006727802151</v>
      </c>
      <c r="AP313" s="69">
        <f t="shared" ref="AP313" si="1101">AP308+AP311+AP310</f>
        <v>1983187.9099999997</v>
      </c>
    </row>
    <row r="314" spans="1:42" ht="21" thickBot="1">
      <c r="A314" t="str">
        <f t="shared" si="957"/>
        <v>Pièces</v>
      </c>
      <c r="B314" s="12" t="s">
        <v>104</v>
      </c>
      <c r="C314" s="620"/>
      <c r="D314" s="235"/>
      <c r="E314" s="236"/>
      <c r="F314" s="569"/>
      <c r="G314" s="235"/>
      <c r="H314" s="236"/>
      <c r="I314" s="569"/>
      <c r="J314" s="235"/>
      <c r="K314" s="236"/>
      <c r="L314" s="569"/>
      <c r="M314" s="235"/>
      <c r="N314" s="236"/>
      <c r="O314" s="569"/>
      <c r="P314" s="235"/>
      <c r="Q314" s="236"/>
      <c r="R314" s="569"/>
      <c r="S314" s="235"/>
      <c r="T314" s="236"/>
      <c r="U314" s="569"/>
      <c r="V314" s="235"/>
      <c r="W314" s="236"/>
      <c r="X314" s="569"/>
      <c r="Y314" s="235"/>
      <c r="Z314" s="236"/>
      <c r="AA314" s="569"/>
      <c r="AB314" s="235"/>
      <c r="AC314" s="236"/>
      <c r="AD314" s="569"/>
      <c r="AE314" s="235"/>
      <c r="AF314" s="236"/>
      <c r="AG314" s="569"/>
      <c r="AH314" s="235"/>
      <c r="AI314" s="236"/>
      <c r="AJ314" s="569"/>
      <c r="AK314" s="235"/>
      <c r="AL314" s="236"/>
      <c r="AM314" s="569"/>
      <c r="AN314" s="235"/>
      <c r="AO314" s="236"/>
      <c r="AP314" s="569"/>
    </row>
    <row r="315" spans="1:42" ht="21" thickTop="1">
      <c r="A315" t="str">
        <f t="shared" si="957"/>
        <v>Pièces</v>
      </c>
      <c r="B315" s="12" t="s">
        <v>104</v>
      </c>
      <c r="C315" s="609"/>
      <c r="D315" s="597"/>
      <c r="E315" s="482"/>
      <c r="F315" s="186"/>
      <c r="G315" s="597"/>
      <c r="H315" s="482"/>
      <c r="I315" s="186"/>
      <c r="J315" s="597"/>
      <c r="K315" s="482"/>
      <c r="L315" s="186"/>
      <c r="M315" s="597"/>
      <c r="N315" s="482"/>
      <c r="O315" s="186"/>
      <c r="P315" s="597"/>
      <c r="Q315" s="482"/>
      <c r="R315" s="186"/>
      <c r="S315" s="597"/>
      <c r="T315" s="482"/>
      <c r="U315" s="186"/>
      <c r="V315" s="597"/>
      <c r="W315" s="482"/>
      <c r="X315" s="186"/>
      <c r="Y315" s="597"/>
      <c r="Z315" s="482"/>
      <c r="AA315" s="186"/>
      <c r="AB315" s="597"/>
      <c r="AC315" s="482"/>
      <c r="AD315" s="186"/>
      <c r="AE315" s="597"/>
      <c r="AF315" s="482"/>
      <c r="AG315" s="186"/>
      <c r="AH315" s="597"/>
      <c r="AI315" s="482"/>
      <c r="AJ315" s="186"/>
      <c r="AK315" s="597"/>
      <c r="AL315" s="482"/>
      <c r="AM315" s="186"/>
      <c r="AN315" s="597"/>
      <c r="AO315" s="482"/>
      <c r="AP315" s="186"/>
    </row>
    <row r="316" spans="1:42" ht="20.25">
      <c r="A316" t="str">
        <f t="shared" si="957"/>
        <v>PiècesDEPENSES</v>
      </c>
      <c r="B316" s="12" t="s">
        <v>104</v>
      </c>
      <c r="C316" s="610" t="s">
        <v>31</v>
      </c>
      <c r="D316" s="478"/>
      <c r="E316" s="478"/>
      <c r="F316" s="62"/>
      <c r="G316" s="478"/>
      <c r="H316" s="478"/>
      <c r="I316" s="62"/>
      <c r="J316" s="478"/>
      <c r="K316" s="478"/>
      <c r="L316" s="62"/>
      <c r="M316" s="478"/>
      <c r="N316" s="478"/>
      <c r="O316" s="62"/>
      <c r="P316" s="478"/>
      <c r="Q316" s="478"/>
      <c r="R316" s="62"/>
      <c r="S316" s="478"/>
      <c r="T316" s="478"/>
      <c r="U316" s="62"/>
      <c r="V316" s="478"/>
      <c r="W316" s="478"/>
      <c r="X316" s="62"/>
      <c r="Y316" s="478"/>
      <c r="Z316" s="478"/>
      <c r="AA316" s="62"/>
      <c r="AB316" s="478"/>
      <c r="AC316" s="478"/>
      <c r="AD316" s="62"/>
      <c r="AE316" s="478"/>
      <c r="AF316" s="478"/>
      <c r="AG316" s="62"/>
      <c r="AH316" s="478"/>
      <c r="AI316" s="478"/>
      <c r="AJ316" s="62"/>
      <c r="AK316" s="478"/>
      <c r="AL316" s="478"/>
      <c r="AM316" s="62"/>
      <c r="AN316" s="478"/>
      <c r="AO316" s="478"/>
      <c r="AP316" s="62"/>
    </row>
    <row r="317" spans="1:42" ht="20.25">
      <c r="A317" t="str">
        <f t="shared" si="957"/>
        <v>PiècesSalaires cadres</v>
      </c>
      <c r="B317" s="12" t="s">
        <v>104</v>
      </c>
      <c r="C317" s="595" t="s">
        <v>42</v>
      </c>
      <c r="D317" s="478"/>
      <c r="E317" s="478"/>
      <c r="F317" s="35">
        <f>'1'!$L$317</f>
        <v>3692.69</v>
      </c>
      <c r="G317" s="478"/>
      <c r="H317" s="478"/>
      <c r="I317" s="35">
        <f>'2'!$L$317</f>
        <v>6892.59</v>
      </c>
      <c r="J317" s="478"/>
      <c r="K317" s="478"/>
      <c r="L317" s="35">
        <f>'3'!$L$317</f>
        <v>8133.72</v>
      </c>
      <c r="M317" s="478"/>
      <c r="N317" s="478"/>
      <c r="O317" s="35">
        <f>'4'!$L$317</f>
        <v>5310.49</v>
      </c>
      <c r="P317" s="478"/>
      <c r="Q317" s="478"/>
      <c r="R317" s="35">
        <f>'5'!$L$317</f>
        <v>5861.34</v>
      </c>
      <c r="S317" s="478"/>
      <c r="T317" s="478"/>
      <c r="U317" s="35">
        <f>'6'!$L$317</f>
        <v>6584.61</v>
      </c>
      <c r="V317" s="478"/>
      <c r="W317" s="478"/>
      <c r="X317" s="35">
        <f>'7'!$L$317</f>
        <v>40775.26</v>
      </c>
      <c r="Y317" s="478"/>
      <c r="Z317" s="478"/>
      <c r="AA317" s="35">
        <f>'8'!$L$317</f>
        <v>45687.83</v>
      </c>
      <c r="AB317" s="478"/>
      <c r="AC317" s="478"/>
      <c r="AD317" s="35">
        <f>'9'!$L$317</f>
        <v>0</v>
      </c>
      <c r="AE317" s="478"/>
      <c r="AF317" s="478"/>
      <c r="AG317" s="35">
        <f>'10'!$L$317</f>
        <v>0</v>
      </c>
      <c r="AH317" s="478"/>
      <c r="AI317" s="478"/>
      <c r="AJ317" s="35">
        <f>'11'!$L$317</f>
        <v>0</v>
      </c>
      <c r="AK317" s="478"/>
      <c r="AL317" s="478"/>
      <c r="AM317" s="35">
        <f>'12'!$L$317</f>
        <v>0</v>
      </c>
      <c r="AN317" s="478"/>
      <c r="AO317" s="478"/>
      <c r="AP317" s="35">
        <f t="shared" ref="AP317:AP328" si="1102">SUM(F317,I317,L317,O317,R317,U317,X317,AA317,AD317,AG317,AJ317,AM317)</f>
        <v>122938.53</v>
      </c>
    </row>
    <row r="318" spans="1:42" ht="20.25">
      <c r="A318" t="str">
        <f t="shared" si="957"/>
        <v>PiècesSalaires commis</v>
      </c>
      <c r="B318" s="12" t="s">
        <v>104</v>
      </c>
      <c r="C318" s="612" t="s">
        <v>43</v>
      </c>
      <c r="D318" s="478"/>
      <c r="E318" s="478"/>
      <c r="F318" s="35">
        <f>'1'!$L$318</f>
        <v>4211.63</v>
      </c>
      <c r="G318" s="478"/>
      <c r="H318" s="478"/>
      <c r="I318" s="35">
        <f>'2'!$L$318</f>
        <v>3319.94</v>
      </c>
      <c r="J318" s="478"/>
      <c r="K318" s="478"/>
      <c r="L318" s="35">
        <f>'3'!$L$318</f>
        <v>4156.03</v>
      </c>
      <c r="M318" s="478"/>
      <c r="N318" s="478"/>
      <c r="O318" s="35">
        <f>'4'!$L$318</f>
        <v>4214.5</v>
      </c>
      <c r="P318" s="478"/>
      <c r="Q318" s="478"/>
      <c r="R318" s="35">
        <f>'5'!$L$318</f>
        <v>4362.93</v>
      </c>
      <c r="S318" s="478"/>
      <c r="T318" s="478"/>
      <c r="U318" s="35">
        <f>'6'!$L$318</f>
        <v>4010.96</v>
      </c>
      <c r="V318" s="478"/>
      <c r="W318" s="478"/>
      <c r="X318" s="35">
        <f>'7'!$L$318</f>
        <v>28263.99</v>
      </c>
      <c r="Y318" s="478"/>
      <c r="Z318" s="478"/>
      <c r="AA318" s="35">
        <f>'8'!$L$318</f>
        <v>32362.91</v>
      </c>
      <c r="AB318" s="478"/>
      <c r="AC318" s="478"/>
      <c r="AD318" s="35">
        <f>'9'!$L$318</f>
        <v>0</v>
      </c>
      <c r="AE318" s="478"/>
      <c r="AF318" s="478"/>
      <c r="AG318" s="35">
        <f>'10'!$L$318</f>
        <v>0</v>
      </c>
      <c r="AH318" s="478"/>
      <c r="AI318" s="478"/>
      <c r="AJ318" s="35">
        <f>'11'!$L$318</f>
        <v>0</v>
      </c>
      <c r="AK318" s="478"/>
      <c r="AL318" s="478"/>
      <c r="AM318" s="35">
        <f>'12'!$L$318</f>
        <v>0</v>
      </c>
      <c r="AN318" s="478"/>
      <c r="AO318" s="478"/>
      <c r="AP318" s="35">
        <f t="shared" si="1102"/>
        <v>84902.89</v>
      </c>
    </row>
    <row r="319" spans="1:42" ht="20.25">
      <c r="A319" t="str">
        <f t="shared" si="957"/>
        <v>PiècesSalaires autres</v>
      </c>
      <c r="B319" s="12" t="s">
        <v>104</v>
      </c>
      <c r="C319" s="595" t="s">
        <v>44</v>
      </c>
      <c r="D319" s="111"/>
      <c r="E319" s="111"/>
      <c r="F319" s="457">
        <f>'1'!$L$319</f>
        <v>23019.06</v>
      </c>
      <c r="G319" s="111"/>
      <c r="H319" s="111"/>
      <c r="I319" s="457">
        <f>'2'!$L$319</f>
        <v>15461.49</v>
      </c>
      <c r="J319" s="111"/>
      <c r="K319" s="111"/>
      <c r="L319" s="457">
        <f>'3'!$L$319</f>
        <v>18839.57</v>
      </c>
      <c r="M319" s="111"/>
      <c r="N319" s="111"/>
      <c r="O319" s="457">
        <f>'4'!$L$319</f>
        <v>20961.07</v>
      </c>
      <c r="P319" s="111"/>
      <c r="Q319" s="111"/>
      <c r="R319" s="457">
        <f>'5'!$L$319</f>
        <v>23595.43</v>
      </c>
      <c r="S319" s="111"/>
      <c r="T319" s="111"/>
      <c r="U319" s="457">
        <f>'6'!$L$319</f>
        <v>23639.58</v>
      </c>
      <c r="V319" s="111"/>
      <c r="W319" s="111"/>
      <c r="X319" s="457">
        <f>'7'!$L$319</f>
        <v>143465.71</v>
      </c>
      <c r="Y319" s="111"/>
      <c r="Z319" s="111"/>
      <c r="AA319" s="457">
        <f>'8'!$L$319</f>
        <v>157649.49</v>
      </c>
      <c r="AB319" s="111"/>
      <c r="AC319" s="111"/>
      <c r="AD319" s="457">
        <f>'9'!$L$319</f>
        <v>0</v>
      </c>
      <c r="AE319" s="111"/>
      <c r="AF319" s="111"/>
      <c r="AG319" s="457">
        <f>'10'!$L$319</f>
        <v>0</v>
      </c>
      <c r="AH319" s="111"/>
      <c r="AI319" s="111"/>
      <c r="AJ319" s="457">
        <f>'11'!$L$319</f>
        <v>0</v>
      </c>
      <c r="AK319" s="111"/>
      <c r="AL319" s="111"/>
      <c r="AM319" s="457">
        <f>'12'!$L$319</f>
        <v>0</v>
      </c>
      <c r="AN319" s="111"/>
      <c r="AO319" s="111"/>
      <c r="AP319" s="457">
        <f t="shared" si="1102"/>
        <v>426631.39999999997</v>
      </c>
    </row>
    <row r="320" spans="1:42" ht="20.25">
      <c r="A320" t="str">
        <f t="shared" si="957"/>
        <v>PiècesSalaires spécialistes</v>
      </c>
      <c r="B320" s="12" t="s">
        <v>104</v>
      </c>
      <c r="C320" s="595" t="s">
        <v>45</v>
      </c>
      <c r="D320" s="478"/>
      <c r="E320" s="478"/>
      <c r="F320" s="35">
        <f>'1'!$L$320</f>
        <v>0</v>
      </c>
      <c r="G320" s="478"/>
      <c r="H320" s="478"/>
      <c r="I320" s="35">
        <f>'2'!$L$320</f>
        <v>0</v>
      </c>
      <c r="J320" s="478"/>
      <c r="K320" s="478"/>
      <c r="L320" s="35">
        <f>'3'!$L$320</f>
        <v>0</v>
      </c>
      <c r="M320" s="478"/>
      <c r="N320" s="478"/>
      <c r="O320" s="35">
        <f>'4'!$L$320</f>
        <v>0</v>
      </c>
      <c r="P320" s="478"/>
      <c r="Q320" s="478"/>
      <c r="R320" s="35">
        <f>'5'!$L$320</f>
        <v>0</v>
      </c>
      <c r="S320" s="478"/>
      <c r="T320" s="478"/>
      <c r="U320" s="35">
        <f>'6'!$L$320</f>
        <v>0</v>
      </c>
      <c r="V320" s="478"/>
      <c r="W320" s="478"/>
      <c r="X320" s="35">
        <f>'7'!$L$320</f>
        <v>0</v>
      </c>
      <c r="Y320" s="478"/>
      <c r="Z320" s="478"/>
      <c r="AA320" s="35">
        <f>'8'!$L$320</f>
        <v>0</v>
      </c>
      <c r="AB320" s="478"/>
      <c r="AC320" s="478"/>
      <c r="AD320" s="35">
        <f>'9'!$L$320</f>
        <v>0</v>
      </c>
      <c r="AE320" s="478"/>
      <c r="AF320" s="478"/>
      <c r="AG320" s="35">
        <f>'10'!$L$320</f>
        <v>0</v>
      </c>
      <c r="AH320" s="478"/>
      <c r="AI320" s="478"/>
      <c r="AJ320" s="35">
        <f>'11'!$L$320</f>
        <v>0</v>
      </c>
      <c r="AK320" s="478"/>
      <c r="AL320" s="478"/>
      <c r="AM320" s="35">
        <f>'12'!$L$320</f>
        <v>0</v>
      </c>
      <c r="AN320" s="478"/>
      <c r="AO320" s="478"/>
      <c r="AP320" s="35">
        <f t="shared" si="1102"/>
        <v>0</v>
      </c>
    </row>
    <row r="321" spans="1:42" ht="20.25" hidden="1">
      <c r="A321" t="str">
        <f t="shared" si="957"/>
        <v>Pièces[...]</v>
      </c>
      <c r="B321" s="12" t="s">
        <v>104</v>
      </c>
      <c r="C321" s="621" t="s">
        <v>21</v>
      </c>
      <c r="D321" s="478"/>
      <c r="E321" s="478"/>
      <c r="F321" s="35">
        <f>'1'!$L$321</f>
        <v>0</v>
      </c>
      <c r="G321" s="478"/>
      <c r="H321" s="478"/>
      <c r="I321" s="35">
        <f>'2'!$L$321</f>
        <v>0</v>
      </c>
      <c r="J321" s="478"/>
      <c r="K321" s="478"/>
      <c r="L321" s="35">
        <f>'3'!$L$321</f>
        <v>0</v>
      </c>
      <c r="M321" s="478"/>
      <c r="N321" s="478"/>
      <c r="O321" s="35">
        <f>'4'!$L$321</f>
        <v>0</v>
      </c>
      <c r="P321" s="478"/>
      <c r="Q321" s="478"/>
      <c r="R321" s="35">
        <f>'5'!$L$321</f>
        <v>0</v>
      </c>
      <c r="S321" s="478"/>
      <c r="T321" s="478"/>
      <c r="U321" s="35">
        <f>'6'!$L$321</f>
        <v>0</v>
      </c>
      <c r="V321" s="478"/>
      <c r="W321" s="478"/>
      <c r="X321" s="35">
        <f>'7'!$L$321</f>
        <v>0</v>
      </c>
      <c r="Y321" s="478"/>
      <c r="Z321" s="478"/>
      <c r="AA321" s="35">
        <f>'8'!$L$321</f>
        <v>0</v>
      </c>
      <c r="AB321" s="478"/>
      <c r="AC321" s="478"/>
      <c r="AD321" s="35">
        <f>'9'!$L$321</f>
        <v>0</v>
      </c>
      <c r="AE321" s="478"/>
      <c r="AF321" s="478"/>
      <c r="AG321" s="35">
        <f>'10'!$L$321</f>
        <v>0</v>
      </c>
      <c r="AH321" s="478"/>
      <c r="AI321" s="478"/>
      <c r="AJ321" s="35">
        <f>'11'!$L$321</f>
        <v>0</v>
      </c>
      <c r="AK321" s="478"/>
      <c r="AL321" s="478"/>
      <c r="AM321" s="35">
        <f>'12'!$L$321</f>
        <v>0</v>
      </c>
      <c r="AN321" s="478"/>
      <c r="AO321" s="478"/>
      <c r="AP321" s="35">
        <f t="shared" si="1102"/>
        <v>0</v>
      </c>
    </row>
    <row r="322" spans="1:42" ht="20.25" hidden="1">
      <c r="A322" t="str">
        <f t="shared" si="957"/>
        <v>Pièces[...]</v>
      </c>
      <c r="B322" s="12" t="s">
        <v>104</v>
      </c>
      <c r="C322" s="621" t="s">
        <v>21</v>
      </c>
      <c r="D322" s="478"/>
      <c r="E322" s="478"/>
      <c r="F322" s="35">
        <f>'1'!$L$322</f>
        <v>0</v>
      </c>
      <c r="G322" s="478"/>
      <c r="H322" s="478"/>
      <c r="I322" s="35">
        <f>'2'!$L$322</f>
        <v>0</v>
      </c>
      <c r="J322" s="478"/>
      <c r="K322" s="478"/>
      <c r="L322" s="35">
        <f>'3'!$L$322</f>
        <v>0</v>
      </c>
      <c r="M322" s="478"/>
      <c r="N322" s="478"/>
      <c r="O322" s="35">
        <f>'4'!$L$322</f>
        <v>0</v>
      </c>
      <c r="P322" s="478"/>
      <c r="Q322" s="478"/>
      <c r="R322" s="35">
        <f>'5'!$L$322</f>
        <v>0</v>
      </c>
      <c r="S322" s="478"/>
      <c r="T322" s="478"/>
      <c r="U322" s="35">
        <f>'6'!$L$322</f>
        <v>0</v>
      </c>
      <c r="V322" s="478"/>
      <c r="W322" s="478"/>
      <c r="X322" s="35">
        <f>'7'!$L$322</f>
        <v>0</v>
      </c>
      <c r="Y322" s="478"/>
      <c r="Z322" s="478"/>
      <c r="AA322" s="35">
        <f>'8'!$L$322</f>
        <v>0</v>
      </c>
      <c r="AB322" s="478"/>
      <c r="AC322" s="478"/>
      <c r="AD322" s="35">
        <f>'9'!$L$322</f>
        <v>0</v>
      </c>
      <c r="AE322" s="478"/>
      <c r="AF322" s="478"/>
      <c r="AG322" s="35">
        <f>'10'!$L$322</f>
        <v>0</v>
      </c>
      <c r="AH322" s="478"/>
      <c r="AI322" s="478"/>
      <c r="AJ322" s="35">
        <f>'11'!$L$322</f>
        <v>0</v>
      </c>
      <c r="AK322" s="478"/>
      <c r="AL322" s="478"/>
      <c r="AM322" s="35">
        <f>'12'!$L$322</f>
        <v>0</v>
      </c>
      <c r="AN322" s="478"/>
      <c r="AO322" s="478"/>
      <c r="AP322" s="35">
        <f t="shared" si="1102"/>
        <v>0</v>
      </c>
    </row>
    <row r="323" spans="1:42" ht="20.25" hidden="1">
      <c r="A323" t="str">
        <f t="shared" si="957"/>
        <v>Pièces[...]</v>
      </c>
      <c r="B323" s="12" t="s">
        <v>104</v>
      </c>
      <c r="C323" s="621" t="s">
        <v>21</v>
      </c>
      <c r="D323" s="478"/>
      <c r="E323" s="478"/>
      <c r="F323" s="35">
        <f>'1'!$L$323</f>
        <v>0</v>
      </c>
      <c r="G323" s="478"/>
      <c r="H323" s="478"/>
      <c r="I323" s="35">
        <f>'2'!$L$323</f>
        <v>0</v>
      </c>
      <c r="J323" s="478"/>
      <c r="K323" s="478"/>
      <c r="L323" s="35">
        <f>'3'!$L$323</f>
        <v>0</v>
      </c>
      <c r="M323" s="478"/>
      <c r="N323" s="478"/>
      <c r="O323" s="35">
        <f>'4'!$L$323</f>
        <v>0</v>
      </c>
      <c r="P323" s="478"/>
      <c r="Q323" s="478"/>
      <c r="R323" s="35">
        <f>'5'!$L$323</f>
        <v>0</v>
      </c>
      <c r="S323" s="478"/>
      <c r="T323" s="478"/>
      <c r="U323" s="35">
        <f>'6'!$L$323</f>
        <v>0</v>
      </c>
      <c r="V323" s="478"/>
      <c r="W323" s="478"/>
      <c r="X323" s="35">
        <f>'7'!$L$323</f>
        <v>0</v>
      </c>
      <c r="Y323" s="478"/>
      <c r="Z323" s="478"/>
      <c r="AA323" s="35">
        <f>'8'!$L$323</f>
        <v>0</v>
      </c>
      <c r="AB323" s="478"/>
      <c r="AC323" s="478"/>
      <c r="AD323" s="35">
        <f>'9'!$L$323</f>
        <v>0</v>
      </c>
      <c r="AE323" s="478"/>
      <c r="AF323" s="478"/>
      <c r="AG323" s="35">
        <f>'10'!$L$323</f>
        <v>0</v>
      </c>
      <c r="AH323" s="478"/>
      <c r="AI323" s="478"/>
      <c r="AJ323" s="35">
        <f>'11'!$L$323</f>
        <v>0</v>
      </c>
      <c r="AK323" s="478"/>
      <c r="AL323" s="478"/>
      <c r="AM323" s="35">
        <f>'12'!$L$323</f>
        <v>0</v>
      </c>
      <c r="AN323" s="478"/>
      <c r="AO323" s="478"/>
      <c r="AP323" s="35">
        <f t="shared" si="1102"/>
        <v>0</v>
      </c>
    </row>
    <row r="324" spans="1:42" ht="20.25">
      <c r="A324" t="str">
        <f t="shared" si="957"/>
        <v>PiècesSalaires en absences</v>
      </c>
      <c r="B324" s="12" t="s">
        <v>104</v>
      </c>
      <c r="C324" s="612" t="s">
        <v>46</v>
      </c>
      <c r="D324" s="478"/>
      <c r="E324" s="478"/>
      <c r="F324" s="35">
        <f>'1'!$L$324</f>
        <v>2490.75</v>
      </c>
      <c r="G324" s="478"/>
      <c r="H324" s="478"/>
      <c r="I324" s="35">
        <f>'2'!$L$324</f>
        <v>4340.78</v>
      </c>
      <c r="J324" s="478"/>
      <c r="K324" s="478"/>
      <c r="L324" s="35">
        <f>'3'!$L$324</f>
        <v>3222.16</v>
      </c>
      <c r="M324" s="478"/>
      <c r="N324" s="478"/>
      <c r="O324" s="35">
        <f>'4'!$L$324</f>
        <v>2604.2199999999998</v>
      </c>
      <c r="P324" s="478"/>
      <c r="Q324" s="478"/>
      <c r="R324" s="35">
        <f>'5'!$L$324</f>
        <v>3534.98</v>
      </c>
      <c r="S324" s="478"/>
      <c r="T324" s="478"/>
      <c r="U324" s="35">
        <f>'6'!$L$324</f>
        <v>3467.9</v>
      </c>
      <c r="V324" s="478"/>
      <c r="W324" s="478"/>
      <c r="X324" s="35">
        <f>'7'!$L$324</f>
        <v>22025.65</v>
      </c>
      <c r="Y324" s="478"/>
      <c r="Z324" s="478"/>
      <c r="AA324" s="35">
        <f>'8'!$L$324</f>
        <v>23974.15</v>
      </c>
      <c r="AB324" s="478"/>
      <c r="AC324" s="478"/>
      <c r="AD324" s="35">
        <f>'9'!$L$324</f>
        <v>0</v>
      </c>
      <c r="AE324" s="478"/>
      <c r="AF324" s="478"/>
      <c r="AG324" s="35">
        <f>'10'!$L$324</f>
        <v>0</v>
      </c>
      <c r="AH324" s="478"/>
      <c r="AI324" s="478"/>
      <c r="AJ324" s="35">
        <f>'11'!$L$324</f>
        <v>0</v>
      </c>
      <c r="AK324" s="478"/>
      <c r="AL324" s="478"/>
      <c r="AM324" s="35">
        <f>'12'!$L$324</f>
        <v>0</v>
      </c>
      <c r="AN324" s="478"/>
      <c r="AO324" s="478"/>
      <c r="AP324" s="35">
        <f t="shared" si="1102"/>
        <v>65660.59</v>
      </c>
    </row>
    <row r="325" spans="1:42" ht="20.25">
      <c r="A325" t="str">
        <f t="shared" si="957"/>
        <v>PiècesDéduction à la source</v>
      </c>
      <c r="B325" s="12" t="s">
        <v>104</v>
      </c>
      <c r="C325" s="595" t="s">
        <v>47</v>
      </c>
      <c r="D325" s="111"/>
      <c r="E325" s="111"/>
      <c r="F325" s="457">
        <f>'1'!$L$325</f>
        <v>36.33</v>
      </c>
      <c r="G325" s="111"/>
      <c r="H325" s="111"/>
      <c r="I325" s="457">
        <f>'2'!$L$325</f>
        <v>35.4</v>
      </c>
      <c r="J325" s="111"/>
      <c r="K325" s="111"/>
      <c r="L325" s="457">
        <f>'3'!$L$325</f>
        <v>44.14</v>
      </c>
      <c r="M325" s="111"/>
      <c r="N325" s="111"/>
      <c r="O325" s="457">
        <f>'4'!$L$325</f>
        <v>47.62</v>
      </c>
      <c r="P325" s="111"/>
      <c r="Q325" s="111"/>
      <c r="R325" s="457">
        <f>'5'!$L$325</f>
        <v>45.44</v>
      </c>
      <c r="S325" s="111"/>
      <c r="T325" s="111"/>
      <c r="U325" s="457">
        <f>'6'!$L$325</f>
        <v>51.58</v>
      </c>
      <c r="V325" s="111"/>
      <c r="W325" s="111"/>
      <c r="X325" s="457">
        <f>'7'!$L$325</f>
        <v>309.12</v>
      </c>
      <c r="Y325" s="111"/>
      <c r="Z325" s="111"/>
      <c r="AA325" s="457">
        <f>'8'!$L$325</f>
        <v>354.44</v>
      </c>
      <c r="AB325" s="111"/>
      <c r="AC325" s="111"/>
      <c r="AD325" s="457">
        <f>'9'!$L$325</f>
        <v>0</v>
      </c>
      <c r="AE325" s="111"/>
      <c r="AF325" s="111"/>
      <c r="AG325" s="457">
        <f>'10'!$L$325</f>
        <v>0</v>
      </c>
      <c r="AH325" s="111"/>
      <c r="AI325" s="111"/>
      <c r="AJ325" s="457">
        <f>'11'!$L$325</f>
        <v>0</v>
      </c>
      <c r="AK325" s="111"/>
      <c r="AL325" s="111"/>
      <c r="AM325" s="457">
        <f>'12'!$L$325</f>
        <v>0</v>
      </c>
      <c r="AN325" s="111"/>
      <c r="AO325" s="111"/>
      <c r="AP325" s="457">
        <f t="shared" si="1102"/>
        <v>924.06999999999994</v>
      </c>
    </row>
    <row r="326" spans="1:42" ht="20.25">
      <c r="A326" t="str">
        <f t="shared" si="957"/>
        <v>PiècesBénéfices marginaux</v>
      </c>
      <c r="B326" s="12" t="s">
        <v>104</v>
      </c>
      <c r="C326" s="595" t="s">
        <v>48</v>
      </c>
      <c r="D326" s="478"/>
      <c r="E326" s="478"/>
      <c r="F326" s="35">
        <f>'1'!$L$326</f>
        <v>4575.01</v>
      </c>
      <c r="G326" s="478"/>
      <c r="H326" s="478"/>
      <c r="I326" s="35">
        <f>'2'!$L$326</f>
        <v>4423.47</v>
      </c>
      <c r="J326" s="478"/>
      <c r="K326" s="478"/>
      <c r="L326" s="35">
        <f>'3'!$L$326</f>
        <v>-1373.52</v>
      </c>
      <c r="M326" s="478"/>
      <c r="N326" s="478"/>
      <c r="O326" s="35">
        <f>'4'!$L$326</f>
        <v>2504.44</v>
      </c>
      <c r="P326" s="478"/>
      <c r="Q326" s="478"/>
      <c r="R326" s="35">
        <f>'5'!$L$326</f>
        <v>2652.84</v>
      </c>
      <c r="S326" s="478"/>
      <c r="T326" s="478"/>
      <c r="U326" s="35">
        <f>'6'!$L$326</f>
        <v>2792.49</v>
      </c>
      <c r="V326" s="478"/>
      <c r="W326" s="478"/>
      <c r="X326" s="35">
        <f>'7'!$L$326</f>
        <v>17830.16</v>
      </c>
      <c r="Y326" s="478"/>
      <c r="Z326" s="478"/>
      <c r="AA326" s="35">
        <f>'8'!$L$326</f>
        <v>19738.32</v>
      </c>
      <c r="AB326" s="478"/>
      <c r="AC326" s="478"/>
      <c r="AD326" s="35">
        <f>'9'!$L$326</f>
        <v>0</v>
      </c>
      <c r="AE326" s="478"/>
      <c r="AF326" s="478"/>
      <c r="AG326" s="35">
        <f>'10'!$L$326</f>
        <v>0</v>
      </c>
      <c r="AH326" s="478"/>
      <c r="AI326" s="478"/>
      <c r="AJ326" s="35">
        <f>'11'!$L$326</f>
        <v>0</v>
      </c>
      <c r="AK326" s="478"/>
      <c r="AL326" s="478"/>
      <c r="AM326" s="35">
        <f>'12'!$L$326</f>
        <v>0</v>
      </c>
      <c r="AN326" s="478"/>
      <c r="AO326" s="478"/>
      <c r="AP326" s="35">
        <f t="shared" si="1102"/>
        <v>53143.21</v>
      </c>
    </row>
    <row r="327" spans="1:42" ht="20.25">
      <c r="A327" t="str">
        <f t="shared" si="957"/>
        <v>PiècesCsst</v>
      </c>
      <c r="B327" s="12" t="s">
        <v>104</v>
      </c>
      <c r="C327" s="595" t="s">
        <v>49</v>
      </c>
      <c r="D327" s="478"/>
      <c r="E327" s="478"/>
      <c r="F327" s="35">
        <f>'1'!$L$327</f>
        <v>5020.3100000000004</v>
      </c>
      <c r="G327" s="478"/>
      <c r="H327" s="478"/>
      <c r="I327" s="35">
        <f>'2'!$L$327</f>
        <v>5162.3100000000004</v>
      </c>
      <c r="J327" s="478"/>
      <c r="K327" s="478"/>
      <c r="L327" s="35">
        <f>'3'!$L$327</f>
        <v>2694.0899999999983</v>
      </c>
      <c r="M327" s="478"/>
      <c r="N327" s="478"/>
      <c r="O327" s="35">
        <f>'4'!$L$327</f>
        <v>4029.37</v>
      </c>
      <c r="P327" s="478"/>
      <c r="Q327" s="478"/>
      <c r="R327" s="35">
        <f>'5'!$L$327</f>
        <v>4273.130000000001</v>
      </c>
      <c r="S327" s="478"/>
      <c r="T327" s="478"/>
      <c r="U327" s="35">
        <f>'6'!$L$327</f>
        <v>4494.3499999999995</v>
      </c>
      <c r="V327" s="478"/>
      <c r="W327" s="478"/>
      <c r="X327" s="35">
        <f>'7'!$L$327</f>
        <v>30293.32</v>
      </c>
      <c r="Y327" s="478"/>
      <c r="Z327" s="478"/>
      <c r="AA327" s="35">
        <f>'8'!$L$327</f>
        <v>33354.300000000003</v>
      </c>
      <c r="AB327" s="478"/>
      <c r="AC327" s="478"/>
      <c r="AD327" s="35">
        <f>'9'!$L$327</f>
        <v>0</v>
      </c>
      <c r="AE327" s="478"/>
      <c r="AF327" s="478"/>
      <c r="AG327" s="35">
        <f>'10'!$L$327</f>
        <v>0</v>
      </c>
      <c r="AH327" s="478"/>
      <c r="AI327" s="478"/>
      <c r="AJ327" s="35">
        <f>'11'!$L$327</f>
        <v>0</v>
      </c>
      <c r="AK327" s="478"/>
      <c r="AL327" s="478"/>
      <c r="AM327" s="35">
        <f>'12'!$L$327</f>
        <v>0</v>
      </c>
      <c r="AN327" s="478"/>
      <c r="AO327" s="478"/>
      <c r="AP327" s="35">
        <f t="shared" si="1102"/>
        <v>89321.18</v>
      </c>
    </row>
    <row r="328" spans="1:42" ht="20.25" hidden="1">
      <c r="A328" t="str">
        <f t="shared" si="957"/>
        <v>Pièces[...]</v>
      </c>
      <c r="B328" s="12" t="s">
        <v>104</v>
      </c>
      <c r="C328" s="603" t="s">
        <v>21</v>
      </c>
      <c r="D328" s="117"/>
      <c r="E328" s="117"/>
      <c r="F328" s="35">
        <f>'1'!$L$328</f>
        <v>0</v>
      </c>
      <c r="G328" s="117"/>
      <c r="H328" s="117"/>
      <c r="I328" s="35">
        <f>'2'!$L$328</f>
        <v>0</v>
      </c>
      <c r="J328" s="117"/>
      <c r="K328" s="117"/>
      <c r="L328" s="35">
        <f>'3'!$L$328</f>
        <v>0</v>
      </c>
      <c r="M328" s="117"/>
      <c r="N328" s="117"/>
      <c r="O328" s="35">
        <f>'4'!$L$328</f>
        <v>0</v>
      </c>
      <c r="P328" s="117"/>
      <c r="Q328" s="117"/>
      <c r="R328" s="35">
        <f>'5'!$L$328</f>
        <v>0</v>
      </c>
      <c r="S328" s="117"/>
      <c r="T328" s="117"/>
      <c r="U328" s="35">
        <f>'6'!$L$328</f>
        <v>0</v>
      </c>
      <c r="V328" s="117"/>
      <c r="W328" s="117"/>
      <c r="X328" s="35">
        <f>'7'!$L$328</f>
        <v>0</v>
      </c>
      <c r="Y328" s="117"/>
      <c r="Z328" s="117"/>
      <c r="AA328" s="35">
        <f>'8'!$L$328</f>
        <v>0</v>
      </c>
      <c r="AB328" s="117"/>
      <c r="AC328" s="117"/>
      <c r="AD328" s="35">
        <f>'9'!$L$328</f>
        <v>0</v>
      </c>
      <c r="AE328" s="117"/>
      <c r="AF328" s="117"/>
      <c r="AG328" s="35">
        <f>'10'!$L$328</f>
        <v>0</v>
      </c>
      <c r="AH328" s="117"/>
      <c r="AI328" s="117"/>
      <c r="AJ328" s="35">
        <f>'11'!$L$328</f>
        <v>0</v>
      </c>
      <c r="AK328" s="117"/>
      <c r="AL328" s="117"/>
      <c r="AM328" s="35">
        <f>'12'!$L$328</f>
        <v>0</v>
      </c>
      <c r="AN328" s="117"/>
      <c r="AO328" s="117"/>
      <c r="AP328" s="35">
        <f t="shared" si="1102"/>
        <v>0</v>
      </c>
    </row>
    <row r="329" spans="1:42" ht="20.25">
      <c r="A329" t="str">
        <f t="shared" si="957"/>
        <v>PiècesTOTAL PERSONNEL</v>
      </c>
      <c r="B329" s="12" t="s">
        <v>104</v>
      </c>
      <c r="C329" s="611" t="s">
        <v>50</v>
      </c>
      <c r="D329" s="100" t="s">
        <v>40</v>
      </c>
      <c r="E329" s="101">
        <f>F329/F$313</f>
        <v>0.51852377408601391</v>
      </c>
      <c r="F329" s="107">
        <f>+SUM(F317:F328)</f>
        <v>43045.780000000006</v>
      </c>
      <c r="G329" s="100" t="s">
        <v>40</v>
      </c>
      <c r="H329" s="101">
        <f>I329/I$313</f>
        <v>0.54086658781185548</v>
      </c>
      <c r="I329" s="107">
        <f>+SUM(I317:I328)</f>
        <v>39635.979999999996</v>
      </c>
      <c r="J329" s="100" t="s">
        <v>40</v>
      </c>
      <c r="K329" s="101">
        <f>L329/L$313</f>
        <v>0.41007356967281211</v>
      </c>
      <c r="L329" s="107">
        <f>+SUM(L317:L328)</f>
        <v>35716.189999999995</v>
      </c>
      <c r="M329" s="100" t="s">
        <v>40</v>
      </c>
      <c r="N329" s="101">
        <f t="shared" ref="N329" si="1103">O329/O$313</f>
        <v>0.36304506918286533</v>
      </c>
      <c r="O329" s="107">
        <f t="shared" ref="O329" si="1104">+SUM(O317:O328)</f>
        <v>39671.710000000006</v>
      </c>
      <c r="P329" s="100" t="s">
        <v>40</v>
      </c>
      <c r="Q329" s="101">
        <f t="shared" ref="Q329" si="1105">R329/R$313</f>
        <v>0.44955430056446216</v>
      </c>
      <c r="R329" s="107">
        <f t="shared" ref="R329" si="1106">+SUM(R317:R328)</f>
        <v>44326.090000000011</v>
      </c>
      <c r="S329" s="100" t="s">
        <v>40</v>
      </c>
      <c r="T329" s="101">
        <f t="shared" ref="T329" si="1107">U329/U$313</f>
        <v>0.37738690052719331</v>
      </c>
      <c r="U329" s="107">
        <f t="shared" ref="U329" si="1108">+SUM(U317:U328)</f>
        <v>45041.47</v>
      </c>
      <c r="V329" s="100" t="s">
        <v>40</v>
      </c>
      <c r="W329" s="101">
        <f t="shared" ref="W329" si="1109">X329/X$313</f>
        <v>0.42654250625881762</v>
      </c>
      <c r="X329" s="107">
        <f t="shared" ref="X329" si="1110">+SUM(X317:X328)</f>
        <v>282963.20999999996</v>
      </c>
      <c r="Y329" s="100" t="s">
        <v>40</v>
      </c>
      <c r="Z329" s="101">
        <f t="shared" ref="Z329" si="1111">AA329/AA$313</f>
        <v>0.41795302334803885</v>
      </c>
      <c r="AA329" s="107">
        <f t="shared" ref="AA329" si="1112">+SUM(AA317:AA328)</f>
        <v>313121.43999999994</v>
      </c>
      <c r="AB329" s="100" t="s">
        <v>40</v>
      </c>
      <c r="AC329" s="101" t="e">
        <f t="shared" ref="AC329" si="1113">AD329/AD$313</f>
        <v>#DIV/0!</v>
      </c>
      <c r="AD329" s="107">
        <f t="shared" ref="AD329" si="1114">+SUM(AD317:AD328)</f>
        <v>0</v>
      </c>
      <c r="AE329" s="100" t="s">
        <v>40</v>
      </c>
      <c r="AF329" s="101" t="e">
        <f t="shared" ref="AF329" si="1115">AG329/AG$313</f>
        <v>#DIV/0!</v>
      </c>
      <c r="AG329" s="107">
        <f t="shared" ref="AG329" si="1116">+SUM(AG317:AG328)</f>
        <v>0</v>
      </c>
      <c r="AH329" s="100" t="s">
        <v>40</v>
      </c>
      <c r="AI329" s="101" t="e">
        <f t="shared" ref="AI329" si="1117">AJ329/AJ$313</f>
        <v>#DIV/0!</v>
      </c>
      <c r="AJ329" s="107">
        <f t="shared" ref="AJ329" si="1118">+SUM(AJ317:AJ328)</f>
        <v>0</v>
      </c>
      <c r="AK329" s="100" t="s">
        <v>40</v>
      </c>
      <c r="AL329" s="101" t="e">
        <f t="shared" ref="AL329" si="1119">AM329/AM$313</f>
        <v>#DIV/0!</v>
      </c>
      <c r="AM329" s="107">
        <f t="shared" ref="AM329" si="1120">+SUM(AM317:AM328)</f>
        <v>0</v>
      </c>
      <c r="AN329" s="100" t="s">
        <v>40</v>
      </c>
      <c r="AO329" s="101">
        <f t="shared" ref="AO329" si="1121">AP329/AP$313</f>
        <v>0.42533633134139065</v>
      </c>
      <c r="AP329" s="107">
        <f t="shared" ref="AP329" si="1122">+SUM(AP317:AP328)</f>
        <v>843521.86999999988</v>
      </c>
    </row>
    <row r="330" spans="1:42" ht="20.25">
      <c r="A330" t="str">
        <f t="shared" si="957"/>
        <v>PiècesPublicité 2</v>
      </c>
      <c r="B330" s="12" t="s">
        <v>104</v>
      </c>
      <c r="C330" s="618" t="s">
        <v>51</v>
      </c>
      <c r="D330" s="478"/>
      <c r="E330" s="478"/>
      <c r="F330" s="35">
        <f>'1'!$L$330</f>
        <v>5397.13</v>
      </c>
      <c r="G330" s="478"/>
      <c r="H330" s="478"/>
      <c r="I330" s="35">
        <f>'2'!$L$330</f>
        <v>1607.84</v>
      </c>
      <c r="J330" s="478"/>
      <c r="K330" s="478"/>
      <c r="L330" s="35">
        <f>'3'!$L$330</f>
        <v>8900.66</v>
      </c>
      <c r="M330" s="478"/>
      <c r="N330" s="478"/>
      <c r="O330" s="35">
        <f>'4'!$L$330</f>
        <v>-801.71</v>
      </c>
      <c r="P330" s="478"/>
      <c r="Q330" s="478"/>
      <c r="R330" s="35">
        <f>'5'!$L$330</f>
        <v>3940.17</v>
      </c>
      <c r="S330" s="478"/>
      <c r="T330" s="478"/>
      <c r="U330" s="35">
        <f>'6'!$L$330</f>
        <v>837.54</v>
      </c>
      <c r="V330" s="478"/>
      <c r="W330" s="478"/>
      <c r="X330" s="35">
        <f>'7'!$L$330</f>
        <v>23718.1</v>
      </c>
      <c r="Y330" s="478"/>
      <c r="Z330" s="478"/>
      <c r="AA330" s="35">
        <f>'8'!$L$330</f>
        <v>27526.51</v>
      </c>
      <c r="AB330" s="478"/>
      <c r="AC330" s="478"/>
      <c r="AD330" s="35">
        <f>'9'!$L$330</f>
        <v>0</v>
      </c>
      <c r="AE330" s="478"/>
      <c r="AF330" s="478"/>
      <c r="AG330" s="35">
        <f>'10'!$L$330</f>
        <v>0</v>
      </c>
      <c r="AH330" s="478"/>
      <c r="AI330" s="478"/>
      <c r="AJ330" s="35">
        <f>'11'!$L$330</f>
        <v>0</v>
      </c>
      <c r="AK330" s="478"/>
      <c r="AL330" s="478"/>
      <c r="AM330" s="35">
        <f>'12'!$L$330</f>
        <v>0</v>
      </c>
      <c r="AN330" s="478"/>
      <c r="AO330" s="478"/>
      <c r="AP330" s="35">
        <f t="shared" ref="AP330:AP347" si="1123">SUM(F330,I330,L330,O330,R330,U330,X330,AA330,AD330,AG330,AJ330,AM330)</f>
        <v>71126.240000000005</v>
      </c>
    </row>
    <row r="331" spans="1:42" ht="20.25">
      <c r="A331" t="str">
        <f t="shared" si="957"/>
        <v>PiècesService gratuit 2</v>
      </c>
      <c r="B331" s="12" t="s">
        <v>104</v>
      </c>
      <c r="C331" s="595" t="s">
        <v>52</v>
      </c>
      <c r="D331" s="478"/>
      <c r="E331" s="478"/>
      <c r="F331" s="35">
        <f>'1'!$L$331</f>
        <v>145.72999999999999</v>
      </c>
      <c r="G331" s="478"/>
      <c r="H331" s="478"/>
      <c r="I331" s="35">
        <f>'2'!$L$331</f>
        <v>100.5</v>
      </c>
      <c r="J331" s="478"/>
      <c r="K331" s="478"/>
      <c r="L331" s="35">
        <f>'3'!$L$331</f>
        <v>0</v>
      </c>
      <c r="M331" s="478"/>
      <c r="N331" s="478"/>
      <c r="O331" s="35">
        <f>'4'!$L$331</f>
        <v>100</v>
      </c>
      <c r="P331" s="478"/>
      <c r="Q331" s="478"/>
      <c r="R331" s="35">
        <f>'5'!$L$331</f>
        <v>0</v>
      </c>
      <c r="S331" s="478"/>
      <c r="T331" s="478"/>
      <c r="U331" s="35">
        <f>'6'!$L$331</f>
        <v>1832.11</v>
      </c>
      <c r="V331" s="478"/>
      <c r="W331" s="478"/>
      <c r="X331" s="35">
        <f>'7'!$L$331</f>
        <v>2148.2800000000002</v>
      </c>
      <c r="Y331" s="478"/>
      <c r="Z331" s="478"/>
      <c r="AA331" s="35">
        <f>'8'!$L$331</f>
        <v>2148.2800000000002</v>
      </c>
      <c r="AB331" s="478"/>
      <c r="AC331" s="478"/>
      <c r="AD331" s="35">
        <f>'9'!$L$331</f>
        <v>0</v>
      </c>
      <c r="AE331" s="478"/>
      <c r="AF331" s="478"/>
      <c r="AG331" s="35">
        <f>'10'!$L$331</f>
        <v>0</v>
      </c>
      <c r="AH331" s="478"/>
      <c r="AI331" s="478"/>
      <c r="AJ331" s="35">
        <f>'11'!$L$331</f>
        <v>0</v>
      </c>
      <c r="AK331" s="478"/>
      <c r="AL331" s="478"/>
      <c r="AM331" s="35">
        <f>'12'!$L$331</f>
        <v>0</v>
      </c>
      <c r="AN331" s="478"/>
      <c r="AO331" s="478"/>
      <c r="AP331" s="35">
        <f t="shared" si="1123"/>
        <v>6474.9000000000015</v>
      </c>
    </row>
    <row r="332" spans="1:42" ht="20.25">
      <c r="A332" t="str">
        <f t="shared" si="957"/>
        <v>PiècesFrais véhicules de cie</v>
      </c>
      <c r="B332" s="12" t="s">
        <v>104</v>
      </c>
      <c r="C332" s="612" t="s">
        <v>53</v>
      </c>
      <c r="D332" s="117"/>
      <c r="E332" s="117"/>
      <c r="F332" s="35">
        <f>'1'!$L$332</f>
        <v>290.89</v>
      </c>
      <c r="G332" s="117"/>
      <c r="H332" s="117"/>
      <c r="I332" s="35">
        <f>'2'!$L$332</f>
        <v>290.89</v>
      </c>
      <c r="J332" s="117"/>
      <c r="K332" s="117"/>
      <c r="L332" s="35">
        <f>'3'!$L$332</f>
        <v>260.42</v>
      </c>
      <c r="M332" s="117"/>
      <c r="N332" s="117"/>
      <c r="O332" s="35">
        <f>'4'!$L$332</f>
        <v>260.42</v>
      </c>
      <c r="P332" s="117"/>
      <c r="Q332" s="117"/>
      <c r="R332" s="35">
        <f>'5'!$L$332</f>
        <v>297.88</v>
      </c>
      <c r="S332" s="117"/>
      <c r="T332" s="117"/>
      <c r="U332" s="35">
        <f>'6'!$L$332</f>
        <v>406.29</v>
      </c>
      <c r="V332" s="117"/>
      <c r="W332" s="117"/>
      <c r="X332" s="35">
        <f>'7'!$L$332</f>
        <v>2155.38</v>
      </c>
      <c r="Y332" s="117"/>
      <c r="Z332" s="117"/>
      <c r="AA332" s="35">
        <f>'8'!$L$332</f>
        <v>2446.27</v>
      </c>
      <c r="AB332" s="117"/>
      <c r="AC332" s="117"/>
      <c r="AD332" s="35">
        <f>'9'!$L$332</f>
        <v>0</v>
      </c>
      <c r="AE332" s="117"/>
      <c r="AF332" s="117"/>
      <c r="AG332" s="35">
        <f>'10'!$L$332</f>
        <v>0</v>
      </c>
      <c r="AH332" s="117"/>
      <c r="AI332" s="117"/>
      <c r="AJ332" s="35">
        <f>'11'!$L$332</f>
        <v>0</v>
      </c>
      <c r="AK332" s="117"/>
      <c r="AL332" s="117"/>
      <c r="AM332" s="35">
        <f>'12'!$L$332</f>
        <v>0</v>
      </c>
      <c r="AN332" s="117"/>
      <c r="AO332" s="117"/>
      <c r="AP332" s="35">
        <f t="shared" si="1123"/>
        <v>6408.4400000000005</v>
      </c>
    </row>
    <row r="333" spans="1:42" ht="20.25">
      <c r="A333" t="str">
        <f t="shared" si="957"/>
        <v>PiècesInformatique</v>
      </c>
      <c r="B333" s="12" t="s">
        <v>104</v>
      </c>
      <c r="C333" s="595" t="s">
        <v>54</v>
      </c>
      <c r="D333" s="478"/>
      <c r="E333" s="478"/>
      <c r="F333" s="457">
        <f>'1'!$L$333</f>
        <v>3781.12</v>
      </c>
      <c r="G333" s="478"/>
      <c r="H333" s="478"/>
      <c r="I333" s="457">
        <f>'2'!$L$333</f>
        <v>3662.38</v>
      </c>
      <c r="J333" s="478"/>
      <c r="K333" s="478"/>
      <c r="L333" s="457">
        <f>'3'!$L$333</f>
        <v>4026.54</v>
      </c>
      <c r="M333" s="478"/>
      <c r="N333" s="478"/>
      <c r="O333" s="457">
        <f>'4'!$L$333</f>
        <v>3274.73</v>
      </c>
      <c r="P333" s="478"/>
      <c r="Q333" s="478"/>
      <c r="R333" s="457">
        <f>'5'!$L$333</f>
        <v>3646.53</v>
      </c>
      <c r="S333" s="478"/>
      <c r="T333" s="478"/>
      <c r="U333" s="457">
        <f>'6'!$L$333</f>
        <v>3768.16</v>
      </c>
      <c r="V333" s="478"/>
      <c r="W333" s="478"/>
      <c r="X333" s="457">
        <f>'7'!$L$333</f>
        <v>26258.69</v>
      </c>
      <c r="Y333" s="478"/>
      <c r="Z333" s="478"/>
      <c r="AA333" s="457">
        <f>'8'!$L$333</f>
        <v>29856.33</v>
      </c>
      <c r="AB333" s="478"/>
      <c r="AC333" s="478"/>
      <c r="AD333" s="457">
        <f>'9'!$L$333</f>
        <v>0</v>
      </c>
      <c r="AE333" s="478"/>
      <c r="AF333" s="478"/>
      <c r="AG333" s="457">
        <f>'10'!$L$333</f>
        <v>0</v>
      </c>
      <c r="AH333" s="478"/>
      <c r="AI333" s="478"/>
      <c r="AJ333" s="457">
        <f>'11'!$L$333</f>
        <v>0</v>
      </c>
      <c r="AK333" s="478"/>
      <c r="AL333" s="478"/>
      <c r="AM333" s="457">
        <f>'12'!$L$333</f>
        <v>0</v>
      </c>
      <c r="AN333" s="478"/>
      <c r="AO333" s="478"/>
      <c r="AP333" s="457">
        <f t="shared" si="1123"/>
        <v>78274.48</v>
      </c>
    </row>
    <row r="334" spans="1:42" ht="20.25">
      <c r="A334" t="str">
        <f t="shared" si="957"/>
        <v>PiècesFrais de déplacement</v>
      </c>
      <c r="B334" s="12" t="s">
        <v>104</v>
      </c>
      <c r="C334" s="595" t="s">
        <v>55</v>
      </c>
      <c r="D334" s="478"/>
      <c r="E334" s="478"/>
      <c r="F334" s="35">
        <f>'1'!$L$334</f>
        <v>48.43</v>
      </c>
      <c r="G334" s="478"/>
      <c r="H334" s="478"/>
      <c r="I334" s="35">
        <f>'2'!$L$334</f>
        <v>56.81</v>
      </c>
      <c r="J334" s="478"/>
      <c r="K334" s="478"/>
      <c r="L334" s="35">
        <f>'3'!$L$334</f>
        <v>458.9</v>
      </c>
      <c r="M334" s="478"/>
      <c r="N334" s="478"/>
      <c r="O334" s="35">
        <f>'4'!$L$334</f>
        <v>163.91</v>
      </c>
      <c r="P334" s="478"/>
      <c r="Q334" s="478"/>
      <c r="R334" s="35">
        <f>'5'!$L$334</f>
        <v>478.48</v>
      </c>
      <c r="S334" s="478"/>
      <c r="T334" s="478"/>
      <c r="U334" s="35">
        <f>'6'!$L$334</f>
        <v>590.37</v>
      </c>
      <c r="V334" s="478"/>
      <c r="W334" s="478"/>
      <c r="X334" s="35">
        <f>'7'!$L$334</f>
        <v>2671.58</v>
      </c>
      <c r="Y334" s="478"/>
      <c r="Z334" s="478"/>
      <c r="AA334" s="35">
        <f>'8'!$L$334</f>
        <v>2841.68</v>
      </c>
      <c r="AB334" s="478"/>
      <c r="AC334" s="478"/>
      <c r="AD334" s="35">
        <f>'9'!$L$334</f>
        <v>0</v>
      </c>
      <c r="AE334" s="478"/>
      <c r="AF334" s="478"/>
      <c r="AG334" s="35">
        <f>'10'!$L$334</f>
        <v>0</v>
      </c>
      <c r="AH334" s="478"/>
      <c r="AI334" s="478"/>
      <c r="AJ334" s="35">
        <f>'11'!$L$334</f>
        <v>0</v>
      </c>
      <c r="AK334" s="478"/>
      <c r="AL334" s="478"/>
      <c r="AM334" s="35">
        <f>'12'!$L$334</f>
        <v>0</v>
      </c>
      <c r="AN334" s="478"/>
      <c r="AO334" s="478"/>
      <c r="AP334" s="35">
        <f t="shared" si="1123"/>
        <v>7310.16</v>
      </c>
    </row>
    <row r="335" spans="1:42" ht="20.25">
      <c r="A335" t="str">
        <f t="shared" si="957"/>
        <v>PiècesServices extérieurs</v>
      </c>
      <c r="B335" s="12" t="s">
        <v>104</v>
      </c>
      <c r="C335" s="622" t="s">
        <v>56</v>
      </c>
      <c r="D335" s="117"/>
      <c r="E335" s="117"/>
      <c r="F335" s="53">
        <f>'1'!$L$335</f>
        <v>5169.6099999999997</v>
      </c>
      <c r="G335" s="117"/>
      <c r="H335" s="117"/>
      <c r="I335" s="53">
        <f>'2'!$L$335</f>
        <v>6759.64</v>
      </c>
      <c r="J335" s="117"/>
      <c r="K335" s="117"/>
      <c r="L335" s="53">
        <f>'3'!$L$335</f>
        <v>5312.85</v>
      </c>
      <c r="M335" s="117"/>
      <c r="N335" s="117"/>
      <c r="O335" s="53">
        <f>'4'!$L$335</f>
        <v>7116.18</v>
      </c>
      <c r="P335" s="117"/>
      <c r="Q335" s="117"/>
      <c r="R335" s="53">
        <f>'5'!$L$335</f>
        <v>5740.51</v>
      </c>
      <c r="S335" s="117"/>
      <c r="T335" s="117"/>
      <c r="U335" s="53">
        <f>'6'!$L$335</f>
        <v>5530.86</v>
      </c>
      <c r="V335" s="117"/>
      <c r="W335" s="117"/>
      <c r="X335" s="53">
        <f>'7'!$L$335</f>
        <v>40968.74</v>
      </c>
      <c r="Y335" s="117"/>
      <c r="Z335" s="117"/>
      <c r="AA335" s="53">
        <f>'8'!$L$335</f>
        <v>46742.06</v>
      </c>
      <c r="AB335" s="117"/>
      <c r="AC335" s="117"/>
      <c r="AD335" s="53">
        <f>'9'!$L$335</f>
        <v>0</v>
      </c>
      <c r="AE335" s="117"/>
      <c r="AF335" s="117"/>
      <c r="AG335" s="53">
        <f>'10'!$L$335</f>
        <v>0</v>
      </c>
      <c r="AH335" s="117"/>
      <c r="AI335" s="117"/>
      <c r="AJ335" s="53">
        <f>'11'!$L$335</f>
        <v>0</v>
      </c>
      <c r="AK335" s="117"/>
      <c r="AL335" s="117"/>
      <c r="AM335" s="53">
        <f>'12'!$L$335</f>
        <v>0</v>
      </c>
      <c r="AN335" s="117"/>
      <c r="AO335" s="117"/>
      <c r="AP335" s="53">
        <f t="shared" si="1123"/>
        <v>123340.45</v>
      </c>
    </row>
    <row r="336" spans="1:42" ht="20.25">
      <c r="A336" t="str">
        <f t="shared" si="957"/>
        <v>PiècesFournitures d'atelier</v>
      </c>
      <c r="B336" s="12" t="s">
        <v>104</v>
      </c>
      <c r="C336" s="595" t="s">
        <v>99</v>
      </c>
      <c r="D336" s="478"/>
      <c r="E336" s="478"/>
      <c r="F336" s="35">
        <f>'1'!$L$336</f>
        <v>0</v>
      </c>
      <c r="G336" s="478"/>
      <c r="H336" s="478"/>
      <c r="I336" s="35">
        <f>'2'!$L$336</f>
        <v>0</v>
      </c>
      <c r="J336" s="478"/>
      <c r="K336" s="478"/>
      <c r="L336" s="35">
        <f>'3'!$L$336</f>
        <v>0</v>
      </c>
      <c r="M336" s="478"/>
      <c r="N336" s="478"/>
      <c r="O336" s="35">
        <f>'4'!$L$336</f>
        <v>0</v>
      </c>
      <c r="P336" s="478"/>
      <c r="Q336" s="478"/>
      <c r="R336" s="35">
        <f>'5'!$L$336</f>
        <v>0</v>
      </c>
      <c r="S336" s="478"/>
      <c r="T336" s="478"/>
      <c r="U336" s="35">
        <f>'6'!$L$336</f>
        <v>0</v>
      </c>
      <c r="V336" s="478"/>
      <c r="W336" s="478"/>
      <c r="X336" s="35">
        <f>'7'!$L$336</f>
        <v>0</v>
      </c>
      <c r="Y336" s="478"/>
      <c r="Z336" s="478"/>
      <c r="AA336" s="35">
        <f>'8'!$L$336</f>
        <v>0</v>
      </c>
      <c r="AB336" s="478"/>
      <c r="AC336" s="478"/>
      <c r="AD336" s="35">
        <f>'9'!$L$336</f>
        <v>0</v>
      </c>
      <c r="AE336" s="478"/>
      <c r="AF336" s="478"/>
      <c r="AG336" s="35">
        <f>'10'!$L$336</f>
        <v>0</v>
      </c>
      <c r="AH336" s="478"/>
      <c r="AI336" s="478"/>
      <c r="AJ336" s="35">
        <f>'11'!$L$336</f>
        <v>0</v>
      </c>
      <c r="AK336" s="478"/>
      <c r="AL336" s="478"/>
      <c r="AM336" s="35">
        <f>'12'!$L$336</f>
        <v>0</v>
      </c>
      <c r="AN336" s="478"/>
      <c r="AO336" s="478"/>
      <c r="AP336" s="35">
        <f t="shared" si="1123"/>
        <v>0</v>
      </c>
    </row>
    <row r="337" spans="1:42" ht="20.25">
      <c r="A337" t="str">
        <f t="shared" si="957"/>
        <v>PiècesFournitures autres</v>
      </c>
      <c r="B337" s="12" t="s">
        <v>104</v>
      </c>
      <c r="C337" s="595" t="s">
        <v>57</v>
      </c>
      <c r="D337" s="478"/>
      <c r="E337" s="478"/>
      <c r="F337" s="35">
        <f>'1'!$L$337</f>
        <v>164.65</v>
      </c>
      <c r="G337" s="478"/>
      <c r="H337" s="478"/>
      <c r="I337" s="35">
        <f>'2'!$L$337</f>
        <v>0</v>
      </c>
      <c r="J337" s="478"/>
      <c r="K337" s="478"/>
      <c r="L337" s="35">
        <f>'3'!$L$337</f>
        <v>0</v>
      </c>
      <c r="M337" s="478"/>
      <c r="N337" s="478"/>
      <c r="O337" s="35">
        <f>'4'!$L$337</f>
        <v>805.11</v>
      </c>
      <c r="P337" s="478"/>
      <c r="Q337" s="478"/>
      <c r="R337" s="35">
        <f>'5'!$L$337</f>
        <v>58.53</v>
      </c>
      <c r="S337" s="478"/>
      <c r="T337" s="478"/>
      <c r="U337" s="35">
        <f>'6'!$L$337</f>
        <v>6.98</v>
      </c>
      <c r="V337" s="478"/>
      <c r="W337" s="478"/>
      <c r="X337" s="35">
        <f>'7'!$L$337</f>
        <v>1064.22</v>
      </c>
      <c r="Y337" s="478"/>
      <c r="Z337" s="478"/>
      <c r="AA337" s="35">
        <f>'8'!$L$337</f>
        <v>1070.02</v>
      </c>
      <c r="AB337" s="478"/>
      <c r="AC337" s="478"/>
      <c r="AD337" s="35">
        <f>'9'!$L$337</f>
        <v>0</v>
      </c>
      <c r="AE337" s="478"/>
      <c r="AF337" s="478"/>
      <c r="AG337" s="35">
        <f>'10'!$L$337</f>
        <v>0</v>
      </c>
      <c r="AH337" s="478"/>
      <c r="AI337" s="478"/>
      <c r="AJ337" s="35">
        <f>'11'!$L$337</f>
        <v>0</v>
      </c>
      <c r="AK337" s="478"/>
      <c r="AL337" s="478"/>
      <c r="AM337" s="35">
        <f>'12'!$L$337</f>
        <v>0</v>
      </c>
      <c r="AN337" s="478"/>
      <c r="AO337" s="478"/>
      <c r="AP337" s="35">
        <f t="shared" si="1123"/>
        <v>3169.5099999999998</v>
      </c>
    </row>
    <row r="338" spans="1:42" ht="20.25">
      <c r="A338" t="str">
        <f t="shared" si="957"/>
        <v>PiècesUniformes</v>
      </c>
      <c r="B338" s="12" t="s">
        <v>104</v>
      </c>
      <c r="C338" s="595" t="s">
        <v>58</v>
      </c>
      <c r="D338" s="478"/>
      <c r="E338" s="478"/>
      <c r="F338" s="35">
        <f>'1'!$L$338</f>
        <v>0</v>
      </c>
      <c r="G338" s="478"/>
      <c r="H338" s="478"/>
      <c r="I338" s="35">
        <f>'2'!$L$338</f>
        <v>0</v>
      </c>
      <c r="J338" s="478"/>
      <c r="K338" s="478"/>
      <c r="L338" s="35">
        <f>'3'!$L$338</f>
        <v>0</v>
      </c>
      <c r="M338" s="478"/>
      <c r="N338" s="478"/>
      <c r="O338" s="35">
        <f>'4'!$L$338</f>
        <v>0</v>
      </c>
      <c r="P338" s="478"/>
      <c r="Q338" s="478"/>
      <c r="R338" s="35">
        <f>'5'!$L$338</f>
        <v>0</v>
      </c>
      <c r="S338" s="478"/>
      <c r="T338" s="478"/>
      <c r="U338" s="35">
        <f>'6'!$L$338</f>
        <v>0</v>
      </c>
      <c r="V338" s="478"/>
      <c r="W338" s="478"/>
      <c r="X338" s="35">
        <f>'7'!$L$338</f>
        <v>0</v>
      </c>
      <c r="Y338" s="478"/>
      <c r="Z338" s="478"/>
      <c r="AA338" s="35">
        <f>'8'!$L$338</f>
        <v>0</v>
      </c>
      <c r="AB338" s="478"/>
      <c r="AC338" s="478"/>
      <c r="AD338" s="35">
        <f>'9'!$L$338</f>
        <v>0</v>
      </c>
      <c r="AE338" s="478"/>
      <c r="AF338" s="478"/>
      <c r="AG338" s="35">
        <f>'10'!$L$338</f>
        <v>0</v>
      </c>
      <c r="AH338" s="478"/>
      <c r="AI338" s="478"/>
      <c r="AJ338" s="35">
        <f>'11'!$L$338</f>
        <v>0</v>
      </c>
      <c r="AK338" s="478"/>
      <c r="AL338" s="478"/>
      <c r="AM338" s="35">
        <f>'12'!$L$338</f>
        <v>0</v>
      </c>
      <c r="AN338" s="478"/>
      <c r="AO338" s="478"/>
      <c r="AP338" s="35">
        <f t="shared" si="1123"/>
        <v>0</v>
      </c>
    </row>
    <row r="339" spans="1:42" ht="20.25">
      <c r="A339" t="str">
        <f t="shared" si="957"/>
        <v>PiècesPapeterie</v>
      </c>
      <c r="B339" s="12" t="s">
        <v>104</v>
      </c>
      <c r="C339" s="595" t="s">
        <v>59</v>
      </c>
      <c r="D339" s="478"/>
      <c r="E339" s="478"/>
      <c r="F339" s="547">
        <f>'1'!$L$339</f>
        <v>424.01</v>
      </c>
      <c r="G339" s="478"/>
      <c r="H339" s="478"/>
      <c r="I339" s="547">
        <f>'2'!$L$339</f>
        <v>397.08</v>
      </c>
      <c r="J339" s="478"/>
      <c r="K339" s="478"/>
      <c r="L339" s="547">
        <f>'3'!$L$339</f>
        <v>301.47000000000003</v>
      </c>
      <c r="M339" s="478"/>
      <c r="N339" s="478"/>
      <c r="O339" s="547">
        <f>'4'!$L$339</f>
        <v>383.79</v>
      </c>
      <c r="P339" s="478"/>
      <c r="Q339" s="478"/>
      <c r="R339" s="547">
        <f>'5'!$L$339</f>
        <v>1034.04</v>
      </c>
      <c r="S339" s="478"/>
      <c r="T339" s="478"/>
      <c r="U339" s="547">
        <f>'6'!$L$339</f>
        <v>499.79</v>
      </c>
      <c r="V339" s="478"/>
      <c r="W339" s="478"/>
      <c r="X339" s="547">
        <f>'7'!$L$339</f>
        <v>3404.74</v>
      </c>
      <c r="Y339" s="478"/>
      <c r="Z339" s="478"/>
      <c r="AA339" s="547">
        <f>'8'!$L$339</f>
        <v>4001.26</v>
      </c>
      <c r="AB339" s="478"/>
      <c r="AC339" s="478"/>
      <c r="AD339" s="547">
        <f>'9'!$L$339</f>
        <v>0</v>
      </c>
      <c r="AE339" s="478"/>
      <c r="AF339" s="478"/>
      <c r="AG339" s="547">
        <f>'10'!$L$339</f>
        <v>0</v>
      </c>
      <c r="AH339" s="478"/>
      <c r="AI339" s="478"/>
      <c r="AJ339" s="547">
        <f>'11'!$L$339</f>
        <v>0</v>
      </c>
      <c r="AK339" s="478"/>
      <c r="AL339" s="478"/>
      <c r="AM339" s="547">
        <f>'12'!$L$339</f>
        <v>0</v>
      </c>
      <c r="AN339" s="478"/>
      <c r="AO339" s="478"/>
      <c r="AP339" s="547">
        <f t="shared" si="1123"/>
        <v>10446.18</v>
      </c>
    </row>
    <row r="340" spans="1:42" ht="20.25">
      <c r="A340" t="str">
        <f t="shared" si="957"/>
        <v>PiècesTéléphone</v>
      </c>
      <c r="B340" s="12" t="s">
        <v>104</v>
      </c>
      <c r="C340" s="595" t="s">
        <v>60</v>
      </c>
      <c r="D340" s="478"/>
      <c r="E340" s="478"/>
      <c r="F340" s="35">
        <f>'1'!$L$340</f>
        <v>256.82</v>
      </c>
      <c r="G340" s="478"/>
      <c r="H340" s="478"/>
      <c r="I340" s="35">
        <f>'2'!$L$340</f>
        <v>261.41000000000003</v>
      </c>
      <c r="J340" s="478"/>
      <c r="K340" s="478"/>
      <c r="L340" s="35">
        <f>'3'!$L$340</f>
        <v>185.98</v>
      </c>
      <c r="M340" s="478"/>
      <c r="N340" s="478"/>
      <c r="O340" s="35">
        <f>'4'!$L$340</f>
        <v>101.74</v>
      </c>
      <c r="P340" s="478"/>
      <c r="Q340" s="478"/>
      <c r="R340" s="35">
        <f>'5'!$L$340</f>
        <v>101.15</v>
      </c>
      <c r="S340" s="478"/>
      <c r="T340" s="478"/>
      <c r="U340" s="35">
        <f>'6'!$L$340</f>
        <v>78.47</v>
      </c>
      <c r="V340" s="478"/>
      <c r="W340" s="478"/>
      <c r="X340" s="35">
        <f>'7'!$L$340</f>
        <v>1055.26</v>
      </c>
      <c r="Y340" s="478"/>
      <c r="Z340" s="478"/>
      <c r="AA340" s="35">
        <f>'8'!$L$340</f>
        <v>1125.6600000000001</v>
      </c>
      <c r="AB340" s="478"/>
      <c r="AC340" s="478"/>
      <c r="AD340" s="35">
        <f>'9'!$L$340</f>
        <v>0</v>
      </c>
      <c r="AE340" s="478"/>
      <c r="AF340" s="478"/>
      <c r="AG340" s="35">
        <f>'10'!$L$340</f>
        <v>0</v>
      </c>
      <c r="AH340" s="478"/>
      <c r="AI340" s="478"/>
      <c r="AJ340" s="35">
        <f>'11'!$L$340</f>
        <v>0</v>
      </c>
      <c r="AK340" s="478"/>
      <c r="AL340" s="478"/>
      <c r="AM340" s="35">
        <f>'12'!$L$340</f>
        <v>0</v>
      </c>
      <c r="AN340" s="478"/>
      <c r="AO340" s="478"/>
      <c r="AP340" s="35">
        <f t="shared" si="1123"/>
        <v>3166.49</v>
      </c>
    </row>
    <row r="341" spans="1:42" ht="20.25">
      <c r="A341" t="str">
        <f t="shared" si="957"/>
        <v>PiècesFrais postaux</v>
      </c>
      <c r="B341" s="12" t="s">
        <v>104</v>
      </c>
      <c r="C341" s="595" t="s">
        <v>61</v>
      </c>
      <c r="D341" s="478"/>
      <c r="E341" s="478"/>
      <c r="F341" s="35">
        <f>'1'!$L$341</f>
        <v>15.97</v>
      </c>
      <c r="G341" s="478"/>
      <c r="H341" s="478"/>
      <c r="I341" s="35">
        <f>'2'!$L$341</f>
        <v>-14.95</v>
      </c>
      <c r="J341" s="478"/>
      <c r="K341" s="478"/>
      <c r="L341" s="35">
        <f>'3'!$L$341</f>
        <v>57.72</v>
      </c>
      <c r="M341" s="478"/>
      <c r="N341" s="478"/>
      <c r="O341" s="35">
        <f>'4'!$L$341</f>
        <v>-1.74</v>
      </c>
      <c r="P341" s="478"/>
      <c r="Q341" s="478"/>
      <c r="R341" s="35">
        <f>'5'!$L$341</f>
        <v>-47.98</v>
      </c>
      <c r="S341" s="478"/>
      <c r="T341" s="478"/>
      <c r="U341" s="35">
        <f>'6'!$L$341</f>
        <v>65.7</v>
      </c>
      <c r="V341" s="478"/>
      <c r="W341" s="478"/>
      <c r="X341" s="35">
        <f>'7'!$L$341</f>
        <v>161.97</v>
      </c>
      <c r="Y341" s="478"/>
      <c r="Z341" s="478"/>
      <c r="AA341" s="35">
        <f>'8'!$L$341</f>
        <v>247.84</v>
      </c>
      <c r="AB341" s="478"/>
      <c r="AC341" s="478"/>
      <c r="AD341" s="35">
        <f>'9'!$L$341</f>
        <v>0</v>
      </c>
      <c r="AE341" s="478"/>
      <c r="AF341" s="478"/>
      <c r="AG341" s="35">
        <f>'10'!$L$341</f>
        <v>0</v>
      </c>
      <c r="AH341" s="478"/>
      <c r="AI341" s="478"/>
      <c r="AJ341" s="35">
        <f>'11'!$L$341</f>
        <v>0</v>
      </c>
      <c r="AK341" s="478"/>
      <c r="AL341" s="478"/>
      <c r="AM341" s="35">
        <f>'12'!$L$341</f>
        <v>0</v>
      </c>
      <c r="AN341" s="478"/>
      <c r="AO341" s="478"/>
      <c r="AP341" s="35">
        <f t="shared" si="1123"/>
        <v>484.53</v>
      </c>
    </row>
    <row r="342" spans="1:42" ht="20.25">
      <c r="A342" t="str">
        <f t="shared" si="957"/>
        <v>PiècesDivers</v>
      </c>
      <c r="B342" s="12" t="s">
        <v>104</v>
      </c>
      <c r="C342" s="595" t="s">
        <v>62</v>
      </c>
      <c r="D342" s="478"/>
      <c r="E342" s="478"/>
      <c r="F342" s="35">
        <f>'1'!$L$342</f>
        <v>197.1</v>
      </c>
      <c r="G342" s="478"/>
      <c r="H342" s="478"/>
      <c r="I342" s="35">
        <f>'2'!$L$342</f>
        <v>301.64</v>
      </c>
      <c r="J342" s="478"/>
      <c r="K342" s="478"/>
      <c r="L342" s="35">
        <f>'3'!$L$342</f>
        <v>1488.49</v>
      </c>
      <c r="M342" s="478"/>
      <c r="N342" s="478"/>
      <c r="O342" s="35">
        <f>'4'!$L$342</f>
        <v>206.28</v>
      </c>
      <c r="P342" s="478"/>
      <c r="Q342" s="478"/>
      <c r="R342" s="35">
        <f>'5'!$L$342</f>
        <v>936.25</v>
      </c>
      <c r="S342" s="478"/>
      <c r="T342" s="478"/>
      <c r="U342" s="35">
        <f>'6'!$L$342</f>
        <v>31.98</v>
      </c>
      <c r="V342" s="478"/>
      <c r="W342" s="478"/>
      <c r="X342" s="35">
        <f>'7'!$L$342</f>
        <v>3789.66</v>
      </c>
      <c r="Y342" s="478"/>
      <c r="Z342" s="478"/>
      <c r="AA342" s="35">
        <f>'8'!$L$342</f>
        <v>3913.62</v>
      </c>
      <c r="AB342" s="478"/>
      <c r="AC342" s="478"/>
      <c r="AD342" s="35">
        <f>'9'!$L$342</f>
        <v>0</v>
      </c>
      <c r="AE342" s="478"/>
      <c r="AF342" s="478"/>
      <c r="AG342" s="35">
        <f>'10'!$L$342</f>
        <v>0</v>
      </c>
      <c r="AH342" s="478"/>
      <c r="AI342" s="478"/>
      <c r="AJ342" s="35">
        <f>'11'!$L$342</f>
        <v>0</v>
      </c>
      <c r="AK342" s="478"/>
      <c r="AL342" s="478"/>
      <c r="AM342" s="35">
        <f>'12'!$L$342</f>
        <v>0</v>
      </c>
      <c r="AN342" s="478"/>
      <c r="AO342" s="478"/>
      <c r="AP342" s="35">
        <f t="shared" si="1123"/>
        <v>10865.02</v>
      </c>
    </row>
    <row r="343" spans="1:42" ht="20.25">
      <c r="A343" t="str">
        <f t="shared" si="957"/>
        <v>PiècesFormation</v>
      </c>
      <c r="B343" s="12" t="s">
        <v>104</v>
      </c>
      <c r="C343" s="595" t="s">
        <v>63</v>
      </c>
      <c r="D343" s="478"/>
      <c r="E343" s="478"/>
      <c r="F343" s="35">
        <f>'1'!$L$343</f>
        <v>22.14</v>
      </c>
      <c r="G343" s="478"/>
      <c r="H343" s="478"/>
      <c r="I343" s="35">
        <f>'2'!$L$343</f>
        <v>22.14</v>
      </c>
      <c r="J343" s="478"/>
      <c r="K343" s="478"/>
      <c r="L343" s="35">
        <f>'3'!$L$343</f>
        <v>22.14</v>
      </c>
      <c r="M343" s="478"/>
      <c r="N343" s="478"/>
      <c r="O343" s="35">
        <f>'4'!$L$343</f>
        <v>22.14</v>
      </c>
      <c r="P343" s="478"/>
      <c r="Q343" s="478"/>
      <c r="R343" s="35">
        <f>'5'!$L$343</f>
        <v>272.14</v>
      </c>
      <c r="S343" s="478"/>
      <c r="T343" s="478"/>
      <c r="U343" s="35">
        <f>'6'!$L$343</f>
        <v>22.14</v>
      </c>
      <c r="V343" s="478"/>
      <c r="W343" s="478"/>
      <c r="X343" s="35">
        <f>'7'!$L$343</f>
        <v>404.98</v>
      </c>
      <c r="Y343" s="478"/>
      <c r="Z343" s="478"/>
      <c r="AA343" s="35">
        <f>'8'!$L$343</f>
        <v>427.12</v>
      </c>
      <c r="AB343" s="478"/>
      <c r="AC343" s="478"/>
      <c r="AD343" s="35">
        <f>'9'!$L$343</f>
        <v>0</v>
      </c>
      <c r="AE343" s="478"/>
      <c r="AF343" s="478"/>
      <c r="AG343" s="35">
        <f>'10'!$L$343</f>
        <v>0</v>
      </c>
      <c r="AH343" s="478"/>
      <c r="AI343" s="478"/>
      <c r="AJ343" s="35">
        <f>'11'!$L$343</f>
        <v>0</v>
      </c>
      <c r="AK343" s="478"/>
      <c r="AL343" s="478"/>
      <c r="AM343" s="35">
        <f>'12'!$L$343</f>
        <v>0</v>
      </c>
      <c r="AN343" s="478"/>
      <c r="AO343" s="478"/>
      <c r="AP343" s="35">
        <f t="shared" si="1123"/>
        <v>1214.94</v>
      </c>
    </row>
    <row r="344" spans="1:42" ht="20.25">
      <c r="A344" t="str">
        <f t="shared" si="957"/>
        <v>PiècesFrais bancaires</v>
      </c>
      <c r="B344" s="12" t="s">
        <v>104</v>
      </c>
      <c r="C344" s="595" t="s">
        <v>64</v>
      </c>
      <c r="D344" s="478"/>
      <c r="E344" s="478"/>
      <c r="F344" s="547">
        <f>'1'!$L$344</f>
        <v>856.24400000000014</v>
      </c>
      <c r="G344" s="478"/>
      <c r="H344" s="478"/>
      <c r="I344" s="547">
        <f>'2'!$L$344</f>
        <v>1057.6659999999999</v>
      </c>
      <c r="J344" s="478"/>
      <c r="K344" s="478"/>
      <c r="L344" s="547">
        <f>'3'!$L$344</f>
        <v>1335.1559999999999</v>
      </c>
      <c r="M344" s="478"/>
      <c r="N344" s="478"/>
      <c r="O344" s="547">
        <f>'4'!$L$344</f>
        <v>1803.06</v>
      </c>
      <c r="P344" s="478"/>
      <c r="Q344" s="478"/>
      <c r="R344" s="547">
        <f>'5'!$L$344</f>
        <v>1379.0420000000001</v>
      </c>
      <c r="S344" s="478"/>
      <c r="T344" s="478"/>
      <c r="U344" s="547">
        <f>'6'!$L$344</f>
        <v>1179.172</v>
      </c>
      <c r="V344" s="478"/>
      <c r="W344" s="478"/>
      <c r="X344" s="547">
        <f>'7'!$L$344</f>
        <v>9018.3559999999998</v>
      </c>
      <c r="Y344" s="478"/>
      <c r="Z344" s="478"/>
      <c r="AA344" s="547">
        <f>'8'!$L$344</f>
        <v>10274.846000000001</v>
      </c>
      <c r="AB344" s="478"/>
      <c r="AC344" s="478"/>
      <c r="AD344" s="547">
        <f>'9'!$L$344</f>
        <v>0</v>
      </c>
      <c r="AE344" s="478"/>
      <c r="AF344" s="478"/>
      <c r="AG344" s="547">
        <f>'10'!$L$344</f>
        <v>0</v>
      </c>
      <c r="AH344" s="478"/>
      <c r="AI344" s="478"/>
      <c r="AJ344" s="547">
        <f>'11'!$L$344</f>
        <v>0</v>
      </c>
      <c r="AK344" s="478"/>
      <c r="AL344" s="478"/>
      <c r="AM344" s="547">
        <f>'12'!$L$344</f>
        <v>0</v>
      </c>
      <c r="AN344" s="478"/>
      <c r="AO344" s="478"/>
      <c r="AP344" s="547">
        <f t="shared" si="1123"/>
        <v>26903.542000000001</v>
      </c>
    </row>
    <row r="345" spans="1:42" ht="20.25" hidden="1">
      <c r="A345" t="str">
        <f t="shared" si="957"/>
        <v>Pièces[...]</v>
      </c>
      <c r="B345" s="12" t="s">
        <v>104</v>
      </c>
      <c r="C345" s="595" t="s">
        <v>21</v>
      </c>
      <c r="D345" s="478"/>
      <c r="E345" s="478"/>
      <c r="F345" s="35">
        <f>'1'!$L$345</f>
        <v>0</v>
      </c>
      <c r="G345" s="478"/>
      <c r="H345" s="478"/>
      <c r="I345" s="35">
        <f>'2'!$L$345</f>
        <v>0</v>
      </c>
      <c r="J345" s="478"/>
      <c r="K345" s="478"/>
      <c r="L345" s="35">
        <f>'3'!$L$345</f>
        <v>0</v>
      </c>
      <c r="M345" s="478"/>
      <c r="N345" s="478"/>
      <c r="O345" s="35">
        <f>'4'!$L$345</f>
        <v>0</v>
      </c>
      <c r="P345" s="478"/>
      <c r="Q345" s="478"/>
      <c r="R345" s="35">
        <f>'5'!$L$345</f>
        <v>0</v>
      </c>
      <c r="S345" s="478"/>
      <c r="T345" s="478"/>
      <c r="U345" s="35">
        <f>'6'!$L$345</f>
        <v>0</v>
      </c>
      <c r="V345" s="478"/>
      <c r="W345" s="478"/>
      <c r="X345" s="35">
        <f>'7'!$L$345</f>
        <v>0</v>
      </c>
      <c r="Y345" s="478"/>
      <c r="Z345" s="478"/>
      <c r="AA345" s="35">
        <f>'8'!$L$345</f>
        <v>0</v>
      </c>
      <c r="AB345" s="478"/>
      <c r="AC345" s="478"/>
      <c r="AD345" s="35">
        <f>'9'!$L$345</f>
        <v>0</v>
      </c>
      <c r="AE345" s="478"/>
      <c r="AF345" s="478"/>
      <c r="AG345" s="35">
        <f>'10'!$L$345</f>
        <v>0</v>
      </c>
      <c r="AH345" s="478"/>
      <c r="AI345" s="478"/>
      <c r="AJ345" s="35">
        <f>'11'!$L$345</f>
        <v>0</v>
      </c>
      <c r="AK345" s="478"/>
      <c r="AL345" s="478"/>
      <c r="AM345" s="35">
        <f>'12'!$L$345</f>
        <v>0</v>
      </c>
      <c r="AN345" s="478"/>
      <c r="AO345" s="478"/>
      <c r="AP345" s="35">
        <f t="shared" si="1123"/>
        <v>0</v>
      </c>
    </row>
    <row r="346" spans="1:42" ht="20.25" hidden="1">
      <c r="A346" t="str">
        <f t="shared" si="957"/>
        <v>Pièces[...]</v>
      </c>
      <c r="B346" s="12" t="s">
        <v>104</v>
      </c>
      <c r="C346" s="595" t="s">
        <v>21</v>
      </c>
      <c r="D346" s="478"/>
      <c r="E346" s="478"/>
      <c r="F346" s="35">
        <f>'1'!$L$346</f>
        <v>0</v>
      </c>
      <c r="G346" s="478"/>
      <c r="H346" s="478"/>
      <c r="I346" s="35">
        <f>'2'!$L$346</f>
        <v>0</v>
      </c>
      <c r="J346" s="478"/>
      <c r="K346" s="478"/>
      <c r="L346" s="35">
        <f>'3'!$L$346</f>
        <v>0</v>
      </c>
      <c r="M346" s="478"/>
      <c r="N346" s="478"/>
      <c r="O346" s="35">
        <f>'4'!$L$346</f>
        <v>0</v>
      </c>
      <c r="P346" s="478"/>
      <c r="Q346" s="478"/>
      <c r="R346" s="35">
        <f>'5'!$L$346</f>
        <v>0</v>
      </c>
      <c r="S346" s="478"/>
      <c r="T346" s="478"/>
      <c r="U346" s="35">
        <f>'6'!$L$346</f>
        <v>0</v>
      </c>
      <c r="V346" s="478"/>
      <c r="W346" s="478"/>
      <c r="X346" s="35">
        <f>'7'!$L$346</f>
        <v>0</v>
      </c>
      <c r="Y346" s="478"/>
      <c r="Z346" s="478"/>
      <c r="AA346" s="35">
        <f>'8'!$L$346</f>
        <v>0</v>
      </c>
      <c r="AB346" s="478"/>
      <c r="AC346" s="478"/>
      <c r="AD346" s="35">
        <f>'9'!$L$346</f>
        <v>0</v>
      </c>
      <c r="AE346" s="478"/>
      <c r="AF346" s="478"/>
      <c r="AG346" s="35">
        <f>'10'!$L$346</f>
        <v>0</v>
      </c>
      <c r="AH346" s="478"/>
      <c r="AI346" s="478"/>
      <c r="AJ346" s="35">
        <f>'11'!$L$346</f>
        <v>0</v>
      </c>
      <c r="AK346" s="478"/>
      <c r="AL346" s="478"/>
      <c r="AM346" s="35">
        <f>'12'!$L$346</f>
        <v>0</v>
      </c>
      <c r="AN346" s="478"/>
      <c r="AO346" s="478"/>
      <c r="AP346" s="35">
        <f t="shared" si="1123"/>
        <v>0</v>
      </c>
    </row>
    <row r="347" spans="1:42" ht="20.25" hidden="1">
      <c r="A347" t="str">
        <f t="shared" si="957"/>
        <v>Pièces[...]</v>
      </c>
      <c r="B347" s="12" t="s">
        <v>104</v>
      </c>
      <c r="C347" s="595" t="s">
        <v>21</v>
      </c>
      <c r="D347" s="478"/>
      <c r="E347" s="478"/>
      <c r="F347" s="35">
        <f>'1'!$L$347</f>
        <v>0</v>
      </c>
      <c r="G347" s="478"/>
      <c r="H347" s="478"/>
      <c r="I347" s="35">
        <f>'2'!$L$347</f>
        <v>0</v>
      </c>
      <c r="J347" s="478"/>
      <c r="K347" s="478"/>
      <c r="L347" s="35">
        <f>'3'!$L$347</f>
        <v>0</v>
      </c>
      <c r="M347" s="478"/>
      <c r="N347" s="478"/>
      <c r="O347" s="35">
        <f>'4'!$L$347</f>
        <v>0</v>
      </c>
      <c r="P347" s="478"/>
      <c r="Q347" s="478"/>
      <c r="R347" s="35">
        <f>'5'!$L$347</f>
        <v>0</v>
      </c>
      <c r="S347" s="478"/>
      <c r="T347" s="478"/>
      <c r="U347" s="35">
        <f>'6'!$L$347</f>
        <v>0</v>
      </c>
      <c r="V347" s="478"/>
      <c r="W347" s="478"/>
      <c r="X347" s="35">
        <f>'7'!$L$347</f>
        <v>0</v>
      </c>
      <c r="Y347" s="478"/>
      <c r="Z347" s="478"/>
      <c r="AA347" s="35">
        <f>'8'!$L$347</f>
        <v>0</v>
      </c>
      <c r="AB347" s="478"/>
      <c r="AC347" s="478"/>
      <c r="AD347" s="35">
        <f>'9'!$L$347</f>
        <v>0</v>
      </c>
      <c r="AE347" s="478"/>
      <c r="AF347" s="478"/>
      <c r="AG347" s="35">
        <f>'10'!$L$347</f>
        <v>0</v>
      </c>
      <c r="AH347" s="478"/>
      <c r="AI347" s="478"/>
      <c r="AJ347" s="35">
        <f>'11'!$L$347</f>
        <v>0</v>
      </c>
      <c r="AK347" s="478"/>
      <c r="AL347" s="478"/>
      <c r="AM347" s="35">
        <f>'12'!$L$347</f>
        <v>0</v>
      </c>
      <c r="AN347" s="478"/>
      <c r="AO347" s="478"/>
      <c r="AP347" s="35">
        <f t="shared" si="1123"/>
        <v>0</v>
      </c>
    </row>
    <row r="348" spans="1:42" ht="20.25">
      <c r="B348" s="7"/>
      <c r="C348" s="611" t="s">
        <v>65</v>
      </c>
      <c r="D348" s="100" t="s">
        <v>40</v>
      </c>
      <c r="E348" s="101">
        <f>F348/F$313</f>
        <v>0.20200732340577154</v>
      </c>
      <c r="F348" s="107">
        <f>+SUM(F330:F347)</f>
        <v>16769.843999999997</v>
      </c>
      <c r="G348" s="100" t="s">
        <v>40</v>
      </c>
      <c r="H348" s="101">
        <f>I348/I$313</f>
        <v>0.19790637201094508</v>
      </c>
      <c r="I348" s="107">
        <f>+SUM(I330:I347)</f>
        <v>14503.045999999998</v>
      </c>
      <c r="J348" s="100" t="s">
        <v>40</v>
      </c>
      <c r="K348" s="101">
        <f>L348/L$313</f>
        <v>0.2566141003889571</v>
      </c>
      <c r="L348" s="107">
        <f>+SUM(L330:L347)</f>
        <v>22350.326000000001</v>
      </c>
      <c r="M348" s="100" t="s">
        <v>40</v>
      </c>
      <c r="N348" s="101">
        <f t="shared" ref="N348" si="1124">O348/O$313</f>
        <v>0.12293684303868893</v>
      </c>
      <c r="O348" s="107">
        <f t="shared" ref="O348" si="1125">+SUM(O330:O347)</f>
        <v>13433.910000000002</v>
      </c>
      <c r="P348" s="100" t="s">
        <v>40</v>
      </c>
      <c r="Q348" s="101">
        <f t="shared" ref="Q348" si="1126">R348/R$313</f>
        <v>0.18089987350923045</v>
      </c>
      <c r="R348" s="107">
        <f t="shared" ref="R348" si="1127">+SUM(R330:R347)</f>
        <v>17836.742000000002</v>
      </c>
      <c r="S348" s="100" t="s">
        <v>40</v>
      </c>
      <c r="T348" s="101">
        <f t="shared" ref="T348" si="1128">U348/U$313</f>
        <v>0.12441934460323761</v>
      </c>
      <c r="U348" s="107">
        <f t="shared" ref="U348" si="1129">+SUM(U330:U347)</f>
        <v>14849.561999999998</v>
      </c>
      <c r="V348" s="100" t="s">
        <v>40</v>
      </c>
      <c r="W348" s="101">
        <f t="shared" ref="W348" si="1130">X348/X$313</f>
        <v>0.17609595541867368</v>
      </c>
      <c r="X348" s="107">
        <f t="shared" ref="X348" si="1131">+SUM(X330:X347)</f>
        <v>116819.95599999999</v>
      </c>
      <c r="Y348" s="100" t="s">
        <v>40</v>
      </c>
      <c r="Z348" s="101">
        <f t="shared" ref="Z348" si="1132">AA348/AA$313</f>
        <v>0.1770225482296576</v>
      </c>
      <c r="AA348" s="107">
        <f t="shared" ref="AA348" si="1133">+SUM(AA330:AA347)</f>
        <v>132621.49599999998</v>
      </c>
      <c r="AB348" s="100" t="s">
        <v>40</v>
      </c>
      <c r="AC348" s="101" t="e">
        <f t="shared" ref="AC348" si="1134">AD348/AD$313</f>
        <v>#DIV/0!</v>
      </c>
      <c r="AD348" s="107">
        <f t="shared" ref="AD348" si="1135">+SUM(AD330:AD347)</f>
        <v>0</v>
      </c>
      <c r="AE348" s="100" t="s">
        <v>40</v>
      </c>
      <c r="AF348" s="101" t="e">
        <f t="shared" ref="AF348" si="1136">AG348/AG$313</f>
        <v>#DIV/0!</v>
      </c>
      <c r="AG348" s="107">
        <f t="shared" ref="AG348" si="1137">+SUM(AG330:AG347)</f>
        <v>0</v>
      </c>
      <c r="AH348" s="100" t="s">
        <v>40</v>
      </c>
      <c r="AI348" s="101" t="e">
        <f t="shared" ref="AI348" si="1138">AJ348/AJ$313</f>
        <v>#DIV/0!</v>
      </c>
      <c r="AJ348" s="107">
        <f t="shared" ref="AJ348" si="1139">+SUM(AJ330:AJ347)</f>
        <v>0</v>
      </c>
      <c r="AK348" s="100" t="s">
        <v>40</v>
      </c>
      <c r="AL348" s="101" t="e">
        <f t="shared" ref="AL348" si="1140">AM348/AM$313</f>
        <v>#DIV/0!</v>
      </c>
      <c r="AM348" s="107">
        <f t="shared" ref="AM348" si="1141">+SUM(AM330:AM347)</f>
        <v>0</v>
      </c>
      <c r="AN348" s="100" t="s">
        <v>40</v>
      </c>
      <c r="AO348" s="101">
        <f t="shared" ref="AO348" si="1142">AP348/AP$313</f>
        <v>0.17607251447998193</v>
      </c>
      <c r="AP348" s="107">
        <f t="shared" ref="AP348" si="1143">+SUM(AP330:AP347)</f>
        <v>349184.88200000004</v>
      </c>
    </row>
    <row r="349" spans="1:42" ht="20.25">
      <c r="B349" s="7"/>
      <c r="C349" s="604"/>
      <c r="D349" s="117"/>
      <c r="E349" s="117"/>
      <c r="F349" s="95"/>
      <c r="G349" s="117"/>
      <c r="H349" s="117"/>
      <c r="I349" s="95"/>
      <c r="J349" s="117"/>
      <c r="K349" s="117"/>
      <c r="L349" s="95"/>
      <c r="M349" s="117"/>
      <c r="N349" s="117"/>
      <c r="O349" s="95"/>
      <c r="P349" s="117"/>
      <c r="Q349" s="117"/>
      <c r="R349" s="95"/>
      <c r="S349" s="117"/>
      <c r="T349" s="117"/>
      <c r="U349" s="95"/>
      <c r="V349" s="117"/>
      <c r="W349" s="117"/>
      <c r="X349" s="95"/>
      <c r="Y349" s="117"/>
      <c r="Z349" s="117"/>
      <c r="AA349" s="95"/>
      <c r="AB349" s="117"/>
      <c r="AC349" s="117"/>
      <c r="AD349" s="95"/>
      <c r="AE349" s="117"/>
      <c r="AF349" s="117"/>
      <c r="AG349" s="95"/>
      <c r="AH349" s="117"/>
      <c r="AI349" s="117"/>
      <c r="AJ349" s="95"/>
      <c r="AK349" s="117"/>
      <c r="AL349" s="117"/>
      <c r="AM349" s="95"/>
      <c r="AN349" s="117"/>
      <c r="AO349" s="117"/>
      <c r="AP349" s="95"/>
    </row>
    <row r="350" spans="1:42" ht="20.25">
      <c r="B350" s="7"/>
      <c r="C350" s="611" t="s">
        <v>66</v>
      </c>
      <c r="D350" s="100" t="s">
        <v>40</v>
      </c>
      <c r="E350" s="101">
        <f>F350/F$313</f>
        <v>0.72053109749178545</v>
      </c>
      <c r="F350" s="107">
        <f>F329+F348</f>
        <v>59815.624000000003</v>
      </c>
      <c r="G350" s="100" t="s">
        <v>40</v>
      </c>
      <c r="H350" s="101">
        <f>I350/I$313</f>
        <v>0.73877295982280056</v>
      </c>
      <c r="I350" s="107">
        <f>I329+I348</f>
        <v>54139.025999999998</v>
      </c>
      <c r="J350" s="100" t="s">
        <v>40</v>
      </c>
      <c r="K350" s="101">
        <f>L350/L$313</f>
        <v>0.66668767006176921</v>
      </c>
      <c r="L350" s="107">
        <f>L329+L348</f>
        <v>58066.515999999996</v>
      </c>
      <c r="M350" s="100" t="s">
        <v>40</v>
      </c>
      <c r="N350" s="101">
        <f t="shared" ref="N350" si="1144">O350/O$313</f>
        <v>0.48598191222155424</v>
      </c>
      <c r="O350" s="107">
        <f t="shared" ref="O350" si="1145">O329+O348</f>
        <v>53105.62000000001</v>
      </c>
      <c r="P350" s="100" t="s">
        <v>40</v>
      </c>
      <c r="Q350" s="101">
        <f t="shared" ref="Q350" si="1146">R350/R$313</f>
        <v>0.63045417407369264</v>
      </c>
      <c r="R350" s="107">
        <f t="shared" ref="R350" si="1147">R329+R348</f>
        <v>62162.832000000009</v>
      </c>
      <c r="S350" s="100" t="s">
        <v>40</v>
      </c>
      <c r="T350" s="101">
        <f t="shared" ref="T350" si="1148">U350/U$313</f>
        <v>0.50180624513043093</v>
      </c>
      <c r="U350" s="107">
        <f t="shared" ref="U350" si="1149">U329+U348</f>
        <v>59891.031999999999</v>
      </c>
      <c r="V350" s="100" t="s">
        <v>40</v>
      </c>
      <c r="W350" s="101">
        <f t="shared" ref="W350" si="1150">X350/X$313</f>
        <v>0.60263846167749135</v>
      </c>
      <c r="X350" s="107">
        <f t="shared" ref="X350" si="1151">X329+X348</f>
        <v>399783.16599999997</v>
      </c>
      <c r="Y350" s="100" t="s">
        <v>40</v>
      </c>
      <c r="Z350" s="101">
        <f t="shared" ref="Z350" si="1152">AA350/AA$313</f>
        <v>0.59497557157769643</v>
      </c>
      <c r="AA350" s="107">
        <f t="shared" ref="AA350" si="1153">AA329+AA348</f>
        <v>445742.93599999993</v>
      </c>
      <c r="AB350" s="100" t="s">
        <v>40</v>
      </c>
      <c r="AC350" s="101" t="e">
        <f t="shared" ref="AC350" si="1154">AD350/AD$313</f>
        <v>#DIV/0!</v>
      </c>
      <c r="AD350" s="107">
        <f t="shared" ref="AD350" si="1155">AD329+AD348</f>
        <v>0</v>
      </c>
      <c r="AE350" s="100" t="s">
        <v>40</v>
      </c>
      <c r="AF350" s="101" t="e">
        <f t="shared" ref="AF350" si="1156">AG350/AG$313</f>
        <v>#DIV/0!</v>
      </c>
      <c r="AG350" s="107">
        <f t="shared" ref="AG350" si="1157">AG329+AG348</f>
        <v>0</v>
      </c>
      <c r="AH350" s="100" t="s">
        <v>40</v>
      </c>
      <c r="AI350" s="101" t="e">
        <f t="shared" ref="AI350" si="1158">AJ350/AJ$313</f>
        <v>#DIV/0!</v>
      </c>
      <c r="AJ350" s="107">
        <f t="shared" ref="AJ350" si="1159">AJ329+AJ348</f>
        <v>0</v>
      </c>
      <c r="AK350" s="100" t="s">
        <v>40</v>
      </c>
      <c r="AL350" s="101" t="e">
        <f t="shared" ref="AL350" si="1160">AM350/AM$313</f>
        <v>#DIV/0!</v>
      </c>
      <c r="AM350" s="107">
        <f t="shared" ref="AM350" si="1161">AM329+AM348</f>
        <v>0</v>
      </c>
      <c r="AN350" s="100" t="s">
        <v>40</v>
      </c>
      <c r="AO350" s="101">
        <f t="shared" ref="AO350" si="1162">AP350/AP$313</f>
        <v>0.60140884582137255</v>
      </c>
      <c r="AP350" s="107">
        <f t="shared" ref="AP350" si="1163">AP329+AP348</f>
        <v>1192706.7519999999</v>
      </c>
    </row>
    <row r="351" spans="1:42" ht="20.25">
      <c r="B351" s="7"/>
      <c r="C351" s="603"/>
      <c r="D351" s="478"/>
      <c r="E351" s="478"/>
      <c r="F351" s="86"/>
      <c r="G351" s="478"/>
      <c r="H351" s="478"/>
      <c r="I351" s="86"/>
      <c r="J351" s="478"/>
      <c r="K351" s="478"/>
      <c r="L351" s="86"/>
      <c r="M351" s="478"/>
      <c r="N351" s="478"/>
      <c r="O351" s="86"/>
      <c r="P351" s="478"/>
      <c r="Q351" s="478"/>
      <c r="R351" s="86"/>
      <c r="S351" s="478"/>
      <c r="T351" s="478"/>
      <c r="U351" s="86"/>
      <c r="V351" s="478"/>
      <c r="W351" s="478"/>
      <c r="X351" s="86"/>
      <c r="Y351" s="478"/>
      <c r="Z351" s="478"/>
      <c r="AA351" s="86"/>
      <c r="AB351" s="478"/>
      <c r="AC351" s="478"/>
      <c r="AD351" s="86"/>
      <c r="AE351" s="478"/>
      <c r="AF351" s="478"/>
      <c r="AG351" s="86"/>
      <c r="AH351" s="478"/>
      <c r="AI351" s="478"/>
      <c r="AJ351" s="86"/>
      <c r="AK351" s="478"/>
      <c r="AL351" s="478"/>
      <c r="AM351" s="86"/>
      <c r="AN351" s="478"/>
      <c r="AO351" s="478"/>
      <c r="AP351" s="86"/>
    </row>
    <row r="352" spans="1:42" ht="21" thickBot="1">
      <c r="B352" s="7"/>
      <c r="C352" s="613" t="s">
        <v>73</v>
      </c>
      <c r="D352" s="132"/>
      <c r="E352" s="132"/>
      <c r="F352" s="135">
        <f>F313-F350</f>
        <v>23200.395999999986</v>
      </c>
      <c r="G352" s="132"/>
      <c r="H352" s="132"/>
      <c r="I352" s="135">
        <f>I313-I350</f>
        <v>19143.333999999988</v>
      </c>
      <c r="J352" s="132"/>
      <c r="K352" s="132"/>
      <c r="L352" s="135">
        <f>L313-L350</f>
        <v>29030.513999999974</v>
      </c>
      <c r="M352" s="132"/>
      <c r="N352" s="132"/>
      <c r="O352" s="135">
        <f t="shared" ref="O352" si="1164">O313-O350</f>
        <v>56169.270000000019</v>
      </c>
      <c r="P352" s="132"/>
      <c r="Q352" s="132"/>
      <c r="R352" s="135">
        <f t="shared" ref="R352" si="1165">R313-R350</f>
        <v>36437.247999999978</v>
      </c>
      <c r="S352" s="132"/>
      <c r="T352" s="132"/>
      <c r="U352" s="135">
        <f t="shared" ref="U352" si="1166">U313-U350</f>
        <v>59459.878000000004</v>
      </c>
      <c r="V352" s="132"/>
      <c r="W352" s="132"/>
      <c r="X352" s="135">
        <f t="shared" ref="X352" si="1167">X313-X350</f>
        <v>263604.9040000001</v>
      </c>
      <c r="Y352" s="132"/>
      <c r="Z352" s="132"/>
      <c r="AA352" s="135">
        <f t="shared" ref="AA352" si="1168">AA313-AA350</f>
        <v>303435.61400000023</v>
      </c>
      <c r="AB352" s="132"/>
      <c r="AC352" s="132"/>
      <c r="AD352" s="135">
        <f t="shared" ref="AD352" si="1169">AD313-AD350</f>
        <v>0</v>
      </c>
      <c r="AE352" s="132"/>
      <c r="AF352" s="132"/>
      <c r="AG352" s="135">
        <f t="shared" ref="AG352" si="1170">AG313-AG350</f>
        <v>0</v>
      </c>
      <c r="AH352" s="132"/>
      <c r="AI352" s="132"/>
      <c r="AJ352" s="135">
        <f t="shared" ref="AJ352" si="1171">AJ313-AJ350</f>
        <v>0</v>
      </c>
      <c r="AK352" s="132"/>
      <c r="AL352" s="132"/>
      <c r="AM352" s="135">
        <f t="shared" ref="AM352" si="1172">AM313-AM350</f>
        <v>0</v>
      </c>
      <c r="AN352" s="132"/>
      <c r="AO352" s="132"/>
      <c r="AP352" s="135">
        <f t="shared" ref="AP352" si="1173">AP313-AP350</f>
        <v>790481.15799999982</v>
      </c>
    </row>
    <row r="353" spans="1:42" ht="21" thickTop="1">
      <c r="B353" s="7"/>
      <c r="C353" s="635"/>
      <c r="D353" s="77"/>
      <c r="E353" s="77"/>
      <c r="F353" s="118"/>
      <c r="G353" s="77"/>
      <c r="H353" s="77"/>
      <c r="I353" s="118"/>
      <c r="J353" s="77"/>
      <c r="K353" s="77"/>
      <c r="L353" s="118"/>
      <c r="M353" s="77"/>
      <c r="N353" s="77"/>
      <c r="O353" s="118"/>
      <c r="P353" s="77"/>
      <c r="Q353" s="77"/>
      <c r="R353" s="118"/>
      <c r="S353" s="77"/>
      <c r="T353" s="77"/>
      <c r="U353" s="118"/>
      <c r="V353" s="77"/>
      <c r="W353" s="77"/>
      <c r="X353" s="118"/>
      <c r="Y353" s="77"/>
      <c r="Z353" s="77"/>
      <c r="AA353" s="118"/>
      <c r="AB353" s="77"/>
      <c r="AC353" s="77"/>
      <c r="AD353" s="118"/>
      <c r="AE353" s="77"/>
      <c r="AF353" s="77"/>
      <c r="AG353" s="118"/>
      <c r="AH353" s="77"/>
      <c r="AI353" s="77"/>
      <c r="AJ353" s="118"/>
      <c r="AK353" s="77"/>
      <c r="AL353" s="77"/>
      <c r="AM353" s="118"/>
      <c r="AN353" s="77"/>
      <c r="AO353" s="77"/>
      <c r="AP353" s="118"/>
    </row>
    <row r="354" spans="1:42" ht="20.25">
      <c r="B354" s="7"/>
      <c r="C354" s="54"/>
      <c r="D354" s="77"/>
      <c r="E354" s="77"/>
      <c r="F354" s="118"/>
      <c r="G354" s="77"/>
      <c r="H354" s="77"/>
      <c r="I354" s="118"/>
      <c r="J354" s="77"/>
      <c r="K354" s="77"/>
      <c r="L354" s="118"/>
      <c r="M354" s="77"/>
      <c r="N354" s="77"/>
      <c r="O354" s="118"/>
      <c r="P354" s="77"/>
      <c r="Q354" s="77"/>
      <c r="R354" s="118"/>
      <c r="S354" s="77"/>
      <c r="T354" s="77"/>
      <c r="U354" s="118"/>
      <c r="V354" s="77"/>
      <c r="W354" s="77"/>
      <c r="X354" s="118"/>
      <c r="Y354" s="77"/>
      <c r="Z354" s="77"/>
      <c r="AA354" s="118"/>
      <c r="AB354" s="77"/>
      <c r="AC354" s="77"/>
      <c r="AD354" s="118"/>
      <c r="AE354" s="77"/>
      <c r="AF354" s="77"/>
      <c r="AG354" s="118"/>
      <c r="AH354" s="77"/>
      <c r="AI354" s="77"/>
      <c r="AJ354" s="118"/>
      <c r="AK354" s="77"/>
      <c r="AL354" s="77"/>
      <c r="AM354" s="118"/>
      <c r="AN354" s="77"/>
      <c r="AO354" s="77"/>
      <c r="AP354" s="118"/>
    </row>
    <row r="355" spans="1:42" ht="35.25">
      <c r="B355" s="7"/>
      <c r="C355" s="631" t="s">
        <v>120</v>
      </c>
      <c r="D355" s="755" t="s">
        <v>120</v>
      </c>
      <c r="E355" s="755"/>
      <c r="F355" s="755"/>
      <c r="G355" s="755"/>
      <c r="H355" s="755"/>
      <c r="I355" s="755"/>
      <c r="J355" s="755"/>
      <c r="K355" s="755"/>
      <c r="L355" s="755"/>
      <c r="M355" s="755"/>
      <c r="N355" s="755"/>
      <c r="O355" s="755"/>
      <c r="P355" s="755"/>
      <c r="Q355" s="755"/>
      <c r="R355" s="755"/>
      <c r="S355" s="755"/>
      <c r="T355" s="755"/>
      <c r="U355" s="755"/>
      <c r="V355" s="755"/>
      <c r="W355" s="755"/>
      <c r="X355" s="755"/>
      <c r="Y355" s="755"/>
      <c r="Z355" s="755"/>
      <c r="AA355" s="755"/>
      <c r="AB355" s="755"/>
      <c r="AC355" s="755"/>
      <c r="AD355" s="755"/>
      <c r="AE355" s="755"/>
      <c r="AF355" s="755"/>
      <c r="AG355" s="755"/>
      <c r="AH355" s="755"/>
      <c r="AI355" s="755"/>
      <c r="AJ355" s="755"/>
      <c r="AK355" s="755"/>
      <c r="AL355" s="755"/>
      <c r="AM355" s="755"/>
      <c r="AN355" s="755"/>
      <c r="AO355" s="755"/>
      <c r="AP355" s="755"/>
    </row>
    <row r="356" spans="1:42" ht="16.5" thickBot="1">
      <c r="B356" s="7"/>
      <c r="C356" s="632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</row>
    <row r="357" spans="1:42" ht="21" thickTop="1">
      <c r="B357" s="7"/>
      <c r="C357" s="602"/>
      <c r="D357" s="764" t="s">
        <v>7</v>
      </c>
      <c r="E357" s="762"/>
      <c r="F357" s="765"/>
      <c r="G357" s="764" t="s">
        <v>7</v>
      </c>
      <c r="H357" s="762"/>
      <c r="I357" s="765"/>
      <c r="J357" s="764" t="s">
        <v>7</v>
      </c>
      <c r="K357" s="762"/>
      <c r="L357" s="765"/>
      <c r="M357" s="764" t="s">
        <v>7</v>
      </c>
      <c r="N357" s="762"/>
      <c r="O357" s="765"/>
      <c r="P357" s="764" t="s">
        <v>7</v>
      </c>
      <c r="Q357" s="762"/>
      <c r="R357" s="765"/>
      <c r="S357" s="764" t="s">
        <v>7</v>
      </c>
      <c r="T357" s="762"/>
      <c r="U357" s="765"/>
      <c r="V357" s="764" t="s">
        <v>7</v>
      </c>
      <c r="W357" s="762"/>
      <c r="X357" s="765"/>
      <c r="Y357" s="764" t="s">
        <v>7</v>
      </c>
      <c r="Z357" s="762"/>
      <c r="AA357" s="765"/>
      <c r="AB357" s="764" t="s">
        <v>7</v>
      </c>
      <c r="AC357" s="762"/>
      <c r="AD357" s="765"/>
      <c r="AE357" s="764" t="s">
        <v>7</v>
      </c>
      <c r="AF357" s="762"/>
      <c r="AG357" s="765"/>
      <c r="AH357" s="764" t="s">
        <v>7</v>
      </c>
      <c r="AI357" s="762"/>
      <c r="AJ357" s="765"/>
      <c r="AK357" s="764" t="s">
        <v>7</v>
      </c>
      <c r="AL357" s="762"/>
      <c r="AM357" s="765"/>
      <c r="AN357" s="764" t="s">
        <v>7</v>
      </c>
      <c r="AO357" s="762"/>
      <c r="AP357" s="765"/>
    </row>
    <row r="358" spans="1:42" ht="21" thickBot="1">
      <c r="A358" t="str">
        <f t="shared" ref="A358:A393" si="1174">+B358&amp;C358</f>
        <v>Boutique</v>
      </c>
      <c r="B358" s="12" t="s">
        <v>120</v>
      </c>
      <c r="C358" s="603"/>
      <c r="D358" s="469" t="s">
        <v>85</v>
      </c>
      <c r="E358" s="81" t="s">
        <v>105</v>
      </c>
      <c r="F358" s="140" t="s">
        <v>13</v>
      </c>
      <c r="G358" s="469" t="s">
        <v>85</v>
      </c>
      <c r="H358" s="81" t="s">
        <v>105</v>
      </c>
      <c r="I358" s="140" t="s">
        <v>13</v>
      </c>
      <c r="J358" s="469" t="s">
        <v>85</v>
      </c>
      <c r="K358" s="81" t="s">
        <v>105</v>
      </c>
      <c r="L358" s="140" t="s">
        <v>13</v>
      </c>
      <c r="M358" s="469" t="s">
        <v>85</v>
      </c>
      <c r="N358" s="81" t="s">
        <v>105</v>
      </c>
      <c r="O358" s="140" t="s">
        <v>13</v>
      </c>
      <c r="P358" s="469" t="s">
        <v>85</v>
      </c>
      <c r="Q358" s="81" t="s">
        <v>105</v>
      </c>
      <c r="R358" s="140" t="s">
        <v>13</v>
      </c>
      <c r="S358" s="469" t="s">
        <v>85</v>
      </c>
      <c r="T358" s="81" t="s">
        <v>105</v>
      </c>
      <c r="U358" s="140" t="s">
        <v>13</v>
      </c>
      <c r="V358" s="469" t="s">
        <v>85</v>
      </c>
      <c r="W358" s="81" t="s">
        <v>105</v>
      </c>
      <c r="X358" s="140" t="s">
        <v>13</v>
      </c>
      <c r="Y358" s="469" t="s">
        <v>85</v>
      </c>
      <c r="Z358" s="81" t="s">
        <v>105</v>
      </c>
      <c r="AA358" s="140" t="s">
        <v>13</v>
      </c>
      <c r="AB358" s="469" t="s">
        <v>85</v>
      </c>
      <c r="AC358" s="81" t="s">
        <v>105</v>
      </c>
      <c r="AD358" s="140" t="s">
        <v>13</v>
      </c>
      <c r="AE358" s="469" t="s">
        <v>85</v>
      </c>
      <c r="AF358" s="81" t="s">
        <v>105</v>
      </c>
      <c r="AG358" s="140" t="s">
        <v>13</v>
      </c>
      <c r="AH358" s="469" t="s">
        <v>85</v>
      </c>
      <c r="AI358" s="81" t="s">
        <v>105</v>
      </c>
      <c r="AJ358" s="140" t="s">
        <v>13</v>
      </c>
      <c r="AK358" s="469" t="s">
        <v>85</v>
      </c>
      <c r="AL358" s="81" t="s">
        <v>105</v>
      </c>
      <c r="AM358" s="140" t="s">
        <v>13</v>
      </c>
      <c r="AN358" s="469" t="s">
        <v>85</v>
      </c>
      <c r="AO358" s="81" t="s">
        <v>105</v>
      </c>
      <c r="AP358" s="140" t="s">
        <v>13</v>
      </c>
    </row>
    <row r="359" spans="1:42" ht="21" thickTop="1">
      <c r="A359" t="str">
        <f t="shared" si="1174"/>
        <v>BoutiqueBoutique</v>
      </c>
      <c r="B359" s="12" t="s">
        <v>120</v>
      </c>
      <c r="C359" s="607" t="s">
        <v>120</v>
      </c>
      <c r="D359" s="599">
        <f>'1'!$J$359</f>
        <v>0</v>
      </c>
      <c r="E359" s="230">
        <f>IFERROR(F359/D359,0)</f>
        <v>0</v>
      </c>
      <c r="F359" s="250">
        <f>'1'!$L$359</f>
        <v>0</v>
      </c>
      <c r="G359" s="599">
        <f>'2'!$J$359</f>
        <v>0</v>
      </c>
      <c r="H359" s="230">
        <f>IFERROR(I359/G359,0)</f>
        <v>0</v>
      </c>
      <c r="I359" s="250">
        <f>'2'!$L$359</f>
        <v>0</v>
      </c>
      <c r="J359" s="599">
        <f>'3'!$J$359</f>
        <v>0</v>
      </c>
      <c r="K359" s="230">
        <f>IFERROR(L359/J359,0)</f>
        <v>0</v>
      </c>
      <c r="L359" s="250">
        <f>'3'!$L$359</f>
        <v>0</v>
      </c>
      <c r="M359" s="599">
        <f>'4'!$J$359</f>
        <v>0</v>
      </c>
      <c r="N359" s="230">
        <f t="shared" ref="N359" si="1175">IFERROR(O359/M359,0)</f>
        <v>0</v>
      </c>
      <c r="O359" s="250">
        <f>'4'!$L$359</f>
        <v>0</v>
      </c>
      <c r="P359" s="599">
        <f>'5'!$J$359</f>
        <v>0</v>
      </c>
      <c r="Q359" s="230">
        <f t="shared" ref="Q359" si="1176">IFERROR(R359/P359,0)</f>
        <v>0</v>
      </c>
      <c r="R359" s="250">
        <f>'5'!$L$359</f>
        <v>0</v>
      </c>
      <c r="S359" s="599">
        <f>'6'!$J$359</f>
        <v>0</v>
      </c>
      <c r="T359" s="230">
        <f t="shared" ref="T359" si="1177">IFERROR(U359/S359,0)</f>
        <v>0</v>
      </c>
      <c r="U359" s="250">
        <f>'6'!$L$359</f>
        <v>0</v>
      </c>
      <c r="V359" s="599">
        <f>'7'!$J$359</f>
        <v>0</v>
      </c>
      <c r="W359" s="230">
        <f t="shared" ref="W359" si="1178">IFERROR(X359/V359,0)</f>
        <v>0</v>
      </c>
      <c r="X359" s="250">
        <f>'7'!$L$359</f>
        <v>0</v>
      </c>
      <c r="Y359" s="599">
        <f>'8'!$J$359</f>
        <v>0</v>
      </c>
      <c r="Z359" s="230">
        <f t="shared" ref="Z359" si="1179">IFERROR(AA359/Y359,0)</f>
        <v>0</v>
      </c>
      <c r="AA359" s="250">
        <f>'8'!$L$359</f>
        <v>0</v>
      </c>
      <c r="AB359" s="599">
        <f>'9'!$J$359</f>
        <v>0</v>
      </c>
      <c r="AC359" s="230">
        <f t="shared" ref="AC359" si="1180">IFERROR(AD359/AB359,0)</f>
        <v>0</v>
      </c>
      <c r="AD359" s="250">
        <f>'9'!$L$359</f>
        <v>0</v>
      </c>
      <c r="AE359" s="599">
        <f>'10'!$J$359</f>
        <v>0</v>
      </c>
      <c r="AF359" s="230">
        <f t="shared" ref="AF359" si="1181">IFERROR(AG359/AE359,0)</f>
        <v>0</v>
      </c>
      <c r="AG359" s="250">
        <f>'10'!$L$359</f>
        <v>0</v>
      </c>
      <c r="AH359" s="599">
        <f>'11'!$J$359</f>
        <v>0</v>
      </c>
      <c r="AI359" s="230">
        <f t="shared" ref="AI359" si="1182">IFERROR(AJ359/AH359,0)</f>
        <v>0</v>
      </c>
      <c r="AJ359" s="250">
        <f>'11'!$L$359</f>
        <v>0</v>
      </c>
      <c r="AK359" s="599">
        <f>'12'!$J$359</f>
        <v>0</v>
      </c>
      <c r="AL359" s="230">
        <f t="shared" ref="AL359" si="1183">IFERROR(AM359/AK359,0)</f>
        <v>0</v>
      </c>
      <c r="AM359" s="250">
        <f>'12'!$L$359</f>
        <v>0</v>
      </c>
      <c r="AN359" s="599">
        <f t="shared" ref="AN359" si="1184">SUM(D359,G359,J359,M359,P359,S359,V359,Y359,AB359,AE359,AH359,AK359)</f>
        <v>0</v>
      </c>
      <c r="AO359" s="230">
        <f t="shared" ref="AO359" si="1185">IFERROR(AP359/AN359,0)</f>
        <v>0</v>
      </c>
      <c r="AP359" s="250">
        <f t="shared" ref="AP359" si="1186">SUM(F359,I359,L359,O359,R359,U359,X359,AA359,AD359,AG359,AJ359,AM359)</f>
        <v>0</v>
      </c>
    </row>
    <row r="360" spans="1:42" ht="21" thickBot="1">
      <c r="A360" t="str">
        <f t="shared" si="1174"/>
        <v>Boutique</v>
      </c>
      <c r="B360" s="12" t="s">
        <v>120</v>
      </c>
      <c r="C360" s="620"/>
      <c r="D360" s="235"/>
      <c r="E360" s="236"/>
      <c r="F360" s="237"/>
      <c r="G360" s="235"/>
      <c r="H360" s="236"/>
      <c r="I360" s="237"/>
      <c r="J360" s="235"/>
      <c r="K360" s="236"/>
      <c r="L360" s="237"/>
      <c r="M360" s="235"/>
      <c r="N360" s="236"/>
      <c r="O360" s="237"/>
      <c r="P360" s="235"/>
      <c r="Q360" s="236"/>
      <c r="R360" s="237"/>
      <c r="S360" s="235"/>
      <c r="T360" s="236"/>
      <c r="U360" s="237"/>
      <c r="V360" s="235"/>
      <c r="W360" s="236"/>
      <c r="X360" s="237"/>
      <c r="Y360" s="235"/>
      <c r="Z360" s="236"/>
      <c r="AA360" s="237"/>
      <c r="AB360" s="235"/>
      <c r="AC360" s="236"/>
      <c r="AD360" s="237"/>
      <c r="AE360" s="235"/>
      <c r="AF360" s="236"/>
      <c r="AG360" s="237"/>
      <c r="AH360" s="235"/>
      <c r="AI360" s="236"/>
      <c r="AJ360" s="237"/>
      <c r="AK360" s="235"/>
      <c r="AL360" s="236"/>
      <c r="AM360" s="237"/>
      <c r="AN360" s="235"/>
      <c r="AO360" s="236"/>
      <c r="AP360" s="237"/>
    </row>
    <row r="361" spans="1:42" ht="21" thickTop="1">
      <c r="A361" t="str">
        <f t="shared" si="1174"/>
        <v>BoutiqueTotal Dépt. Boutique</v>
      </c>
      <c r="B361" s="12" t="s">
        <v>120</v>
      </c>
      <c r="C361" s="609" t="s">
        <v>121</v>
      </c>
      <c r="D361" s="597">
        <f>+D359</f>
        <v>0</v>
      </c>
      <c r="E361" s="183">
        <f>IF(D361&lt;=0,0,F361/D361)</f>
        <v>0</v>
      </c>
      <c r="F361" s="185">
        <f t="shared" ref="F361" si="1187">+F359</f>
        <v>0</v>
      </c>
      <c r="G361" s="597">
        <f>+G359</f>
        <v>0</v>
      </c>
      <c r="H361" s="183">
        <f>IF(G361&lt;=0,0,I361/G361)</f>
        <v>0</v>
      </c>
      <c r="I361" s="185">
        <f t="shared" ref="I361" si="1188">+I359</f>
        <v>0</v>
      </c>
      <c r="J361" s="597">
        <f>+J359</f>
        <v>0</v>
      </c>
      <c r="K361" s="183">
        <f>IF(J361&lt;=0,0,L361/J361)</f>
        <v>0</v>
      </c>
      <c r="L361" s="185">
        <f t="shared" ref="L361:M361" si="1189">+L359</f>
        <v>0</v>
      </c>
      <c r="M361" s="597">
        <f t="shared" si="1189"/>
        <v>0</v>
      </c>
      <c r="N361" s="183">
        <f t="shared" ref="N361" si="1190">IF(M361&lt;=0,0,O361/M361)</f>
        <v>0</v>
      </c>
      <c r="O361" s="185">
        <f t="shared" ref="O361:Y361" si="1191">+O359</f>
        <v>0</v>
      </c>
      <c r="P361" s="597">
        <f t="shared" si="1191"/>
        <v>0</v>
      </c>
      <c r="Q361" s="183">
        <f t="shared" ref="Q361" si="1192">IF(P361&lt;=0,0,R361/P361)</f>
        <v>0</v>
      </c>
      <c r="R361" s="185">
        <f t="shared" ref="R361:AB361" si="1193">+R359</f>
        <v>0</v>
      </c>
      <c r="S361" s="597">
        <f t="shared" si="1193"/>
        <v>0</v>
      </c>
      <c r="T361" s="183">
        <f t="shared" ref="T361" si="1194">IF(S361&lt;=0,0,U361/S361)</f>
        <v>0</v>
      </c>
      <c r="U361" s="185">
        <f t="shared" ref="U361:V361" si="1195">+U359</f>
        <v>0</v>
      </c>
      <c r="V361" s="597">
        <f t="shared" si="1195"/>
        <v>0</v>
      </c>
      <c r="W361" s="183">
        <f t="shared" ref="W361" si="1196">IF(V361&lt;=0,0,X361/V361)</f>
        <v>0</v>
      </c>
      <c r="X361" s="185">
        <f t="shared" si="1191"/>
        <v>0</v>
      </c>
      <c r="Y361" s="597">
        <f t="shared" si="1191"/>
        <v>0</v>
      </c>
      <c r="Z361" s="183">
        <f t="shared" ref="Z361" si="1197">IF(Y361&lt;=0,0,AA361/Y361)</f>
        <v>0</v>
      </c>
      <c r="AA361" s="185">
        <f t="shared" si="1193"/>
        <v>0</v>
      </c>
      <c r="AB361" s="597">
        <f t="shared" si="1193"/>
        <v>0</v>
      </c>
      <c r="AC361" s="183">
        <f t="shared" ref="AC361" si="1198">IF(AB361&lt;=0,0,AD361/AB361)</f>
        <v>0</v>
      </c>
      <c r="AD361" s="185">
        <f t="shared" ref="AD361:AE361" si="1199">+AD359</f>
        <v>0</v>
      </c>
      <c r="AE361" s="597">
        <f t="shared" si="1199"/>
        <v>0</v>
      </c>
      <c r="AF361" s="183">
        <f t="shared" ref="AF361" si="1200">IF(AE361&lt;=0,0,AG361/AE361)</f>
        <v>0</v>
      </c>
      <c r="AG361" s="185">
        <f t="shared" ref="AG361:AH361" si="1201">+AG359</f>
        <v>0</v>
      </c>
      <c r="AH361" s="597">
        <f t="shared" si="1201"/>
        <v>0</v>
      </c>
      <c r="AI361" s="183">
        <f t="shared" ref="AI361" si="1202">IF(AH361&lt;=0,0,AJ361/AH361)</f>
        <v>0</v>
      </c>
      <c r="AJ361" s="185">
        <f t="shared" ref="AJ361:AK361" si="1203">+AJ359</f>
        <v>0</v>
      </c>
      <c r="AK361" s="597">
        <f t="shared" si="1203"/>
        <v>0</v>
      </c>
      <c r="AL361" s="183">
        <f t="shared" ref="AL361" si="1204">IF(AK361&lt;=0,0,AM361/AK361)</f>
        <v>0</v>
      </c>
      <c r="AM361" s="185">
        <f t="shared" ref="AM361:AN361" si="1205">+AM359</f>
        <v>0</v>
      </c>
      <c r="AN361" s="597">
        <f t="shared" si="1205"/>
        <v>0</v>
      </c>
      <c r="AO361" s="183">
        <f t="shared" ref="AO361" si="1206">IF(AN361&lt;=0,0,AP361/AN361)</f>
        <v>0</v>
      </c>
      <c r="AP361" s="185">
        <f t="shared" ref="AP361" si="1207">+AP359</f>
        <v>0</v>
      </c>
    </row>
    <row r="362" spans="1:42" ht="20.25">
      <c r="A362" t="str">
        <f t="shared" si="1174"/>
        <v>Boutique</v>
      </c>
      <c r="B362" s="12" t="s">
        <v>120</v>
      </c>
      <c r="C362" s="610"/>
      <c r="D362" s="478"/>
      <c r="E362" s="14"/>
      <c r="F362" s="41"/>
      <c r="G362" s="478"/>
      <c r="H362" s="14"/>
      <c r="I362" s="41"/>
      <c r="J362" s="478"/>
      <c r="K362" s="14"/>
      <c r="L362" s="41"/>
      <c r="M362" s="478"/>
      <c r="N362" s="14"/>
      <c r="O362" s="41"/>
      <c r="P362" s="478"/>
      <c r="Q362" s="14"/>
      <c r="R362" s="41"/>
      <c r="S362" s="478"/>
      <c r="T362" s="14"/>
      <c r="U362" s="41"/>
      <c r="V362" s="478"/>
      <c r="W362" s="14"/>
      <c r="X362" s="41"/>
      <c r="Y362" s="478"/>
      <c r="Z362" s="14"/>
      <c r="AA362" s="41"/>
      <c r="AB362" s="478"/>
      <c r="AC362" s="14"/>
      <c r="AD362" s="41"/>
      <c r="AE362" s="478"/>
      <c r="AF362" s="14"/>
      <c r="AG362" s="41"/>
      <c r="AH362" s="478"/>
      <c r="AI362" s="14"/>
      <c r="AJ362" s="41"/>
      <c r="AK362" s="478"/>
      <c r="AL362" s="14"/>
      <c r="AM362" s="41"/>
      <c r="AN362" s="478"/>
      <c r="AO362" s="14"/>
      <c r="AP362" s="41"/>
    </row>
    <row r="363" spans="1:42" ht="20.25">
      <c r="A363" t="str">
        <f t="shared" si="1174"/>
        <v>BoutiqueDEPENSES</v>
      </c>
      <c r="B363" s="12" t="s">
        <v>120</v>
      </c>
      <c r="C363" s="610" t="s">
        <v>31</v>
      </c>
      <c r="D363" s="478"/>
      <c r="E363" s="14"/>
      <c r="F363" s="41"/>
      <c r="G363" s="478"/>
      <c r="H363" s="14"/>
      <c r="I363" s="41"/>
      <c r="J363" s="478"/>
      <c r="K363" s="14"/>
      <c r="L363" s="41"/>
      <c r="M363" s="478"/>
      <c r="N363" s="14"/>
      <c r="O363" s="41"/>
      <c r="P363" s="478"/>
      <c r="Q363" s="14"/>
      <c r="R363" s="41"/>
      <c r="S363" s="478"/>
      <c r="T363" s="14"/>
      <c r="U363" s="41"/>
      <c r="V363" s="478"/>
      <c r="W363" s="14"/>
      <c r="X363" s="41"/>
      <c r="Y363" s="478"/>
      <c r="Z363" s="14"/>
      <c r="AA363" s="41"/>
      <c r="AB363" s="478"/>
      <c r="AC363" s="14"/>
      <c r="AD363" s="41"/>
      <c r="AE363" s="478"/>
      <c r="AF363" s="14"/>
      <c r="AG363" s="41"/>
      <c r="AH363" s="478"/>
      <c r="AI363" s="14"/>
      <c r="AJ363" s="41"/>
      <c r="AK363" s="478"/>
      <c r="AL363" s="14"/>
      <c r="AM363" s="41"/>
      <c r="AN363" s="478"/>
      <c r="AO363" s="14"/>
      <c r="AP363" s="41"/>
    </row>
    <row r="364" spans="1:42" ht="20.25">
      <c r="A364" t="str">
        <f t="shared" si="1174"/>
        <v>BoutiqueSalaires cadres</v>
      </c>
      <c r="B364" s="12" t="s">
        <v>120</v>
      </c>
      <c r="C364" s="595" t="s">
        <v>42</v>
      </c>
      <c r="D364" s="478"/>
      <c r="E364" s="14"/>
      <c r="F364" s="34">
        <f>'1'!$L$364</f>
        <v>0</v>
      </c>
      <c r="G364" s="478"/>
      <c r="H364" s="14"/>
      <c r="I364" s="34">
        <f>'2'!$L$364</f>
        <v>0</v>
      </c>
      <c r="J364" s="478"/>
      <c r="K364" s="14"/>
      <c r="L364" s="34">
        <f>'3'!$L$364</f>
        <v>0</v>
      </c>
      <c r="M364" s="478"/>
      <c r="N364" s="14"/>
      <c r="O364" s="34">
        <f>'4'!$L$364</f>
        <v>0</v>
      </c>
      <c r="P364" s="478"/>
      <c r="Q364" s="14"/>
      <c r="R364" s="34">
        <f>'5'!$L$364</f>
        <v>0</v>
      </c>
      <c r="S364" s="478"/>
      <c r="T364" s="14"/>
      <c r="U364" s="34">
        <f>'6'!$L$364</f>
        <v>0</v>
      </c>
      <c r="V364" s="478"/>
      <c r="W364" s="14"/>
      <c r="X364" s="34">
        <f>'7'!$L$364</f>
        <v>0</v>
      </c>
      <c r="Y364" s="478"/>
      <c r="Z364" s="14"/>
      <c r="AA364" s="34">
        <f>'8'!$L$364</f>
        <v>0</v>
      </c>
      <c r="AB364" s="478"/>
      <c r="AC364" s="14"/>
      <c r="AD364" s="34">
        <f>'9'!$L$364</f>
        <v>0</v>
      </c>
      <c r="AE364" s="478"/>
      <c r="AF364" s="14"/>
      <c r="AG364" s="34">
        <f>'10'!$L$364</f>
        <v>0</v>
      </c>
      <c r="AH364" s="478"/>
      <c r="AI364" s="14"/>
      <c r="AJ364" s="34">
        <f>'11'!$L$364</f>
        <v>0</v>
      </c>
      <c r="AK364" s="478"/>
      <c r="AL364" s="14"/>
      <c r="AM364" s="34">
        <f>'12'!$L$364</f>
        <v>0</v>
      </c>
      <c r="AN364" s="478"/>
      <c r="AO364" s="14"/>
      <c r="AP364" s="34">
        <f t="shared" ref="AP364:AP375" si="1208">SUM(F364,I364,L364,O364,R364,U364,X364,AA364,AD364,AG364,AJ364,AM364)</f>
        <v>0</v>
      </c>
    </row>
    <row r="365" spans="1:42" ht="20.25">
      <c r="A365" t="str">
        <f t="shared" si="1174"/>
        <v>BoutiqueSalaires commis</v>
      </c>
      <c r="B365" s="12" t="s">
        <v>120</v>
      </c>
      <c r="C365" s="612" t="s">
        <v>43</v>
      </c>
      <c r="D365" s="478"/>
      <c r="E365" s="14"/>
      <c r="F365" s="23">
        <f>'1'!$L$365</f>
        <v>0</v>
      </c>
      <c r="G365" s="478"/>
      <c r="H365" s="14"/>
      <c r="I365" s="23">
        <f>'2'!$L$365</f>
        <v>0</v>
      </c>
      <c r="J365" s="478"/>
      <c r="K365" s="14"/>
      <c r="L365" s="23">
        <f>'3'!$L$365</f>
        <v>0</v>
      </c>
      <c r="M365" s="478"/>
      <c r="N365" s="14"/>
      <c r="O365" s="23">
        <f>'4'!$L$365</f>
        <v>0</v>
      </c>
      <c r="P365" s="478"/>
      <c r="Q365" s="14"/>
      <c r="R365" s="23">
        <f>'5'!$L$365</f>
        <v>0</v>
      </c>
      <c r="S365" s="478"/>
      <c r="T365" s="14"/>
      <c r="U365" s="23">
        <f>'6'!$L$365</f>
        <v>0</v>
      </c>
      <c r="V365" s="478"/>
      <c r="W365" s="14"/>
      <c r="X365" s="23">
        <f>'7'!$L$365</f>
        <v>0</v>
      </c>
      <c r="Y365" s="478"/>
      <c r="Z365" s="14"/>
      <c r="AA365" s="23">
        <f>'8'!$L$365</f>
        <v>0</v>
      </c>
      <c r="AB365" s="478"/>
      <c r="AC365" s="14"/>
      <c r="AD365" s="23">
        <f>'9'!$L$365</f>
        <v>0</v>
      </c>
      <c r="AE365" s="478"/>
      <c r="AF365" s="14"/>
      <c r="AG365" s="23">
        <f>'10'!$L$365</f>
        <v>0</v>
      </c>
      <c r="AH365" s="478"/>
      <c r="AI365" s="14"/>
      <c r="AJ365" s="23">
        <f>'11'!$L$365</f>
        <v>0</v>
      </c>
      <c r="AK365" s="478"/>
      <c r="AL365" s="14"/>
      <c r="AM365" s="23">
        <f>'12'!$L$365</f>
        <v>0</v>
      </c>
      <c r="AN365" s="478"/>
      <c r="AO365" s="14"/>
      <c r="AP365" s="23">
        <f t="shared" si="1208"/>
        <v>0</v>
      </c>
    </row>
    <row r="366" spans="1:42" ht="20.25">
      <c r="A366" t="str">
        <f t="shared" si="1174"/>
        <v>BoutiqueSalaires autres</v>
      </c>
      <c r="B366" s="12" t="s">
        <v>120</v>
      </c>
      <c r="C366" s="595" t="s">
        <v>44</v>
      </c>
      <c r="D366" s="111"/>
      <c r="E366" s="111"/>
      <c r="F366" s="34">
        <f>'1'!$L$366</f>
        <v>0</v>
      </c>
      <c r="G366" s="111"/>
      <c r="H366" s="111"/>
      <c r="I366" s="34">
        <f>'2'!$L$366</f>
        <v>0</v>
      </c>
      <c r="J366" s="111"/>
      <c r="K366" s="111"/>
      <c r="L366" s="34">
        <f>'3'!$L$366</f>
        <v>0</v>
      </c>
      <c r="M366" s="111"/>
      <c r="N366" s="111"/>
      <c r="O366" s="34">
        <f>'4'!$L$366</f>
        <v>0</v>
      </c>
      <c r="P366" s="111"/>
      <c r="Q366" s="111"/>
      <c r="R366" s="34">
        <f>'5'!$L$366</f>
        <v>0</v>
      </c>
      <c r="S366" s="111"/>
      <c r="T366" s="111"/>
      <c r="U366" s="34">
        <f>'6'!$L$366</f>
        <v>0</v>
      </c>
      <c r="V366" s="111"/>
      <c r="W366" s="111"/>
      <c r="X366" s="34">
        <f>'7'!$L$366</f>
        <v>0</v>
      </c>
      <c r="Y366" s="111"/>
      <c r="Z366" s="111"/>
      <c r="AA366" s="34">
        <f>'8'!$L$366</f>
        <v>0</v>
      </c>
      <c r="AB366" s="111"/>
      <c r="AC366" s="111"/>
      <c r="AD366" s="34">
        <f>'9'!$L$366</f>
        <v>0</v>
      </c>
      <c r="AE366" s="111"/>
      <c r="AF366" s="111"/>
      <c r="AG366" s="34">
        <f>'10'!$L$366</f>
        <v>0</v>
      </c>
      <c r="AH366" s="111"/>
      <c r="AI366" s="111"/>
      <c r="AJ366" s="34">
        <f>'11'!$L$366</f>
        <v>0</v>
      </c>
      <c r="AK366" s="111"/>
      <c r="AL366" s="111"/>
      <c r="AM366" s="34">
        <f>'12'!$L$366</f>
        <v>0</v>
      </c>
      <c r="AN366" s="111"/>
      <c r="AO366" s="111"/>
      <c r="AP366" s="34">
        <f t="shared" si="1208"/>
        <v>0</v>
      </c>
    </row>
    <row r="367" spans="1:42" ht="20.25">
      <c r="A367" t="str">
        <f t="shared" si="1174"/>
        <v>BoutiqueSalaires spécialistes</v>
      </c>
      <c r="B367" s="12" t="s">
        <v>120</v>
      </c>
      <c r="C367" s="595" t="s">
        <v>45</v>
      </c>
      <c r="D367" s="478"/>
      <c r="E367" s="14"/>
      <c r="F367" s="34">
        <f>'1'!$L$367</f>
        <v>0</v>
      </c>
      <c r="G367" s="478"/>
      <c r="H367" s="14"/>
      <c r="I367" s="34">
        <f>'2'!$L$367</f>
        <v>0</v>
      </c>
      <c r="J367" s="478"/>
      <c r="K367" s="14"/>
      <c r="L367" s="34">
        <f>'3'!$L$367</f>
        <v>0</v>
      </c>
      <c r="M367" s="478"/>
      <c r="N367" s="14"/>
      <c r="O367" s="34">
        <f>'4'!$L$367</f>
        <v>0</v>
      </c>
      <c r="P367" s="478"/>
      <c r="Q367" s="14"/>
      <c r="R367" s="34">
        <f>'5'!$L$367</f>
        <v>0</v>
      </c>
      <c r="S367" s="478"/>
      <c r="T367" s="14"/>
      <c r="U367" s="34">
        <f>'6'!$L$367</f>
        <v>0</v>
      </c>
      <c r="V367" s="478"/>
      <c r="W367" s="14"/>
      <c r="X367" s="34">
        <f>'7'!$L$367</f>
        <v>0</v>
      </c>
      <c r="Y367" s="478"/>
      <c r="Z367" s="14"/>
      <c r="AA367" s="34">
        <f>'8'!$L$367</f>
        <v>0</v>
      </c>
      <c r="AB367" s="478"/>
      <c r="AC367" s="14"/>
      <c r="AD367" s="34">
        <f>'9'!$L$367</f>
        <v>0</v>
      </c>
      <c r="AE367" s="478"/>
      <c r="AF367" s="14"/>
      <c r="AG367" s="34">
        <f>'10'!$L$367</f>
        <v>0</v>
      </c>
      <c r="AH367" s="478"/>
      <c r="AI367" s="14"/>
      <c r="AJ367" s="34">
        <f>'11'!$L$367</f>
        <v>0</v>
      </c>
      <c r="AK367" s="478"/>
      <c r="AL367" s="14"/>
      <c r="AM367" s="34">
        <f>'12'!$L$367</f>
        <v>0</v>
      </c>
      <c r="AN367" s="478"/>
      <c r="AO367" s="14"/>
      <c r="AP367" s="34">
        <f t="shared" si="1208"/>
        <v>0</v>
      </c>
    </row>
    <row r="368" spans="1:42" ht="20.25" hidden="1">
      <c r="A368" t="str">
        <f t="shared" si="1174"/>
        <v>Boutique[...]</v>
      </c>
      <c r="B368" s="12" t="s">
        <v>120</v>
      </c>
      <c r="C368" s="603" t="s">
        <v>21</v>
      </c>
      <c r="D368" s="478"/>
      <c r="E368" s="14"/>
      <c r="F368" s="34">
        <f>'1'!$L$368</f>
        <v>0</v>
      </c>
      <c r="G368" s="478"/>
      <c r="H368" s="14"/>
      <c r="I368" s="34">
        <f>'2'!$L$368</f>
        <v>0</v>
      </c>
      <c r="J368" s="478"/>
      <c r="K368" s="14"/>
      <c r="L368" s="34">
        <f>'3'!$L$368</f>
        <v>0</v>
      </c>
      <c r="M368" s="478"/>
      <c r="N368" s="14"/>
      <c r="O368" s="34">
        <f>'4'!$L$368</f>
        <v>0</v>
      </c>
      <c r="P368" s="478"/>
      <c r="Q368" s="14"/>
      <c r="R368" s="34">
        <f>'5'!$L$368</f>
        <v>0</v>
      </c>
      <c r="S368" s="478"/>
      <c r="T368" s="14"/>
      <c r="U368" s="34">
        <f>'6'!$L$368</f>
        <v>0</v>
      </c>
      <c r="V368" s="478"/>
      <c r="W368" s="14"/>
      <c r="X368" s="34">
        <f>'7'!$L$368</f>
        <v>0</v>
      </c>
      <c r="Y368" s="478"/>
      <c r="Z368" s="14"/>
      <c r="AA368" s="34">
        <f>'8'!$L$368</f>
        <v>0</v>
      </c>
      <c r="AB368" s="478"/>
      <c r="AC368" s="14"/>
      <c r="AD368" s="34">
        <f>'9'!$L$368</f>
        <v>0</v>
      </c>
      <c r="AE368" s="478"/>
      <c r="AF368" s="14"/>
      <c r="AG368" s="34">
        <f>'10'!$L$368</f>
        <v>0</v>
      </c>
      <c r="AH368" s="478"/>
      <c r="AI368" s="14"/>
      <c r="AJ368" s="34">
        <f>'11'!$L$368</f>
        <v>0</v>
      </c>
      <c r="AK368" s="478"/>
      <c r="AL368" s="14"/>
      <c r="AM368" s="34">
        <f>'12'!$L$368</f>
        <v>0</v>
      </c>
      <c r="AN368" s="478"/>
      <c r="AO368" s="14"/>
      <c r="AP368" s="34">
        <f t="shared" si="1208"/>
        <v>0</v>
      </c>
    </row>
    <row r="369" spans="1:42" ht="20.25" hidden="1">
      <c r="A369" t="str">
        <f t="shared" si="1174"/>
        <v>Boutique[...]</v>
      </c>
      <c r="B369" s="12" t="s">
        <v>120</v>
      </c>
      <c r="C369" s="603" t="s">
        <v>21</v>
      </c>
      <c r="D369" s="478"/>
      <c r="E369" s="14"/>
      <c r="F369" s="34">
        <f>'1'!$L$369</f>
        <v>0</v>
      </c>
      <c r="G369" s="478"/>
      <c r="H369" s="14"/>
      <c r="I369" s="34">
        <f>'2'!$L$369</f>
        <v>0</v>
      </c>
      <c r="J369" s="478"/>
      <c r="K369" s="14"/>
      <c r="L369" s="34">
        <f>'3'!$L$369</f>
        <v>0</v>
      </c>
      <c r="M369" s="478"/>
      <c r="N369" s="14"/>
      <c r="O369" s="34">
        <f>'4'!$L$369</f>
        <v>0</v>
      </c>
      <c r="P369" s="478"/>
      <c r="Q369" s="14"/>
      <c r="R369" s="34">
        <f>'5'!$L$369</f>
        <v>0</v>
      </c>
      <c r="S369" s="478"/>
      <c r="T369" s="14"/>
      <c r="U369" s="34">
        <f>'6'!$L$369</f>
        <v>0</v>
      </c>
      <c r="V369" s="478"/>
      <c r="W369" s="14"/>
      <c r="X369" s="34">
        <f>'7'!$L$369</f>
        <v>0</v>
      </c>
      <c r="Y369" s="478"/>
      <c r="Z369" s="14"/>
      <c r="AA369" s="34">
        <f>'8'!$L$369</f>
        <v>0</v>
      </c>
      <c r="AB369" s="478"/>
      <c r="AC369" s="14"/>
      <c r="AD369" s="34">
        <f>'9'!$L$369</f>
        <v>0</v>
      </c>
      <c r="AE369" s="478"/>
      <c r="AF369" s="14"/>
      <c r="AG369" s="34">
        <f>'10'!$L$369</f>
        <v>0</v>
      </c>
      <c r="AH369" s="478"/>
      <c r="AI369" s="14"/>
      <c r="AJ369" s="34">
        <f>'11'!$L$369</f>
        <v>0</v>
      </c>
      <c r="AK369" s="478"/>
      <c r="AL369" s="14"/>
      <c r="AM369" s="34">
        <f>'12'!$L$369</f>
        <v>0</v>
      </c>
      <c r="AN369" s="478"/>
      <c r="AO369" s="14"/>
      <c r="AP369" s="34">
        <f t="shared" si="1208"/>
        <v>0</v>
      </c>
    </row>
    <row r="370" spans="1:42" ht="20.25" hidden="1">
      <c r="A370" t="str">
        <f t="shared" si="1174"/>
        <v>Boutique[...]</v>
      </c>
      <c r="B370" s="12" t="s">
        <v>120</v>
      </c>
      <c r="C370" s="603" t="s">
        <v>21</v>
      </c>
      <c r="D370" s="478"/>
      <c r="E370" s="14"/>
      <c r="F370" s="34">
        <f>'1'!$L$370</f>
        <v>0</v>
      </c>
      <c r="G370" s="478"/>
      <c r="H370" s="14"/>
      <c r="I370" s="34">
        <f>'2'!$L$370</f>
        <v>0</v>
      </c>
      <c r="J370" s="478"/>
      <c r="K370" s="14"/>
      <c r="L370" s="34">
        <f>'3'!$L$370</f>
        <v>0</v>
      </c>
      <c r="M370" s="478"/>
      <c r="N370" s="14"/>
      <c r="O370" s="34">
        <f>'4'!$L$370</f>
        <v>0</v>
      </c>
      <c r="P370" s="478"/>
      <c r="Q370" s="14"/>
      <c r="R370" s="34">
        <f>'5'!$L$370</f>
        <v>0</v>
      </c>
      <c r="S370" s="478"/>
      <c r="T370" s="14"/>
      <c r="U370" s="34">
        <f>'6'!$L$370</f>
        <v>0</v>
      </c>
      <c r="V370" s="478"/>
      <c r="W370" s="14"/>
      <c r="X370" s="34">
        <f>'7'!$L$370</f>
        <v>0</v>
      </c>
      <c r="Y370" s="478"/>
      <c r="Z370" s="14"/>
      <c r="AA370" s="34">
        <f>'8'!$L$370</f>
        <v>0</v>
      </c>
      <c r="AB370" s="478"/>
      <c r="AC370" s="14"/>
      <c r="AD370" s="34">
        <f>'9'!$L$370</f>
        <v>0</v>
      </c>
      <c r="AE370" s="478"/>
      <c r="AF370" s="14"/>
      <c r="AG370" s="34">
        <f>'10'!$L$370</f>
        <v>0</v>
      </c>
      <c r="AH370" s="478"/>
      <c r="AI370" s="14"/>
      <c r="AJ370" s="34">
        <f>'11'!$L$370</f>
        <v>0</v>
      </c>
      <c r="AK370" s="478"/>
      <c r="AL370" s="14"/>
      <c r="AM370" s="34">
        <f>'12'!$L$370</f>
        <v>0</v>
      </c>
      <c r="AN370" s="478"/>
      <c r="AO370" s="14"/>
      <c r="AP370" s="34">
        <f t="shared" si="1208"/>
        <v>0</v>
      </c>
    </row>
    <row r="371" spans="1:42" ht="20.25">
      <c r="A371" t="str">
        <f t="shared" si="1174"/>
        <v>BoutiqueSalaires en absences</v>
      </c>
      <c r="B371" s="12" t="s">
        <v>120</v>
      </c>
      <c r="C371" s="612" t="s">
        <v>46</v>
      </c>
      <c r="D371" s="478"/>
      <c r="E371" s="14"/>
      <c r="F371" s="23">
        <f>'1'!$L$371</f>
        <v>0</v>
      </c>
      <c r="G371" s="478"/>
      <c r="H371" s="14"/>
      <c r="I371" s="23">
        <f>'2'!$L$371</f>
        <v>0</v>
      </c>
      <c r="J371" s="478"/>
      <c r="K371" s="14"/>
      <c r="L371" s="23">
        <f>'3'!$L$371</f>
        <v>0</v>
      </c>
      <c r="M371" s="478"/>
      <c r="N371" s="14"/>
      <c r="O371" s="23">
        <f>'4'!$L$371</f>
        <v>0</v>
      </c>
      <c r="P371" s="478"/>
      <c r="Q371" s="14"/>
      <c r="R371" s="23">
        <f>'5'!$L$371</f>
        <v>0</v>
      </c>
      <c r="S371" s="478"/>
      <c r="T371" s="14"/>
      <c r="U371" s="23">
        <f>'6'!$L$371</f>
        <v>0</v>
      </c>
      <c r="V371" s="478"/>
      <c r="W371" s="14"/>
      <c r="X371" s="23">
        <f>'7'!$L$371</f>
        <v>0</v>
      </c>
      <c r="Y371" s="478"/>
      <c r="Z371" s="14"/>
      <c r="AA371" s="23">
        <f>'8'!$L$371</f>
        <v>0</v>
      </c>
      <c r="AB371" s="478"/>
      <c r="AC371" s="14"/>
      <c r="AD371" s="23">
        <f>'9'!$L$371</f>
        <v>0</v>
      </c>
      <c r="AE371" s="478"/>
      <c r="AF371" s="14"/>
      <c r="AG371" s="23">
        <f>'10'!$L$371</f>
        <v>0</v>
      </c>
      <c r="AH371" s="478"/>
      <c r="AI371" s="14"/>
      <c r="AJ371" s="23">
        <f>'11'!$L$371</f>
        <v>0</v>
      </c>
      <c r="AK371" s="478"/>
      <c r="AL371" s="14"/>
      <c r="AM371" s="23">
        <f>'12'!$L$371</f>
        <v>0</v>
      </c>
      <c r="AN371" s="478"/>
      <c r="AO371" s="14"/>
      <c r="AP371" s="23">
        <f t="shared" si="1208"/>
        <v>0</v>
      </c>
    </row>
    <row r="372" spans="1:42" ht="20.25">
      <c r="A372" t="str">
        <f t="shared" si="1174"/>
        <v>BoutiqueDéduction à la source</v>
      </c>
      <c r="B372" s="12" t="s">
        <v>120</v>
      </c>
      <c r="C372" s="595" t="s">
        <v>47</v>
      </c>
      <c r="D372" s="111"/>
      <c r="E372" s="111"/>
      <c r="F372" s="34">
        <f>'1'!$L$372</f>
        <v>0</v>
      </c>
      <c r="G372" s="111"/>
      <c r="H372" s="111"/>
      <c r="I372" s="34">
        <f>'2'!$L$372</f>
        <v>0</v>
      </c>
      <c r="J372" s="111"/>
      <c r="K372" s="111"/>
      <c r="L372" s="34">
        <f>'3'!$L$372</f>
        <v>0</v>
      </c>
      <c r="M372" s="111"/>
      <c r="N372" s="111"/>
      <c r="O372" s="34">
        <f>'4'!$L$372</f>
        <v>0</v>
      </c>
      <c r="P372" s="111"/>
      <c r="Q372" s="111"/>
      <c r="R372" s="34">
        <f>'5'!$L$372</f>
        <v>0</v>
      </c>
      <c r="S372" s="111"/>
      <c r="T372" s="111"/>
      <c r="U372" s="34">
        <f>'6'!$L$372</f>
        <v>0</v>
      </c>
      <c r="V372" s="111"/>
      <c r="W372" s="111"/>
      <c r="X372" s="34">
        <f>'7'!$L$372</f>
        <v>0</v>
      </c>
      <c r="Y372" s="111"/>
      <c r="Z372" s="111"/>
      <c r="AA372" s="34">
        <f>'8'!$L$372</f>
        <v>0</v>
      </c>
      <c r="AB372" s="111"/>
      <c r="AC372" s="111"/>
      <c r="AD372" s="34">
        <f>'9'!$L$372</f>
        <v>0</v>
      </c>
      <c r="AE372" s="111"/>
      <c r="AF372" s="111"/>
      <c r="AG372" s="34">
        <f>'10'!$L$372</f>
        <v>0</v>
      </c>
      <c r="AH372" s="111"/>
      <c r="AI372" s="111"/>
      <c r="AJ372" s="34">
        <f>'11'!$L$372</f>
        <v>0</v>
      </c>
      <c r="AK372" s="111"/>
      <c r="AL372" s="111"/>
      <c r="AM372" s="34">
        <f>'12'!$L$372</f>
        <v>0</v>
      </c>
      <c r="AN372" s="111"/>
      <c r="AO372" s="111"/>
      <c r="AP372" s="34">
        <f t="shared" si="1208"/>
        <v>0</v>
      </c>
    </row>
    <row r="373" spans="1:42" ht="20.25">
      <c r="A373" t="str">
        <f t="shared" si="1174"/>
        <v>BoutiqueBénéfices marginaux</v>
      </c>
      <c r="B373" s="12" t="s">
        <v>120</v>
      </c>
      <c r="C373" s="595" t="s">
        <v>48</v>
      </c>
      <c r="D373" s="478"/>
      <c r="E373" s="14"/>
      <c r="F373" s="34">
        <f>'1'!$L$373</f>
        <v>0</v>
      </c>
      <c r="G373" s="478"/>
      <c r="H373" s="14"/>
      <c r="I373" s="34">
        <f>'2'!$L$373</f>
        <v>0</v>
      </c>
      <c r="J373" s="478"/>
      <c r="K373" s="14"/>
      <c r="L373" s="34">
        <f>'3'!$L$373</f>
        <v>0</v>
      </c>
      <c r="M373" s="478"/>
      <c r="N373" s="14"/>
      <c r="O373" s="34">
        <f>'4'!$L$373</f>
        <v>0</v>
      </c>
      <c r="P373" s="478"/>
      <c r="Q373" s="14"/>
      <c r="R373" s="34">
        <f>'5'!$L$373</f>
        <v>0</v>
      </c>
      <c r="S373" s="478"/>
      <c r="T373" s="14"/>
      <c r="U373" s="34">
        <f>'6'!$L$373</f>
        <v>0</v>
      </c>
      <c r="V373" s="478"/>
      <c r="W373" s="14"/>
      <c r="X373" s="34">
        <f>'7'!$L$373</f>
        <v>0</v>
      </c>
      <c r="Y373" s="478"/>
      <c r="Z373" s="14"/>
      <c r="AA373" s="34">
        <f>'8'!$L$373</f>
        <v>0</v>
      </c>
      <c r="AB373" s="478"/>
      <c r="AC373" s="14"/>
      <c r="AD373" s="34">
        <f>'9'!$L$373</f>
        <v>0</v>
      </c>
      <c r="AE373" s="478"/>
      <c r="AF373" s="14"/>
      <c r="AG373" s="34">
        <f>'10'!$L$373</f>
        <v>0</v>
      </c>
      <c r="AH373" s="478"/>
      <c r="AI373" s="14"/>
      <c r="AJ373" s="34">
        <f>'11'!$L$373</f>
        <v>0</v>
      </c>
      <c r="AK373" s="478"/>
      <c r="AL373" s="14"/>
      <c r="AM373" s="34">
        <f>'12'!$L$373</f>
        <v>0</v>
      </c>
      <c r="AN373" s="478"/>
      <c r="AO373" s="14"/>
      <c r="AP373" s="34">
        <f t="shared" si="1208"/>
        <v>0</v>
      </c>
    </row>
    <row r="374" spans="1:42" ht="20.25">
      <c r="A374" t="str">
        <f t="shared" si="1174"/>
        <v>BoutiqueCsst</v>
      </c>
      <c r="B374" s="12" t="s">
        <v>120</v>
      </c>
      <c r="C374" s="595" t="s">
        <v>49</v>
      </c>
      <c r="D374" s="478"/>
      <c r="E374" s="14"/>
      <c r="F374" s="34">
        <f>'1'!$L$374</f>
        <v>0</v>
      </c>
      <c r="G374" s="478"/>
      <c r="H374" s="14"/>
      <c r="I374" s="34">
        <f>'2'!$L$374</f>
        <v>0</v>
      </c>
      <c r="J374" s="478"/>
      <c r="K374" s="14"/>
      <c r="L374" s="34">
        <f>'3'!$L$374</f>
        <v>0</v>
      </c>
      <c r="M374" s="478"/>
      <c r="N374" s="14"/>
      <c r="O374" s="34">
        <f>'4'!$L$374</f>
        <v>0</v>
      </c>
      <c r="P374" s="478"/>
      <c r="Q374" s="14"/>
      <c r="R374" s="34">
        <f>'5'!$L$374</f>
        <v>0</v>
      </c>
      <c r="S374" s="478"/>
      <c r="T374" s="14"/>
      <c r="U374" s="34">
        <f>'6'!$L$374</f>
        <v>0</v>
      </c>
      <c r="V374" s="478"/>
      <c r="W374" s="14"/>
      <c r="X374" s="34">
        <f>'7'!$L$374</f>
        <v>0</v>
      </c>
      <c r="Y374" s="478"/>
      <c r="Z374" s="14"/>
      <c r="AA374" s="34">
        <f>'8'!$L$374</f>
        <v>0</v>
      </c>
      <c r="AB374" s="478"/>
      <c r="AC374" s="14"/>
      <c r="AD374" s="34">
        <f>'9'!$L$374</f>
        <v>0</v>
      </c>
      <c r="AE374" s="478"/>
      <c r="AF374" s="14"/>
      <c r="AG374" s="34">
        <f>'10'!$L$374</f>
        <v>0</v>
      </c>
      <c r="AH374" s="478"/>
      <c r="AI374" s="14"/>
      <c r="AJ374" s="34">
        <f>'11'!$L$374</f>
        <v>0</v>
      </c>
      <c r="AK374" s="478"/>
      <c r="AL374" s="14"/>
      <c r="AM374" s="34">
        <f>'12'!$L$374</f>
        <v>0</v>
      </c>
      <c r="AN374" s="478"/>
      <c r="AO374" s="14"/>
      <c r="AP374" s="34">
        <f t="shared" si="1208"/>
        <v>0</v>
      </c>
    </row>
    <row r="375" spans="1:42" ht="20.25" hidden="1">
      <c r="A375" t="str">
        <f t="shared" si="1174"/>
        <v>Boutique[...]</v>
      </c>
      <c r="B375" s="12" t="s">
        <v>120</v>
      </c>
      <c r="C375" s="603" t="s">
        <v>21</v>
      </c>
      <c r="D375" s="117"/>
      <c r="E375" s="117"/>
      <c r="F375" s="34">
        <f>'1'!$L$375</f>
        <v>0</v>
      </c>
      <c r="G375" s="117"/>
      <c r="H375" s="117"/>
      <c r="I375" s="34">
        <f>'2'!$L$375</f>
        <v>0</v>
      </c>
      <c r="J375" s="117"/>
      <c r="K375" s="117"/>
      <c r="L375" s="34">
        <f>'3'!$L$375</f>
        <v>0</v>
      </c>
      <c r="M375" s="117"/>
      <c r="N375" s="117"/>
      <c r="O375" s="34">
        <f>'4'!$L$375</f>
        <v>0</v>
      </c>
      <c r="P375" s="117"/>
      <c r="Q375" s="117"/>
      <c r="R375" s="34">
        <f>'5'!$L$375</f>
        <v>0</v>
      </c>
      <c r="S375" s="117"/>
      <c r="T375" s="117"/>
      <c r="U375" s="34">
        <f>'6'!$L$375</f>
        <v>0</v>
      </c>
      <c r="V375" s="117"/>
      <c r="W375" s="117"/>
      <c r="X375" s="34">
        <f>'7'!$L$375</f>
        <v>0</v>
      </c>
      <c r="Y375" s="117"/>
      <c r="Z375" s="117"/>
      <c r="AA375" s="34">
        <f>'8'!$L$375</f>
        <v>0</v>
      </c>
      <c r="AB375" s="117"/>
      <c r="AC375" s="117"/>
      <c r="AD375" s="34">
        <f>'9'!$L$375</f>
        <v>0</v>
      </c>
      <c r="AE375" s="117"/>
      <c r="AF375" s="117"/>
      <c r="AG375" s="34">
        <f>'10'!$L$375</f>
        <v>0</v>
      </c>
      <c r="AH375" s="117"/>
      <c r="AI375" s="117"/>
      <c r="AJ375" s="34">
        <f>'11'!$L$375</f>
        <v>0</v>
      </c>
      <c r="AK375" s="117"/>
      <c r="AL375" s="117"/>
      <c r="AM375" s="34">
        <f>'12'!$L$375</f>
        <v>0</v>
      </c>
      <c r="AN375" s="117"/>
      <c r="AO375" s="117"/>
      <c r="AP375" s="34">
        <f t="shared" si="1208"/>
        <v>0</v>
      </c>
    </row>
    <row r="376" spans="1:42" ht="20.25">
      <c r="A376" t="str">
        <f t="shared" si="1174"/>
        <v>BoutiqueTOTAL PERSONNEL</v>
      </c>
      <c r="B376" s="12" t="s">
        <v>120</v>
      </c>
      <c r="C376" s="611" t="s">
        <v>50</v>
      </c>
      <c r="D376" s="100" t="s">
        <v>40</v>
      </c>
      <c r="E376" s="101">
        <f>IFERROR(F376/F$359,0)</f>
        <v>0</v>
      </c>
      <c r="F376" s="102">
        <f>+SUM(F364:F375)</f>
        <v>0</v>
      </c>
      <c r="G376" s="100" t="s">
        <v>40</v>
      </c>
      <c r="H376" s="101">
        <f>IFERROR(I376/I$359,0)</f>
        <v>0</v>
      </c>
      <c r="I376" s="102">
        <f>+SUM(I364:I375)</f>
        <v>0</v>
      </c>
      <c r="J376" s="100" t="s">
        <v>40</v>
      </c>
      <c r="K376" s="101">
        <f>IFERROR(L376/L$359,0)</f>
        <v>0</v>
      </c>
      <c r="L376" s="102">
        <f>+SUM(L364:L375)</f>
        <v>0</v>
      </c>
      <c r="M376" s="100" t="s">
        <v>40</v>
      </c>
      <c r="N376" s="101">
        <f t="shared" ref="N376" si="1209">IFERROR(O376/O$359,0)</f>
        <v>0</v>
      </c>
      <c r="O376" s="102">
        <f t="shared" ref="O376" si="1210">+SUM(O364:O375)</f>
        <v>0</v>
      </c>
      <c r="P376" s="100" t="s">
        <v>40</v>
      </c>
      <c r="Q376" s="101">
        <f t="shared" ref="Q376" si="1211">IFERROR(R376/R$359,0)</f>
        <v>0</v>
      </c>
      <c r="R376" s="102">
        <f t="shared" ref="R376" si="1212">+SUM(R364:R375)</f>
        <v>0</v>
      </c>
      <c r="S376" s="100" t="s">
        <v>40</v>
      </c>
      <c r="T376" s="101">
        <f t="shared" ref="T376" si="1213">IFERROR(U376/U$359,0)</f>
        <v>0</v>
      </c>
      <c r="U376" s="102">
        <f t="shared" ref="U376" si="1214">+SUM(U364:U375)</f>
        <v>0</v>
      </c>
      <c r="V376" s="100" t="s">
        <v>40</v>
      </c>
      <c r="W376" s="101">
        <f t="shared" ref="W376" si="1215">IFERROR(X376/X$359,0)</f>
        <v>0</v>
      </c>
      <c r="X376" s="102">
        <f t="shared" ref="X376" si="1216">+SUM(X364:X375)</f>
        <v>0</v>
      </c>
      <c r="Y376" s="100" t="s">
        <v>40</v>
      </c>
      <c r="Z376" s="101">
        <f t="shared" ref="Z376" si="1217">IFERROR(AA376/AA$359,0)</f>
        <v>0</v>
      </c>
      <c r="AA376" s="102">
        <f t="shared" ref="AA376" si="1218">+SUM(AA364:AA375)</f>
        <v>0</v>
      </c>
      <c r="AB376" s="100" t="s">
        <v>40</v>
      </c>
      <c r="AC376" s="101">
        <f t="shared" ref="AC376" si="1219">IFERROR(AD376/AD$359,0)</f>
        <v>0</v>
      </c>
      <c r="AD376" s="102">
        <f t="shared" ref="AD376" si="1220">+SUM(AD364:AD375)</f>
        <v>0</v>
      </c>
      <c r="AE376" s="100" t="s">
        <v>40</v>
      </c>
      <c r="AF376" s="101">
        <f t="shared" ref="AF376" si="1221">IFERROR(AG376/AG$359,0)</f>
        <v>0</v>
      </c>
      <c r="AG376" s="102">
        <f t="shared" ref="AG376" si="1222">+SUM(AG364:AG375)</f>
        <v>0</v>
      </c>
      <c r="AH376" s="100" t="s">
        <v>40</v>
      </c>
      <c r="AI376" s="101">
        <f t="shared" ref="AI376" si="1223">IFERROR(AJ376/AJ$359,0)</f>
        <v>0</v>
      </c>
      <c r="AJ376" s="102">
        <f t="shared" ref="AJ376" si="1224">+SUM(AJ364:AJ375)</f>
        <v>0</v>
      </c>
      <c r="AK376" s="100" t="s">
        <v>40</v>
      </c>
      <c r="AL376" s="101">
        <f t="shared" ref="AL376" si="1225">IFERROR(AM376/AM$359,0)</f>
        <v>0</v>
      </c>
      <c r="AM376" s="102">
        <f t="shared" ref="AM376" si="1226">+SUM(AM364:AM375)</f>
        <v>0</v>
      </c>
      <c r="AN376" s="100" t="s">
        <v>40</v>
      </c>
      <c r="AO376" s="101">
        <f t="shared" ref="AO376" si="1227">IFERROR(AP376/AP$359,0)</f>
        <v>0</v>
      </c>
      <c r="AP376" s="102">
        <f t="shared" ref="AP376" si="1228">+SUM(AP364:AP375)</f>
        <v>0</v>
      </c>
    </row>
    <row r="377" spans="1:42" ht="20.25">
      <c r="A377" t="str">
        <f t="shared" si="1174"/>
        <v>BoutiquePublicité 2</v>
      </c>
      <c r="B377" s="12" t="s">
        <v>120</v>
      </c>
      <c r="C377" s="618" t="s">
        <v>51</v>
      </c>
      <c r="D377" s="478"/>
      <c r="E377" s="14"/>
      <c r="F377" s="34">
        <f>'1'!$L$377</f>
        <v>0</v>
      </c>
      <c r="G377" s="478"/>
      <c r="H377" s="14"/>
      <c r="I377" s="34">
        <f>'2'!$L$377</f>
        <v>0</v>
      </c>
      <c r="J377" s="478"/>
      <c r="K377" s="14"/>
      <c r="L377" s="34">
        <f>'3'!$L$377</f>
        <v>0</v>
      </c>
      <c r="M377" s="478"/>
      <c r="N377" s="14"/>
      <c r="O377" s="34">
        <f>'4'!$L$377</f>
        <v>0</v>
      </c>
      <c r="P377" s="478"/>
      <c r="Q377" s="14"/>
      <c r="R377" s="34">
        <f>'5'!$L$377</f>
        <v>0</v>
      </c>
      <c r="S377" s="478"/>
      <c r="T377" s="14"/>
      <c r="U377" s="34">
        <f>'6'!$L$377</f>
        <v>0</v>
      </c>
      <c r="V377" s="478"/>
      <c r="W377" s="14"/>
      <c r="X377" s="34">
        <f>'7'!$L$377</f>
        <v>0</v>
      </c>
      <c r="Y377" s="478"/>
      <c r="Z377" s="14"/>
      <c r="AA377" s="34">
        <f>'8'!$L$377</f>
        <v>0</v>
      </c>
      <c r="AB377" s="478"/>
      <c r="AC377" s="14"/>
      <c r="AD377" s="34">
        <f>'9'!$L$377</f>
        <v>0</v>
      </c>
      <c r="AE377" s="478"/>
      <c r="AF377" s="14"/>
      <c r="AG377" s="34">
        <f>'10'!$L$377</f>
        <v>0</v>
      </c>
      <c r="AH377" s="478"/>
      <c r="AI377" s="14"/>
      <c r="AJ377" s="34">
        <f>'11'!$L$377</f>
        <v>0</v>
      </c>
      <c r="AK377" s="478"/>
      <c r="AL377" s="14"/>
      <c r="AM377" s="34">
        <f>'12'!$L$377</f>
        <v>0</v>
      </c>
      <c r="AN377" s="478"/>
      <c r="AO377" s="14"/>
      <c r="AP377" s="34">
        <f t="shared" ref="AP377:AP393" si="1229">SUM(F377,I377,L377,O377,R377,U377,X377,AA377,AD377,AG377,AJ377,AM377)</f>
        <v>0</v>
      </c>
    </row>
    <row r="378" spans="1:42" ht="20.25">
      <c r="A378" t="str">
        <f t="shared" si="1174"/>
        <v>BoutiqueService gratuit 2</v>
      </c>
      <c r="B378" s="12" t="s">
        <v>120</v>
      </c>
      <c r="C378" s="595" t="s">
        <v>52</v>
      </c>
      <c r="D378" s="478"/>
      <c r="E378" s="14"/>
      <c r="F378" s="34">
        <f>'1'!$L$378</f>
        <v>0</v>
      </c>
      <c r="G378" s="478"/>
      <c r="H378" s="14"/>
      <c r="I378" s="34">
        <f>'2'!$L$378</f>
        <v>0</v>
      </c>
      <c r="J378" s="478"/>
      <c r="K378" s="14"/>
      <c r="L378" s="34">
        <f>'3'!$L$378</f>
        <v>0</v>
      </c>
      <c r="M378" s="478"/>
      <c r="N378" s="14"/>
      <c r="O378" s="34">
        <f>'4'!$L$378</f>
        <v>0</v>
      </c>
      <c r="P378" s="478"/>
      <c r="Q378" s="14"/>
      <c r="R378" s="34">
        <f>'5'!$L$378</f>
        <v>0</v>
      </c>
      <c r="S378" s="478"/>
      <c r="T378" s="14"/>
      <c r="U378" s="34">
        <f>'6'!$L$378</f>
        <v>0</v>
      </c>
      <c r="V378" s="478"/>
      <c r="W378" s="14"/>
      <c r="X378" s="34">
        <f>'7'!$L$378</f>
        <v>0</v>
      </c>
      <c r="Y378" s="478"/>
      <c r="Z378" s="14"/>
      <c r="AA378" s="34">
        <f>'8'!$L$378</f>
        <v>0</v>
      </c>
      <c r="AB378" s="478"/>
      <c r="AC378" s="14"/>
      <c r="AD378" s="34">
        <f>'9'!$L$378</f>
        <v>0</v>
      </c>
      <c r="AE378" s="478"/>
      <c r="AF378" s="14"/>
      <c r="AG378" s="34">
        <f>'10'!$L$378</f>
        <v>0</v>
      </c>
      <c r="AH378" s="478"/>
      <c r="AI378" s="14"/>
      <c r="AJ378" s="34">
        <f>'11'!$L$378</f>
        <v>0</v>
      </c>
      <c r="AK378" s="478"/>
      <c r="AL378" s="14"/>
      <c r="AM378" s="34">
        <f>'12'!$L$378</f>
        <v>0</v>
      </c>
      <c r="AN378" s="478"/>
      <c r="AO378" s="14"/>
      <c r="AP378" s="34">
        <f t="shared" si="1229"/>
        <v>0</v>
      </c>
    </row>
    <row r="379" spans="1:42" ht="20.25">
      <c r="A379" t="str">
        <f t="shared" si="1174"/>
        <v>BoutiqueFrais véhicules de cie</v>
      </c>
      <c r="B379" s="12" t="s">
        <v>120</v>
      </c>
      <c r="C379" s="612" t="s">
        <v>53</v>
      </c>
      <c r="D379" s="117"/>
      <c r="E379" s="117"/>
      <c r="F379" s="23">
        <f>'1'!$L$379</f>
        <v>0</v>
      </c>
      <c r="G379" s="117"/>
      <c r="H379" s="117"/>
      <c r="I379" s="23">
        <f>'2'!$L$379</f>
        <v>0</v>
      </c>
      <c r="J379" s="117"/>
      <c r="K379" s="117"/>
      <c r="L379" s="23">
        <f>'3'!$L$379</f>
        <v>0</v>
      </c>
      <c r="M379" s="117"/>
      <c r="N379" s="117"/>
      <c r="O379" s="23">
        <f>'4'!$L$379</f>
        <v>0</v>
      </c>
      <c r="P379" s="117"/>
      <c r="Q379" s="117"/>
      <c r="R379" s="23">
        <f>'5'!$L$379</f>
        <v>0</v>
      </c>
      <c r="S379" s="117"/>
      <c r="T379" s="117"/>
      <c r="U379" s="23">
        <f>'6'!$L$379</f>
        <v>0</v>
      </c>
      <c r="V379" s="117"/>
      <c r="W379" s="117"/>
      <c r="X379" s="23">
        <f>'7'!$L$379</f>
        <v>0</v>
      </c>
      <c r="Y379" s="117"/>
      <c r="Z379" s="117"/>
      <c r="AA379" s="23">
        <f>'8'!$L$379</f>
        <v>0</v>
      </c>
      <c r="AB379" s="117"/>
      <c r="AC379" s="117"/>
      <c r="AD379" s="23">
        <f>'9'!$L$379</f>
        <v>0</v>
      </c>
      <c r="AE379" s="117"/>
      <c r="AF379" s="117"/>
      <c r="AG379" s="23">
        <f>'10'!$L$379</f>
        <v>0</v>
      </c>
      <c r="AH379" s="117"/>
      <c r="AI379" s="117"/>
      <c r="AJ379" s="23">
        <f>'11'!$L$379</f>
        <v>0</v>
      </c>
      <c r="AK379" s="117"/>
      <c r="AL379" s="117"/>
      <c r="AM379" s="23">
        <f>'12'!$L$379</f>
        <v>0</v>
      </c>
      <c r="AN379" s="117"/>
      <c r="AO379" s="117"/>
      <c r="AP379" s="23">
        <f t="shared" si="1229"/>
        <v>0</v>
      </c>
    </row>
    <row r="380" spans="1:42" ht="20.25">
      <c r="A380" t="str">
        <f t="shared" si="1174"/>
        <v>BoutiqueInformatique</v>
      </c>
      <c r="B380" s="12" t="s">
        <v>120</v>
      </c>
      <c r="C380" s="595" t="s">
        <v>54</v>
      </c>
      <c r="D380" s="478"/>
      <c r="E380" s="14"/>
      <c r="F380" s="34">
        <f>'1'!$L$380</f>
        <v>0</v>
      </c>
      <c r="G380" s="478"/>
      <c r="H380" s="14"/>
      <c r="I380" s="34">
        <f>'2'!$L$380</f>
        <v>0</v>
      </c>
      <c r="J380" s="478"/>
      <c r="K380" s="14"/>
      <c r="L380" s="34">
        <f>'3'!$L$380</f>
        <v>0</v>
      </c>
      <c r="M380" s="478"/>
      <c r="N380" s="14"/>
      <c r="O380" s="34">
        <f>'4'!$L$380</f>
        <v>0</v>
      </c>
      <c r="P380" s="478"/>
      <c r="Q380" s="14"/>
      <c r="R380" s="34">
        <f>'5'!$L$380</f>
        <v>0</v>
      </c>
      <c r="S380" s="478"/>
      <c r="T380" s="14"/>
      <c r="U380" s="34">
        <f>'6'!$L$380</f>
        <v>0</v>
      </c>
      <c r="V380" s="478"/>
      <c r="W380" s="14"/>
      <c r="X380" s="34">
        <f>'7'!$L$380</f>
        <v>0</v>
      </c>
      <c r="Y380" s="478"/>
      <c r="Z380" s="14"/>
      <c r="AA380" s="34">
        <f>'8'!$L$380</f>
        <v>0</v>
      </c>
      <c r="AB380" s="478"/>
      <c r="AC380" s="14"/>
      <c r="AD380" s="34">
        <f>'9'!$L$380</f>
        <v>0</v>
      </c>
      <c r="AE380" s="478"/>
      <c r="AF380" s="14"/>
      <c r="AG380" s="34">
        <f>'10'!$L$380</f>
        <v>0</v>
      </c>
      <c r="AH380" s="478"/>
      <c r="AI380" s="14"/>
      <c r="AJ380" s="34">
        <f>'11'!$L$380</f>
        <v>0</v>
      </c>
      <c r="AK380" s="478"/>
      <c r="AL380" s="14"/>
      <c r="AM380" s="34">
        <f>'12'!$L$380</f>
        <v>0</v>
      </c>
      <c r="AN380" s="478"/>
      <c r="AO380" s="14"/>
      <c r="AP380" s="34">
        <f t="shared" si="1229"/>
        <v>0</v>
      </c>
    </row>
    <row r="381" spans="1:42" ht="20.25">
      <c r="A381" t="str">
        <f t="shared" si="1174"/>
        <v>BoutiqueFrais de déplacement</v>
      </c>
      <c r="B381" s="12" t="s">
        <v>120</v>
      </c>
      <c r="C381" s="595" t="s">
        <v>55</v>
      </c>
      <c r="D381" s="478"/>
      <c r="E381" s="14"/>
      <c r="F381" s="34">
        <f>'1'!$L$381</f>
        <v>0</v>
      </c>
      <c r="G381" s="478"/>
      <c r="H381" s="14"/>
      <c r="I381" s="34">
        <f>'2'!$L$381</f>
        <v>0</v>
      </c>
      <c r="J381" s="478"/>
      <c r="K381" s="14"/>
      <c r="L381" s="34">
        <f>'3'!$L$381</f>
        <v>0</v>
      </c>
      <c r="M381" s="478"/>
      <c r="N381" s="14"/>
      <c r="O381" s="34">
        <f>'4'!$L$381</f>
        <v>0</v>
      </c>
      <c r="P381" s="478"/>
      <c r="Q381" s="14"/>
      <c r="R381" s="34">
        <f>'5'!$L$381</f>
        <v>0</v>
      </c>
      <c r="S381" s="478"/>
      <c r="T381" s="14"/>
      <c r="U381" s="34">
        <f>'6'!$L$381</f>
        <v>0</v>
      </c>
      <c r="V381" s="478"/>
      <c r="W381" s="14"/>
      <c r="X381" s="34">
        <f>'7'!$L$381</f>
        <v>0</v>
      </c>
      <c r="Y381" s="478"/>
      <c r="Z381" s="14"/>
      <c r="AA381" s="34">
        <f>'8'!$L$381</f>
        <v>0</v>
      </c>
      <c r="AB381" s="478"/>
      <c r="AC381" s="14"/>
      <c r="AD381" s="34">
        <f>'9'!$L$381</f>
        <v>0</v>
      </c>
      <c r="AE381" s="478"/>
      <c r="AF381" s="14"/>
      <c r="AG381" s="34">
        <f>'10'!$L$381</f>
        <v>0</v>
      </c>
      <c r="AH381" s="478"/>
      <c r="AI381" s="14"/>
      <c r="AJ381" s="34">
        <f>'11'!$L$381</f>
        <v>0</v>
      </c>
      <c r="AK381" s="478"/>
      <c r="AL381" s="14"/>
      <c r="AM381" s="34">
        <f>'12'!$L$381</f>
        <v>0</v>
      </c>
      <c r="AN381" s="478"/>
      <c r="AO381" s="14"/>
      <c r="AP381" s="34">
        <f t="shared" si="1229"/>
        <v>0</v>
      </c>
    </row>
    <row r="382" spans="1:42" ht="20.25">
      <c r="A382" t="str">
        <f t="shared" si="1174"/>
        <v>BoutiqueServices extérieurs</v>
      </c>
      <c r="B382" s="12" t="s">
        <v>120</v>
      </c>
      <c r="C382" s="595" t="s">
        <v>56</v>
      </c>
      <c r="D382" s="117"/>
      <c r="E382" s="117"/>
      <c r="F382" s="23">
        <f>'1'!$L$382</f>
        <v>0</v>
      </c>
      <c r="G382" s="117"/>
      <c r="H382" s="117"/>
      <c r="I382" s="23">
        <f>'2'!$L$382</f>
        <v>0</v>
      </c>
      <c r="J382" s="117"/>
      <c r="K382" s="117"/>
      <c r="L382" s="23">
        <f>'3'!$L$382</f>
        <v>0</v>
      </c>
      <c r="M382" s="117"/>
      <c r="N382" s="117"/>
      <c r="O382" s="23">
        <f>'4'!$L$382</f>
        <v>0</v>
      </c>
      <c r="P382" s="117"/>
      <c r="Q382" s="117"/>
      <c r="R382" s="23">
        <f>'5'!$L$382</f>
        <v>0</v>
      </c>
      <c r="S382" s="117"/>
      <c r="T382" s="117"/>
      <c r="U382" s="23">
        <f>'6'!$L$382</f>
        <v>0</v>
      </c>
      <c r="V382" s="117"/>
      <c r="W382" s="117"/>
      <c r="X382" s="23">
        <f>'7'!$L$382</f>
        <v>0</v>
      </c>
      <c r="Y382" s="117"/>
      <c r="Z382" s="117"/>
      <c r="AA382" s="23">
        <f>'8'!$L$382</f>
        <v>0</v>
      </c>
      <c r="AB382" s="117"/>
      <c r="AC382" s="117"/>
      <c r="AD382" s="23">
        <f>'9'!$L$382</f>
        <v>0</v>
      </c>
      <c r="AE382" s="117"/>
      <c r="AF382" s="117"/>
      <c r="AG382" s="23">
        <f>'10'!$L$382</f>
        <v>0</v>
      </c>
      <c r="AH382" s="117"/>
      <c r="AI382" s="117"/>
      <c r="AJ382" s="23">
        <f>'11'!$L$382</f>
        <v>0</v>
      </c>
      <c r="AK382" s="117"/>
      <c r="AL382" s="117"/>
      <c r="AM382" s="23">
        <f>'12'!$L$382</f>
        <v>0</v>
      </c>
      <c r="AN382" s="117"/>
      <c r="AO382" s="117"/>
      <c r="AP382" s="23">
        <f t="shared" si="1229"/>
        <v>0</v>
      </c>
    </row>
    <row r="383" spans="1:42" ht="20.25">
      <c r="A383" t="str">
        <f t="shared" si="1174"/>
        <v>BoutiqueFournitures autres</v>
      </c>
      <c r="B383" s="12" t="s">
        <v>120</v>
      </c>
      <c r="C383" s="618" t="s">
        <v>57</v>
      </c>
      <c r="D383" s="478"/>
      <c r="E383" s="14"/>
      <c r="F383" s="34">
        <f>'1'!$L$383</f>
        <v>0</v>
      </c>
      <c r="G383" s="478"/>
      <c r="H383" s="14"/>
      <c r="I383" s="34">
        <f>'2'!$L$383</f>
        <v>0</v>
      </c>
      <c r="J383" s="478"/>
      <c r="K383" s="14"/>
      <c r="L383" s="34">
        <f>'3'!$L$383</f>
        <v>0</v>
      </c>
      <c r="M383" s="478"/>
      <c r="N383" s="14"/>
      <c r="O383" s="34">
        <f>'4'!$L$383</f>
        <v>0</v>
      </c>
      <c r="P383" s="478"/>
      <c r="Q383" s="14"/>
      <c r="R383" s="34">
        <f>'5'!$L$383</f>
        <v>0</v>
      </c>
      <c r="S383" s="478"/>
      <c r="T383" s="14"/>
      <c r="U383" s="34">
        <f>'6'!$L$383</f>
        <v>0</v>
      </c>
      <c r="V383" s="478"/>
      <c r="W383" s="14"/>
      <c r="X383" s="34">
        <f>'7'!$L$383</f>
        <v>0</v>
      </c>
      <c r="Y383" s="478"/>
      <c r="Z383" s="14"/>
      <c r="AA383" s="34">
        <f>'8'!$L$383</f>
        <v>0</v>
      </c>
      <c r="AB383" s="478"/>
      <c r="AC383" s="14"/>
      <c r="AD383" s="34">
        <f>'9'!$L$383</f>
        <v>0</v>
      </c>
      <c r="AE383" s="478"/>
      <c r="AF383" s="14"/>
      <c r="AG383" s="34">
        <f>'10'!$L$383</f>
        <v>0</v>
      </c>
      <c r="AH383" s="478"/>
      <c r="AI383" s="14"/>
      <c r="AJ383" s="34">
        <f>'11'!$L$383</f>
        <v>0</v>
      </c>
      <c r="AK383" s="478"/>
      <c r="AL383" s="14"/>
      <c r="AM383" s="34">
        <f>'12'!$L$383</f>
        <v>0</v>
      </c>
      <c r="AN383" s="478"/>
      <c r="AO383" s="14"/>
      <c r="AP383" s="34">
        <f t="shared" si="1229"/>
        <v>0</v>
      </c>
    </row>
    <row r="384" spans="1:42" ht="20.25">
      <c r="A384" t="str">
        <f t="shared" si="1174"/>
        <v>BoutiqueUniformes</v>
      </c>
      <c r="B384" s="12" t="s">
        <v>120</v>
      </c>
      <c r="C384" s="595" t="s">
        <v>58</v>
      </c>
      <c r="D384" s="478"/>
      <c r="E384" s="14"/>
      <c r="F384" s="34">
        <f>'1'!$L$384</f>
        <v>0</v>
      </c>
      <c r="G384" s="478"/>
      <c r="H384" s="14"/>
      <c r="I384" s="34">
        <f>'2'!$L$384</f>
        <v>0</v>
      </c>
      <c r="J384" s="478"/>
      <c r="K384" s="14"/>
      <c r="L384" s="34">
        <f>'3'!$L$384</f>
        <v>0</v>
      </c>
      <c r="M384" s="478"/>
      <c r="N384" s="14"/>
      <c r="O384" s="34">
        <f>'4'!$L$384</f>
        <v>0</v>
      </c>
      <c r="P384" s="478"/>
      <c r="Q384" s="14"/>
      <c r="R384" s="34">
        <f>'5'!$L$384</f>
        <v>0</v>
      </c>
      <c r="S384" s="478"/>
      <c r="T384" s="14"/>
      <c r="U384" s="34">
        <f>'6'!$L$384</f>
        <v>0</v>
      </c>
      <c r="V384" s="478"/>
      <c r="W384" s="14"/>
      <c r="X384" s="34">
        <f>'7'!$L$384</f>
        <v>0</v>
      </c>
      <c r="Y384" s="478"/>
      <c r="Z384" s="14"/>
      <c r="AA384" s="34">
        <f>'8'!$L$384</f>
        <v>0</v>
      </c>
      <c r="AB384" s="478"/>
      <c r="AC384" s="14"/>
      <c r="AD384" s="34">
        <f>'9'!$L$384</f>
        <v>0</v>
      </c>
      <c r="AE384" s="478"/>
      <c r="AF384" s="14"/>
      <c r="AG384" s="34">
        <f>'10'!$L$384</f>
        <v>0</v>
      </c>
      <c r="AH384" s="478"/>
      <c r="AI384" s="14"/>
      <c r="AJ384" s="34">
        <f>'11'!$L$384</f>
        <v>0</v>
      </c>
      <c r="AK384" s="478"/>
      <c r="AL384" s="14"/>
      <c r="AM384" s="34">
        <f>'12'!$L$384</f>
        <v>0</v>
      </c>
      <c r="AN384" s="478"/>
      <c r="AO384" s="14"/>
      <c r="AP384" s="34">
        <f t="shared" si="1229"/>
        <v>0</v>
      </c>
    </row>
    <row r="385" spans="1:42" ht="20.25">
      <c r="A385" t="str">
        <f t="shared" si="1174"/>
        <v>BoutiquePapeterie</v>
      </c>
      <c r="B385" s="12" t="s">
        <v>120</v>
      </c>
      <c r="C385" s="595" t="s">
        <v>59</v>
      </c>
      <c r="D385" s="478"/>
      <c r="E385" s="14"/>
      <c r="F385" s="34">
        <f>'1'!$L$385</f>
        <v>0</v>
      </c>
      <c r="G385" s="478"/>
      <c r="H385" s="14"/>
      <c r="I385" s="34">
        <f>'2'!$L$385</f>
        <v>0</v>
      </c>
      <c r="J385" s="478"/>
      <c r="K385" s="14"/>
      <c r="L385" s="34">
        <f>'3'!$L$385</f>
        <v>0</v>
      </c>
      <c r="M385" s="478"/>
      <c r="N385" s="14"/>
      <c r="O385" s="34">
        <f>'4'!$L$385</f>
        <v>0</v>
      </c>
      <c r="P385" s="478"/>
      <c r="Q385" s="14"/>
      <c r="R385" s="34">
        <f>'5'!$L$385</f>
        <v>0</v>
      </c>
      <c r="S385" s="478"/>
      <c r="T385" s="14"/>
      <c r="U385" s="34">
        <f>'6'!$L$385</f>
        <v>0</v>
      </c>
      <c r="V385" s="478"/>
      <c r="W385" s="14"/>
      <c r="X385" s="34">
        <f>'7'!$L$385</f>
        <v>0</v>
      </c>
      <c r="Y385" s="478"/>
      <c r="Z385" s="14"/>
      <c r="AA385" s="34">
        <f>'8'!$L$385</f>
        <v>0</v>
      </c>
      <c r="AB385" s="478"/>
      <c r="AC385" s="14"/>
      <c r="AD385" s="34">
        <f>'9'!$L$385</f>
        <v>0</v>
      </c>
      <c r="AE385" s="478"/>
      <c r="AF385" s="14"/>
      <c r="AG385" s="34">
        <f>'10'!$L$385</f>
        <v>0</v>
      </c>
      <c r="AH385" s="478"/>
      <c r="AI385" s="14"/>
      <c r="AJ385" s="34">
        <f>'11'!$L$385</f>
        <v>0</v>
      </c>
      <c r="AK385" s="478"/>
      <c r="AL385" s="14"/>
      <c r="AM385" s="34">
        <f>'12'!$L$385</f>
        <v>0</v>
      </c>
      <c r="AN385" s="478"/>
      <c r="AO385" s="14"/>
      <c r="AP385" s="34">
        <f t="shared" si="1229"/>
        <v>0</v>
      </c>
    </row>
    <row r="386" spans="1:42" ht="20.25">
      <c r="A386" t="str">
        <f t="shared" si="1174"/>
        <v>BoutiqueTéléphone</v>
      </c>
      <c r="B386" s="12" t="s">
        <v>120</v>
      </c>
      <c r="C386" s="595" t="s">
        <v>60</v>
      </c>
      <c r="D386" s="478"/>
      <c r="E386" s="14"/>
      <c r="F386" s="34">
        <f>'1'!$L$386</f>
        <v>0</v>
      </c>
      <c r="G386" s="478"/>
      <c r="H386" s="14"/>
      <c r="I386" s="34">
        <f>'2'!$L$386</f>
        <v>0</v>
      </c>
      <c r="J386" s="478"/>
      <c r="K386" s="14"/>
      <c r="L386" s="34">
        <f>'3'!$L$386</f>
        <v>0</v>
      </c>
      <c r="M386" s="478"/>
      <c r="N386" s="14"/>
      <c r="O386" s="34">
        <f>'4'!$L$386</f>
        <v>0</v>
      </c>
      <c r="P386" s="478"/>
      <c r="Q386" s="14"/>
      <c r="R386" s="34">
        <f>'5'!$L$386</f>
        <v>0</v>
      </c>
      <c r="S386" s="478"/>
      <c r="T386" s="14"/>
      <c r="U386" s="34">
        <f>'6'!$L$386</f>
        <v>0</v>
      </c>
      <c r="V386" s="478"/>
      <c r="W386" s="14"/>
      <c r="X386" s="34">
        <f>'7'!$L$386</f>
        <v>0</v>
      </c>
      <c r="Y386" s="478"/>
      <c r="Z386" s="14"/>
      <c r="AA386" s="34">
        <f>'8'!$L$386</f>
        <v>0</v>
      </c>
      <c r="AB386" s="478"/>
      <c r="AC386" s="14"/>
      <c r="AD386" s="34">
        <f>'9'!$L$386</f>
        <v>0</v>
      </c>
      <c r="AE386" s="478"/>
      <c r="AF386" s="14"/>
      <c r="AG386" s="34">
        <f>'10'!$L$386</f>
        <v>0</v>
      </c>
      <c r="AH386" s="478"/>
      <c r="AI386" s="14"/>
      <c r="AJ386" s="34">
        <f>'11'!$L$386</f>
        <v>0</v>
      </c>
      <c r="AK386" s="478"/>
      <c r="AL386" s="14"/>
      <c r="AM386" s="34">
        <f>'12'!$L$386</f>
        <v>0</v>
      </c>
      <c r="AN386" s="478"/>
      <c r="AO386" s="14"/>
      <c r="AP386" s="34">
        <f t="shared" si="1229"/>
        <v>0</v>
      </c>
    </row>
    <row r="387" spans="1:42" ht="20.25">
      <c r="A387" t="str">
        <f t="shared" si="1174"/>
        <v>BoutiqueFrais postaux</v>
      </c>
      <c r="B387" s="12" t="s">
        <v>120</v>
      </c>
      <c r="C387" s="595" t="s">
        <v>61</v>
      </c>
      <c r="D387" s="478"/>
      <c r="E387" s="14"/>
      <c r="F387" s="34">
        <f>'1'!$L$387</f>
        <v>0</v>
      </c>
      <c r="G387" s="478"/>
      <c r="H387" s="14"/>
      <c r="I387" s="34">
        <f>'2'!$L$387</f>
        <v>0</v>
      </c>
      <c r="J387" s="478"/>
      <c r="K387" s="14"/>
      <c r="L387" s="34">
        <f>'3'!$L$387</f>
        <v>0</v>
      </c>
      <c r="M387" s="478"/>
      <c r="N387" s="14"/>
      <c r="O387" s="34">
        <f>'4'!$L$387</f>
        <v>0</v>
      </c>
      <c r="P387" s="478"/>
      <c r="Q387" s="14"/>
      <c r="R387" s="34">
        <f>'5'!$L$387</f>
        <v>0</v>
      </c>
      <c r="S387" s="478"/>
      <c r="T387" s="14"/>
      <c r="U387" s="34">
        <f>'6'!$L$387</f>
        <v>0</v>
      </c>
      <c r="V387" s="478"/>
      <c r="W387" s="14"/>
      <c r="X387" s="34">
        <f>'7'!$L$387</f>
        <v>0</v>
      </c>
      <c r="Y387" s="478"/>
      <c r="Z387" s="14"/>
      <c r="AA387" s="34">
        <f>'8'!$L$387</f>
        <v>0</v>
      </c>
      <c r="AB387" s="478"/>
      <c r="AC387" s="14"/>
      <c r="AD387" s="34">
        <f>'9'!$L$387</f>
        <v>0</v>
      </c>
      <c r="AE387" s="478"/>
      <c r="AF387" s="14"/>
      <c r="AG387" s="34">
        <f>'10'!$L$387</f>
        <v>0</v>
      </c>
      <c r="AH387" s="478"/>
      <c r="AI387" s="14"/>
      <c r="AJ387" s="34">
        <f>'11'!$L$387</f>
        <v>0</v>
      </c>
      <c r="AK387" s="478"/>
      <c r="AL387" s="14"/>
      <c r="AM387" s="34">
        <f>'12'!$L$387</f>
        <v>0</v>
      </c>
      <c r="AN387" s="478"/>
      <c r="AO387" s="14"/>
      <c r="AP387" s="34">
        <f t="shared" si="1229"/>
        <v>0</v>
      </c>
    </row>
    <row r="388" spans="1:42" ht="20.25">
      <c r="A388" t="str">
        <f t="shared" si="1174"/>
        <v>BoutiqueDivers</v>
      </c>
      <c r="B388" s="12" t="s">
        <v>120</v>
      </c>
      <c r="C388" s="595" t="s">
        <v>62</v>
      </c>
      <c r="D388" s="478"/>
      <c r="E388" s="14"/>
      <c r="F388" s="34">
        <f>'1'!$L$388</f>
        <v>0</v>
      </c>
      <c r="G388" s="478"/>
      <c r="H388" s="14"/>
      <c r="I388" s="34">
        <f>'2'!$L$388</f>
        <v>0</v>
      </c>
      <c r="J388" s="478"/>
      <c r="K388" s="14"/>
      <c r="L388" s="34">
        <f>'3'!$L$388</f>
        <v>0</v>
      </c>
      <c r="M388" s="478"/>
      <c r="N388" s="14"/>
      <c r="O388" s="34">
        <f>'4'!$L$388</f>
        <v>0</v>
      </c>
      <c r="P388" s="478"/>
      <c r="Q388" s="14"/>
      <c r="R388" s="34">
        <f>'5'!$L$388</f>
        <v>0</v>
      </c>
      <c r="S388" s="478"/>
      <c r="T388" s="14"/>
      <c r="U388" s="34">
        <f>'6'!$L$388</f>
        <v>0</v>
      </c>
      <c r="V388" s="478"/>
      <c r="W388" s="14"/>
      <c r="X388" s="34">
        <f>'7'!$L$388</f>
        <v>0</v>
      </c>
      <c r="Y388" s="478"/>
      <c r="Z388" s="14"/>
      <c r="AA388" s="34">
        <f>'8'!$L$388</f>
        <v>0</v>
      </c>
      <c r="AB388" s="478"/>
      <c r="AC388" s="14"/>
      <c r="AD388" s="34">
        <f>'9'!$L$388</f>
        <v>0</v>
      </c>
      <c r="AE388" s="478"/>
      <c r="AF388" s="14"/>
      <c r="AG388" s="34">
        <f>'10'!$L$388</f>
        <v>0</v>
      </c>
      <c r="AH388" s="478"/>
      <c r="AI388" s="14"/>
      <c r="AJ388" s="34">
        <f>'11'!$L$388</f>
        <v>0</v>
      </c>
      <c r="AK388" s="478"/>
      <c r="AL388" s="14"/>
      <c r="AM388" s="34">
        <f>'12'!$L$388</f>
        <v>0</v>
      </c>
      <c r="AN388" s="478"/>
      <c r="AO388" s="14"/>
      <c r="AP388" s="34">
        <f t="shared" si="1229"/>
        <v>0</v>
      </c>
    </row>
    <row r="389" spans="1:42" ht="20.25">
      <c r="A389" t="str">
        <f t="shared" si="1174"/>
        <v>BoutiqueFormation</v>
      </c>
      <c r="B389" s="12" t="s">
        <v>120</v>
      </c>
      <c r="C389" s="595" t="s">
        <v>63</v>
      </c>
      <c r="D389" s="478"/>
      <c r="E389" s="14"/>
      <c r="F389" s="34">
        <f>'1'!$L$389</f>
        <v>0</v>
      </c>
      <c r="G389" s="478"/>
      <c r="H389" s="14"/>
      <c r="I389" s="34">
        <f>'2'!$L$389</f>
        <v>0</v>
      </c>
      <c r="J389" s="478"/>
      <c r="K389" s="14"/>
      <c r="L389" s="34">
        <f>'3'!$L$389</f>
        <v>0</v>
      </c>
      <c r="M389" s="478"/>
      <c r="N389" s="14"/>
      <c r="O389" s="34">
        <f>'4'!$L$389</f>
        <v>0</v>
      </c>
      <c r="P389" s="478"/>
      <c r="Q389" s="14"/>
      <c r="R389" s="34">
        <f>'5'!$L$389</f>
        <v>0</v>
      </c>
      <c r="S389" s="478"/>
      <c r="T389" s="14"/>
      <c r="U389" s="34">
        <f>'6'!$L$389</f>
        <v>0</v>
      </c>
      <c r="V389" s="478"/>
      <c r="W389" s="14"/>
      <c r="X389" s="34">
        <f>'7'!$L$389</f>
        <v>0</v>
      </c>
      <c r="Y389" s="478"/>
      <c r="Z389" s="14"/>
      <c r="AA389" s="34">
        <f>'8'!$L$389</f>
        <v>0</v>
      </c>
      <c r="AB389" s="478"/>
      <c r="AC389" s="14"/>
      <c r="AD389" s="34">
        <f>'9'!$L$389</f>
        <v>0</v>
      </c>
      <c r="AE389" s="478"/>
      <c r="AF389" s="14"/>
      <c r="AG389" s="34">
        <f>'10'!$L$389</f>
        <v>0</v>
      </c>
      <c r="AH389" s="478"/>
      <c r="AI389" s="14"/>
      <c r="AJ389" s="34">
        <f>'11'!$L$389</f>
        <v>0</v>
      </c>
      <c r="AK389" s="478"/>
      <c r="AL389" s="14"/>
      <c r="AM389" s="34">
        <f>'12'!$L$389</f>
        <v>0</v>
      </c>
      <c r="AN389" s="478"/>
      <c r="AO389" s="14"/>
      <c r="AP389" s="34">
        <f t="shared" si="1229"/>
        <v>0</v>
      </c>
    </row>
    <row r="390" spans="1:42" ht="20.25">
      <c r="A390" t="str">
        <f t="shared" si="1174"/>
        <v>BoutiqueFrais bancaires</v>
      </c>
      <c r="B390" s="12" t="s">
        <v>120</v>
      </c>
      <c r="C390" s="595" t="s">
        <v>64</v>
      </c>
      <c r="D390" s="478"/>
      <c r="E390" s="14"/>
      <c r="F390" s="34">
        <f>'1'!$L$390</f>
        <v>0</v>
      </c>
      <c r="G390" s="478"/>
      <c r="H390" s="14"/>
      <c r="I390" s="34">
        <f>'2'!$L$390</f>
        <v>0</v>
      </c>
      <c r="J390" s="478"/>
      <c r="K390" s="14"/>
      <c r="L390" s="34">
        <f>'3'!$L$390</f>
        <v>0</v>
      </c>
      <c r="M390" s="478"/>
      <c r="N390" s="14"/>
      <c r="O390" s="34">
        <f>'4'!$L$390</f>
        <v>0</v>
      </c>
      <c r="P390" s="478"/>
      <c r="Q390" s="14"/>
      <c r="R390" s="34">
        <f>'5'!$L$390</f>
        <v>0</v>
      </c>
      <c r="S390" s="478"/>
      <c r="T390" s="14"/>
      <c r="U390" s="34">
        <f>'6'!$L$390</f>
        <v>0</v>
      </c>
      <c r="V390" s="478"/>
      <c r="W390" s="14"/>
      <c r="X390" s="34">
        <f>'7'!$L$390</f>
        <v>0</v>
      </c>
      <c r="Y390" s="478"/>
      <c r="Z390" s="14"/>
      <c r="AA390" s="34">
        <f>'8'!$L$390</f>
        <v>0</v>
      </c>
      <c r="AB390" s="478"/>
      <c r="AC390" s="14"/>
      <c r="AD390" s="34">
        <f>'9'!$L$390</f>
        <v>0</v>
      </c>
      <c r="AE390" s="478"/>
      <c r="AF390" s="14"/>
      <c r="AG390" s="34">
        <f>'10'!$L$390</f>
        <v>0</v>
      </c>
      <c r="AH390" s="478"/>
      <c r="AI390" s="14"/>
      <c r="AJ390" s="34">
        <f>'11'!$L$390</f>
        <v>0</v>
      </c>
      <c r="AK390" s="478"/>
      <c r="AL390" s="14"/>
      <c r="AM390" s="34">
        <f>'12'!$L$390</f>
        <v>0</v>
      </c>
      <c r="AN390" s="478"/>
      <c r="AO390" s="14"/>
      <c r="AP390" s="34">
        <f t="shared" si="1229"/>
        <v>0</v>
      </c>
    </row>
    <row r="391" spans="1:42" ht="20.25" hidden="1">
      <c r="A391" t="str">
        <f t="shared" si="1174"/>
        <v>Boutique[...]</v>
      </c>
      <c r="B391" s="12" t="s">
        <v>120</v>
      </c>
      <c r="C391" s="595" t="s">
        <v>21</v>
      </c>
      <c r="D391" s="478"/>
      <c r="E391" s="14"/>
      <c r="F391" s="34">
        <f>'1'!$L$391</f>
        <v>0</v>
      </c>
      <c r="G391" s="478"/>
      <c r="H391" s="14"/>
      <c r="I391" s="34">
        <f>'2'!$L$391</f>
        <v>0</v>
      </c>
      <c r="J391" s="478"/>
      <c r="K391" s="14"/>
      <c r="L391" s="34">
        <f>'3'!$L$391</f>
        <v>0</v>
      </c>
      <c r="M391" s="478"/>
      <c r="N391" s="14"/>
      <c r="O391" s="34">
        <f>'4'!$L$391</f>
        <v>0</v>
      </c>
      <c r="P391" s="478"/>
      <c r="Q391" s="14"/>
      <c r="R391" s="34">
        <f>'5'!$L$391</f>
        <v>0</v>
      </c>
      <c r="S391" s="478"/>
      <c r="T391" s="14"/>
      <c r="U391" s="34">
        <f>'6'!$L$391</f>
        <v>0</v>
      </c>
      <c r="V391" s="478"/>
      <c r="W391" s="14"/>
      <c r="X391" s="34">
        <f>'7'!$L$391</f>
        <v>0</v>
      </c>
      <c r="Y391" s="478"/>
      <c r="Z391" s="14"/>
      <c r="AA391" s="34">
        <f>'8'!$L$391</f>
        <v>0</v>
      </c>
      <c r="AB391" s="478"/>
      <c r="AC391" s="14"/>
      <c r="AD391" s="34">
        <f>'9'!$L$391</f>
        <v>0</v>
      </c>
      <c r="AE391" s="478"/>
      <c r="AF391" s="14"/>
      <c r="AG391" s="34">
        <f>'10'!$L$391</f>
        <v>0</v>
      </c>
      <c r="AH391" s="478"/>
      <c r="AI391" s="14"/>
      <c r="AJ391" s="34">
        <f>'11'!$L$391</f>
        <v>0</v>
      </c>
      <c r="AK391" s="478"/>
      <c r="AL391" s="14"/>
      <c r="AM391" s="34">
        <f>'12'!$L$391</f>
        <v>0</v>
      </c>
      <c r="AN391" s="478"/>
      <c r="AO391" s="14"/>
      <c r="AP391" s="34">
        <f t="shared" si="1229"/>
        <v>0</v>
      </c>
    </row>
    <row r="392" spans="1:42" ht="20.25" hidden="1">
      <c r="A392" t="str">
        <f t="shared" si="1174"/>
        <v>Boutique[...]</v>
      </c>
      <c r="B392" s="12" t="s">
        <v>120</v>
      </c>
      <c r="C392" s="595" t="s">
        <v>21</v>
      </c>
      <c r="D392" s="478"/>
      <c r="E392" s="14"/>
      <c r="F392" s="34">
        <f>'1'!$L$392</f>
        <v>0</v>
      </c>
      <c r="G392" s="478"/>
      <c r="H392" s="14"/>
      <c r="I392" s="34">
        <f>'2'!$L$392</f>
        <v>0</v>
      </c>
      <c r="J392" s="478"/>
      <c r="K392" s="14"/>
      <c r="L392" s="34">
        <f>'3'!$L$392</f>
        <v>0</v>
      </c>
      <c r="M392" s="478"/>
      <c r="N392" s="14"/>
      <c r="O392" s="34">
        <f>'4'!$L$392</f>
        <v>0</v>
      </c>
      <c r="P392" s="478"/>
      <c r="Q392" s="14"/>
      <c r="R392" s="34">
        <f>'5'!$L$392</f>
        <v>0</v>
      </c>
      <c r="S392" s="478"/>
      <c r="T392" s="14"/>
      <c r="U392" s="34">
        <f>'6'!$L$392</f>
        <v>0</v>
      </c>
      <c r="V392" s="478"/>
      <c r="W392" s="14"/>
      <c r="X392" s="34">
        <f>'7'!$L$392</f>
        <v>0</v>
      </c>
      <c r="Y392" s="478"/>
      <c r="Z392" s="14"/>
      <c r="AA392" s="34">
        <f>'8'!$L$392</f>
        <v>0</v>
      </c>
      <c r="AB392" s="478"/>
      <c r="AC392" s="14"/>
      <c r="AD392" s="34">
        <f>'9'!$L$392</f>
        <v>0</v>
      </c>
      <c r="AE392" s="478"/>
      <c r="AF392" s="14"/>
      <c r="AG392" s="34">
        <f>'10'!$L$392</f>
        <v>0</v>
      </c>
      <c r="AH392" s="478"/>
      <c r="AI392" s="14"/>
      <c r="AJ392" s="34">
        <f>'11'!$L$392</f>
        <v>0</v>
      </c>
      <c r="AK392" s="478"/>
      <c r="AL392" s="14"/>
      <c r="AM392" s="34">
        <f>'12'!$L$392</f>
        <v>0</v>
      </c>
      <c r="AN392" s="478"/>
      <c r="AO392" s="14"/>
      <c r="AP392" s="34">
        <f t="shared" si="1229"/>
        <v>0</v>
      </c>
    </row>
    <row r="393" spans="1:42" ht="20.25" hidden="1">
      <c r="A393" t="str">
        <f t="shared" si="1174"/>
        <v>Boutique[...]</v>
      </c>
      <c r="B393" s="12" t="s">
        <v>120</v>
      </c>
      <c r="C393" s="595" t="s">
        <v>21</v>
      </c>
      <c r="D393" s="117"/>
      <c r="E393" s="117"/>
      <c r="F393" s="34">
        <f>'1'!$L$393</f>
        <v>0</v>
      </c>
      <c r="G393" s="117"/>
      <c r="H393" s="117"/>
      <c r="I393" s="34">
        <f>'2'!$L$393</f>
        <v>0</v>
      </c>
      <c r="J393" s="117"/>
      <c r="K393" s="117"/>
      <c r="L393" s="34">
        <f>'3'!$L$393</f>
        <v>0</v>
      </c>
      <c r="M393" s="117"/>
      <c r="N393" s="117"/>
      <c r="O393" s="34">
        <f>'4'!$L$393</f>
        <v>0</v>
      </c>
      <c r="P393" s="117"/>
      <c r="Q393" s="117"/>
      <c r="R393" s="34">
        <f>'5'!$L$393</f>
        <v>0</v>
      </c>
      <c r="S393" s="117"/>
      <c r="T393" s="117"/>
      <c r="U393" s="34">
        <f>'6'!$L$393</f>
        <v>0</v>
      </c>
      <c r="V393" s="117"/>
      <c r="W393" s="117"/>
      <c r="X393" s="34">
        <f>'7'!$L$393</f>
        <v>0</v>
      </c>
      <c r="Y393" s="117"/>
      <c r="Z393" s="117"/>
      <c r="AA393" s="34">
        <f>'8'!$L$393</f>
        <v>0</v>
      </c>
      <c r="AB393" s="117"/>
      <c r="AC393" s="117"/>
      <c r="AD393" s="34">
        <f>'9'!$L$393</f>
        <v>0</v>
      </c>
      <c r="AE393" s="117"/>
      <c r="AF393" s="117"/>
      <c r="AG393" s="34">
        <f>'10'!$L$393</f>
        <v>0</v>
      </c>
      <c r="AH393" s="117"/>
      <c r="AI393" s="117"/>
      <c r="AJ393" s="34">
        <f>'11'!$L$393</f>
        <v>0</v>
      </c>
      <c r="AK393" s="117"/>
      <c r="AL393" s="117"/>
      <c r="AM393" s="34">
        <f>'12'!$L$393</f>
        <v>0</v>
      </c>
      <c r="AN393" s="117"/>
      <c r="AO393" s="117"/>
      <c r="AP393" s="34">
        <f t="shared" si="1229"/>
        <v>0</v>
      </c>
    </row>
    <row r="394" spans="1:42" ht="20.25">
      <c r="B394" s="7"/>
      <c r="C394" s="611" t="s">
        <v>65</v>
      </c>
      <c r="D394" s="100" t="s">
        <v>40</v>
      </c>
      <c r="E394" s="101">
        <f>IFERROR(F394/F$359,0)</f>
        <v>0</v>
      </c>
      <c r="F394" s="102">
        <f>+SUM(F377:F393)</f>
        <v>0</v>
      </c>
      <c r="G394" s="100" t="s">
        <v>40</v>
      </c>
      <c r="H394" s="101">
        <f>IFERROR(I394/I$359,0)</f>
        <v>0</v>
      </c>
      <c r="I394" s="102">
        <f>+SUM(I377:I393)</f>
        <v>0</v>
      </c>
      <c r="J394" s="100" t="s">
        <v>40</v>
      </c>
      <c r="K394" s="101">
        <f>IFERROR(L394/L$359,0)</f>
        <v>0</v>
      </c>
      <c r="L394" s="102">
        <f>+SUM(L377:L393)</f>
        <v>0</v>
      </c>
      <c r="M394" s="100" t="s">
        <v>40</v>
      </c>
      <c r="N394" s="101">
        <f t="shared" ref="N394" si="1230">IFERROR(O394/O$359,0)</f>
        <v>0</v>
      </c>
      <c r="O394" s="102">
        <f t="shared" ref="O394" si="1231">+SUM(O377:O393)</f>
        <v>0</v>
      </c>
      <c r="P394" s="100" t="s">
        <v>40</v>
      </c>
      <c r="Q394" s="101">
        <f t="shared" ref="Q394" si="1232">IFERROR(R394/R$359,0)</f>
        <v>0</v>
      </c>
      <c r="R394" s="102">
        <f t="shared" ref="R394" si="1233">+SUM(R377:R393)</f>
        <v>0</v>
      </c>
      <c r="S394" s="100" t="s">
        <v>40</v>
      </c>
      <c r="T394" s="101">
        <f t="shared" ref="T394" si="1234">IFERROR(U394/U$359,0)</f>
        <v>0</v>
      </c>
      <c r="U394" s="102">
        <f t="shared" ref="U394" si="1235">+SUM(U377:U393)</f>
        <v>0</v>
      </c>
      <c r="V394" s="100" t="s">
        <v>40</v>
      </c>
      <c r="W394" s="101">
        <f t="shared" ref="W394" si="1236">IFERROR(X394/X$359,0)</f>
        <v>0</v>
      </c>
      <c r="X394" s="102">
        <f t="shared" ref="X394" si="1237">+SUM(X377:X393)</f>
        <v>0</v>
      </c>
      <c r="Y394" s="100" t="s">
        <v>40</v>
      </c>
      <c r="Z394" s="101">
        <f t="shared" ref="Z394" si="1238">IFERROR(AA394/AA$359,0)</f>
        <v>0</v>
      </c>
      <c r="AA394" s="102">
        <f t="shared" ref="AA394" si="1239">+SUM(AA377:AA393)</f>
        <v>0</v>
      </c>
      <c r="AB394" s="100" t="s">
        <v>40</v>
      </c>
      <c r="AC394" s="101">
        <f t="shared" ref="AC394" si="1240">IFERROR(AD394/AD$359,0)</f>
        <v>0</v>
      </c>
      <c r="AD394" s="102">
        <f t="shared" ref="AD394" si="1241">+SUM(AD377:AD393)</f>
        <v>0</v>
      </c>
      <c r="AE394" s="100" t="s">
        <v>40</v>
      </c>
      <c r="AF394" s="101">
        <f t="shared" ref="AF394" si="1242">IFERROR(AG394/AG$359,0)</f>
        <v>0</v>
      </c>
      <c r="AG394" s="102">
        <f t="shared" ref="AG394" si="1243">+SUM(AG377:AG393)</f>
        <v>0</v>
      </c>
      <c r="AH394" s="100" t="s">
        <v>40</v>
      </c>
      <c r="AI394" s="101">
        <f t="shared" ref="AI394" si="1244">IFERROR(AJ394/AJ$359,0)</f>
        <v>0</v>
      </c>
      <c r="AJ394" s="102">
        <f t="shared" ref="AJ394" si="1245">+SUM(AJ377:AJ393)</f>
        <v>0</v>
      </c>
      <c r="AK394" s="100" t="s">
        <v>40</v>
      </c>
      <c r="AL394" s="101">
        <f t="shared" ref="AL394" si="1246">IFERROR(AM394/AM$359,0)</f>
        <v>0</v>
      </c>
      <c r="AM394" s="102">
        <f t="shared" ref="AM394" si="1247">+SUM(AM377:AM393)</f>
        <v>0</v>
      </c>
      <c r="AN394" s="100" t="s">
        <v>40</v>
      </c>
      <c r="AO394" s="101">
        <f t="shared" ref="AO394" si="1248">IFERROR(AP394/AP$359,0)</f>
        <v>0</v>
      </c>
      <c r="AP394" s="102">
        <f t="shared" ref="AP394" si="1249">+SUM(AP377:AP393)</f>
        <v>0</v>
      </c>
    </row>
    <row r="395" spans="1:42" ht="20.25">
      <c r="B395" s="7"/>
      <c r="C395" s="603"/>
      <c r="D395" s="478"/>
      <c r="E395" s="14"/>
      <c r="F395" s="41"/>
      <c r="G395" s="478"/>
      <c r="H395" s="14"/>
      <c r="I395" s="41"/>
      <c r="J395" s="478"/>
      <c r="K395" s="14"/>
      <c r="L395" s="41"/>
      <c r="M395" s="478"/>
      <c r="N395" s="14"/>
      <c r="O395" s="41"/>
      <c r="P395" s="478"/>
      <c r="Q395" s="14"/>
      <c r="R395" s="41"/>
      <c r="S395" s="478"/>
      <c r="T395" s="14"/>
      <c r="U395" s="41"/>
      <c r="V395" s="478"/>
      <c r="W395" s="14"/>
      <c r="X395" s="41"/>
      <c r="Y395" s="478"/>
      <c r="Z395" s="14"/>
      <c r="AA395" s="41"/>
      <c r="AB395" s="478"/>
      <c r="AC395" s="14"/>
      <c r="AD395" s="41"/>
      <c r="AE395" s="478"/>
      <c r="AF395" s="14"/>
      <c r="AG395" s="41"/>
      <c r="AH395" s="478"/>
      <c r="AI395" s="14"/>
      <c r="AJ395" s="41"/>
      <c r="AK395" s="478"/>
      <c r="AL395" s="14"/>
      <c r="AM395" s="41"/>
      <c r="AN395" s="478"/>
      <c r="AO395" s="14"/>
      <c r="AP395" s="41"/>
    </row>
    <row r="396" spans="1:42" ht="20.25">
      <c r="B396" s="7"/>
      <c r="C396" s="611" t="s">
        <v>66</v>
      </c>
      <c r="D396" s="100" t="s">
        <v>40</v>
      </c>
      <c r="E396" s="101">
        <f>IFERROR(F396/F$359,0)</f>
        <v>0</v>
      </c>
      <c r="F396" s="102">
        <f>F376+F394</f>
        <v>0</v>
      </c>
      <c r="G396" s="100" t="s">
        <v>40</v>
      </c>
      <c r="H396" s="101">
        <f>IFERROR(I396/I$359,0)</f>
        <v>0</v>
      </c>
      <c r="I396" s="102">
        <f>I376+I394</f>
        <v>0</v>
      </c>
      <c r="J396" s="100" t="s">
        <v>40</v>
      </c>
      <c r="K396" s="101">
        <f>IFERROR(L396/L$359,0)</f>
        <v>0</v>
      </c>
      <c r="L396" s="102">
        <f>L376+L394</f>
        <v>0</v>
      </c>
      <c r="M396" s="100" t="s">
        <v>40</v>
      </c>
      <c r="N396" s="101">
        <f t="shared" ref="N396" si="1250">IFERROR(O396/O$359,0)</f>
        <v>0</v>
      </c>
      <c r="O396" s="102">
        <f t="shared" ref="O396" si="1251">O376+O394</f>
        <v>0</v>
      </c>
      <c r="P396" s="100" t="s">
        <v>40</v>
      </c>
      <c r="Q396" s="101">
        <f t="shared" ref="Q396" si="1252">IFERROR(R396/R$359,0)</f>
        <v>0</v>
      </c>
      <c r="R396" s="102">
        <f t="shared" ref="R396" si="1253">R376+R394</f>
        <v>0</v>
      </c>
      <c r="S396" s="100" t="s">
        <v>40</v>
      </c>
      <c r="T396" s="101">
        <f t="shared" ref="T396" si="1254">IFERROR(U396/U$359,0)</f>
        <v>0</v>
      </c>
      <c r="U396" s="102">
        <f t="shared" ref="U396" si="1255">U376+U394</f>
        <v>0</v>
      </c>
      <c r="V396" s="100" t="s">
        <v>40</v>
      </c>
      <c r="W396" s="101">
        <f t="shared" ref="W396" si="1256">IFERROR(X396/X$359,0)</f>
        <v>0</v>
      </c>
      <c r="X396" s="102">
        <f t="shared" ref="X396" si="1257">X376+X394</f>
        <v>0</v>
      </c>
      <c r="Y396" s="100" t="s">
        <v>40</v>
      </c>
      <c r="Z396" s="101">
        <f t="shared" ref="Z396" si="1258">IFERROR(AA396/AA$359,0)</f>
        <v>0</v>
      </c>
      <c r="AA396" s="102">
        <f t="shared" ref="AA396" si="1259">AA376+AA394</f>
        <v>0</v>
      </c>
      <c r="AB396" s="100" t="s">
        <v>40</v>
      </c>
      <c r="AC396" s="101">
        <f t="shared" ref="AC396" si="1260">IFERROR(AD396/AD$359,0)</f>
        <v>0</v>
      </c>
      <c r="AD396" s="102">
        <f t="shared" ref="AD396" si="1261">AD376+AD394</f>
        <v>0</v>
      </c>
      <c r="AE396" s="100" t="s">
        <v>40</v>
      </c>
      <c r="AF396" s="101">
        <f t="shared" ref="AF396" si="1262">IFERROR(AG396/AG$359,0)</f>
        <v>0</v>
      </c>
      <c r="AG396" s="102">
        <f t="shared" ref="AG396" si="1263">AG376+AG394</f>
        <v>0</v>
      </c>
      <c r="AH396" s="100" t="s">
        <v>40</v>
      </c>
      <c r="AI396" s="101">
        <f t="shared" ref="AI396" si="1264">IFERROR(AJ396/AJ$359,0)</f>
        <v>0</v>
      </c>
      <c r="AJ396" s="102">
        <f t="shared" ref="AJ396" si="1265">AJ376+AJ394</f>
        <v>0</v>
      </c>
      <c r="AK396" s="100" t="s">
        <v>40</v>
      </c>
      <c r="AL396" s="101">
        <f t="shared" ref="AL396" si="1266">IFERROR(AM396/AM$359,0)</f>
        <v>0</v>
      </c>
      <c r="AM396" s="102">
        <f t="shared" ref="AM396" si="1267">AM376+AM394</f>
        <v>0</v>
      </c>
      <c r="AN396" s="100" t="s">
        <v>40</v>
      </c>
      <c r="AO396" s="101">
        <f t="shared" ref="AO396" si="1268">IFERROR(AP396/AP$359,0)</f>
        <v>0</v>
      </c>
      <c r="AP396" s="102">
        <f t="shared" ref="AP396" si="1269">AP376+AP394</f>
        <v>0</v>
      </c>
    </row>
    <row r="397" spans="1:42" ht="21" thickBot="1">
      <c r="B397" s="7"/>
      <c r="C397" s="603"/>
      <c r="D397" s="478"/>
      <c r="E397" s="14"/>
      <c r="F397" s="60"/>
      <c r="G397" s="478"/>
      <c r="H397" s="14"/>
      <c r="I397" s="60"/>
      <c r="J397" s="478"/>
      <c r="K397" s="14"/>
      <c r="L397" s="60"/>
      <c r="M397" s="478"/>
      <c r="N397" s="14"/>
      <c r="O397" s="60"/>
      <c r="P397" s="478"/>
      <c r="Q397" s="14"/>
      <c r="R397" s="60"/>
      <c r="S397" s="478"/>
      <c r="T397" s="14"/>
      <c r="U397" s="60"/>
      <c r="V397" s="478"/>
      <c r="W397" s="14"/>
      <c r="X397" s="60"/>
      <c r="Y397" s="478"/>
      <c r="Z397" s="14"/>
      <c r="AA397" s="60"/>
      <c r="AB397" s="478"/>
      <c r="AC397" s="14"/>
      <c r="AD397" s="60"/>
      <c r="AE397" s="478"/>
      <c r="AF397" s="14"/>
      <c r="AG397" s="60"/>
      <c r="AH397" s="478"/>
      <c r="AI397" s="14"/>
      <c r="AJ397" s="60"/>
      <c r="AK397" s="478"/>
      <c r="AL397" s="14"/>
      <c r="AM397" s="60"/>
      <c r="AN397" s="478"/>
      <c r="AO397" s="14"/>
      <c r="AP397" s="60"/>
    </row>
    <row r="398" spans="1:42" ht="21.75" thickTop="1" thickBot="1">
      <c r="B398" s="7"/>
      <c r="C398" s="623" t="s">
        <v>73</v>
      </c>
      <c r="D398" s="265"/>
      <c r="E398" s="265"/>
      <c r="F398" s="262">
        <f>F361-F396</f>
        <v>0</v>
      </c>
      <c r="G398" s="265"/>
      <c r="H398" s="265"/>
      <c r="I398" s="262">
        <f>I361-I396</f>
        <v>0</v>
      </c>
      <c r="J398" s="265"/>
      <c r="K398" s="265"/>
      <c r="L398" s="262">
        <f>L361-L396</f>
        <v>0</v>
      </c>
      <c r="M398" s="265"/>
      <c r="N398" s="265"/>
      <c r="O398" s="262">
        <f t="shared" ref="O398" si="1270">O361-O396</f>
        <v>0</v>
      </c>
      <c r="P398" s="265"/>
      <c r="Q398" s="265"/>
      <c r="R398" s="262">
        <f t="shared" ref="R398" si="1271">R361-R396</f>
        <v>0</v>
      </c>
      <c r="S398" s="265"/>
      <c r="T398" s="265"/>
      <c r="U398" s="262">
        <f t="shared" ref="U398" si="1272">U361-U396</f>
        <v>0</v>
      </c>
      <c r="V398" s="265"/>
      <c r="W398" s="265"/>
      <c r="X398" s="262">
        <f t="shared" ref="X398" si="1273">X361-X396</f>
        <v>0</v>
      </c>
      <c r="Y398" s="265"/>
      <c r="Z398" s="265"/>
      <c r="AA398" s="262">
        <f t="shared" ref="AA398" si="1274">AA361-AA396</f>
        <v>0</v>
      </c>
      <c r="AB398" s="265"/>
      <c r="AC398" s="265"/>
      <c r="AD398" s="262">
        <f t="shared" ref="AD398" si="1275">AD361-AD396</f>
        <v>0</v>
      </c>
      <c r="AE398" s="265"/>
      <c r="AF398" s="265"/>
      <c r="AG398" s="262">
        <f t="shared" ref="AG398" si="1276">AG361-AG396</f>
        <v>0</v>
      </c>
      <c r="AH398" s="265"/>
      <c r="AI398" s="265"/>
      <c r="AJ398" s="262">
        <f t="shared" ref="AJ398" si="1277">AJ361-AJ396</f>
        <v>0</v>
      </c>
      <c r="AK398" s="265"/>
      <c r="AL398" s="265"/>
      <c r="AM398" s="262">
        <f t="shared" ref="AM398" si="1278">AM361-AM396</f>
        <v>0</v>
      </c>
      <c r="AN398" s="265"/>
      <c r="AO398" s="265"/>
      <c r="AP398" s="262">
        <f t="shared" ref="AP398" si="1279">AP361-AP396</f>
        <v>0</v>
      </c>
    </row>
    <row r="399" spans="1:42" ht="21" thickTop="1">
      <c r="C399" s="633"/>
      <c r="D399" s="77"/>
      <c r="E399" s="77"/>
      <c r="F399" s="118"/>
      <c r="G399" s="77"/>
      <c r="H399" s="77"/>
      <c r="I399" s="118"/>
      <c r="J399" s="77"/>
      <c r="K399" s="77"/>
      <c r="L399" s="118"/>
      <c r="M399" s="77"/>
      <c r="N399" s="77"/>
      <c r="O399" s="118"/>
      <c r="P399" s="77"/>
      <c r="Q399" s="77"/>
      <c r="R399" s="118"/>
      <c r="S399" s="77"/>
      <c r="T399" s="77"/>
      <c r="U399" s="118"/>
      <c r="V399" s="77"/>
      <c r="W399" s="77"/>
      <c r="X399" s="118"/>
      <c r="Y399" s="77"/>
      <c r="Z399" s="77"/>
      <c r="AA399" s="118"/>
      <c r="AB399" s="77"/>
      <c r="AC399" s="77"/>
      <c r="AD399" s="118"/>
      <c r="AE399" s="77"/>
      <c r="AF399" s="77"/>
      <c r="AG399" s="118"/>
      <c r="AH399" s="77"/>
      <c r="AI399" s="77"/>
      <c r="AJ399" s="118"/>
      <c r="AK399" s="77"/>
      <c r="AL399" s="77"/>
      <c r="AM399" s="118"/>
      <c r="AN399" s="77"/>
      <c r="AO399" s="77"/>
      <c r="AP399" s="118"/>
    </row>
    <row r="400" spans="1:42" ht="20.25">
      <c r="C400" s="30"/>
      <c r="D400" s="14"/>
      <c r="E400" s="14"/>
      <c r="F400" s="83"/>
      <c r="G400" s="14"/>
      <c r="H400" s="14"/>
      <c r="I400" s="83"/>
      <c r="J400" s="14"/>
      <c r="K400" s="14"/>
      <c r="L400" s="83"/>
      <c r="M400" s="14"/>
      <c r="N400" s="14"/>
      <c r="O400" s="83"/>
      <c r="P400" s="14"/>
      <c r="Q400" s="14"/>
      <c r="R400" s="83"/>
      <c r="S400" s="14"/>
      <c r="T400" s="14"/>
      <c r="U400" s="83"/>
      <c r="V400" s="14"/>
      <c r="W400" s="14"/>
      <c r="X400" s="83"/>
      <c r="Y400" s="14"/>
      <c r="Z400" s="14"/>
      <c r="AA400" s="83"/>
      <c r="AB400" s="14"/>
      <c r="AC400" s="14"/>
      <c r="AD400" s="83"/>
      <c r="AE400" s="14"/>
      <c r="AF400" s="14"/>
      <c r="AG400" s="83"/>
      <c r="AH400" s="14"/>
      <c r="AI400" s="14"/>
      <c r="AJ400" s="83"/>
      <c r="AK400" s="14"/>
      <c r="AL400" s="14"/>
      <c r="AM400" s="83"/>
      <c r="AN400" s="14"/>
      <c r="AO400" s="14"/>
      <c r="AP400" s="83"/>
    </row>
    <row r="401" spans="1:42" ht="43.5">
      <c r="C401" s="640" t="s">
        <v>122</v>
      </c>
      <c r="D401" s="755" t="s">
        <v>122</v>
      </c>
      <c r="E401" s="755"/>
      <c r="F401" s="755"/>
      <c r="G401" s="755"/>
      <c r="H401" s="755"/>
      <c r="I401" s="755"/>
      <c r="J401" s="755"/>
      <c r="K401" s="755"/>
      <c r="L401" s="755"/>
      <c r="M401" s="755"/>
      <c r="N401" s="755"/>
      <c r="O401" s="755"/>
      <c r="P401" s="755"/>
      <c r="Q401" s="755"/>
      <c r="R401" s="755"/>
      <c r="S401" s="755"/>
      <c r="T401" s="755"/>
      <c r="U401" s="755"/>
      <c r="V401" s="755"/>
      <c r="W401" s="755"/>
      <c r="X401" s="755"/>
      <c r="Y401" s="755"/>
      <c r="Z401" s="755"/>
      <c r="AA401" s="755"/>
      <c r="AB401" s="755"/>
      <c r="AC401" s="755"/>
      <c r="AD401" s="755"/>
      <c r="AE401" s="755"/>
      <c r="AF401" s="755"/>
      <c r="AG401" s="755"/>
      <c r="AH401" s="755"/>
      <c r="AI401" s="755"/>
      <c r="AJ401" s="755"/>
      <c r="AK401" s="755"/>
      <c r="AL401" s="755"/>
      <c r="AM401" s="755"/>
      <c r="AN401" s="755"/>
      <c r="AO401" s="755"/>
      <c r="AP401" s="755"/>
    </row>
    <row r="402" spans="1:42" ht="18.75" thickBot="1">
      <c r="C402" s="636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</row>
    <row r="403" spans="1:42" ht="21.75" thickTop="1" thickBot="1">
      <c r="A403" t="str">
        <f t="shared" ref="A403:A466" si="1280">+B403&amp;C403</f>
        <v/>
      </c>
      <c r="C403" s="624"/>
      <c r="D403" s="756" t="s">
        <v>7</v>
      </c>
      <c r="E403" s="757"/>
      <c r="F403" s="758"/>
      <c r="G403" s="756" t="s">
        <v>7</v>
      </c>
      <c r="H403" s="757"/>
      <c r="I403" s="758"/>
      <c r="J403" s="756" t="s">
        <v>7</v>
      </c>
      <c r="K403" s="757"/>
      <c r="L403" s="758"/>
      <c r="M403" s="756" t="s">
        <v>7</v>
      </c>
      <c r="N403" s="757"/>
      <c r="O403" s="758"/>
      <c r="P403" s="756" t="s">
        <v>7</v>
      </c>
      <c r="Q403" s="757"/>
      <c r="R403" s="758"/>
      <c r="S403" s="756" t="s">
        <v>7</v>
      </c>
      <c r="T403" s="757"/>
      <c r="U403" s="758"/>
      <c r="V403" s="756" t="s">
        <v>7</v>
      </c>
      <c r="W403" s="757"/>
      <c r="X403" s="758"/>
      <c r="Y403" s="756" t="s">
        <v>7</v>
      </c>
      <c r="Z403" s="757"/>
      <c r="AA403" s="758"/>
      <c r="AB403" s="756" t="s">
        <v>7</v>
      </c>
      <c r="AC403" s="757"/>
      <c r="AD403" s="758"/>
      <c r="AE403" s="756" t="s">
        <v>7</v>
      </c>
      <c r="AF403" s="757"/>
      <c r="AG403" s="758"/>
      <c r="AH403" s="756" t="s">
        <v>7</v>
      </c>
      <c r="AI403" s="757"/>
      <c r="AJ403" s="758"/>
      <c r="AK403" s="756" t="s">
        <v>7</v>
      </c>
      <c r="AL403" s="757"/>
      <c r="AM403" s="758"/>
      <c r="AN403" s="756" t="s">
        <v>7</v>
      </c>
      <c r="AO403" s="757"/>
      <c r="AP403" s="758"/>
    </row>
    <row r="404" spans="1:42" ht="20.25">
      <c r="A404" t="str">
        <f t="shared" si="1280"/>
        <v/>
      </c>
      <c r="C404" s="604"/>
      <c r="D404" s="436" t="s">
        <v>128</v>
      </c>
      <c r="E404" s="436" t="s">
        <v>129</v>
      </c>
      <c r="F404" s="437" t="s">
        <v>130</v>
      </c>
      <c r="G404" s="436" t="s">
        <v>128</v>
      </c>
      <c r="H404" s="436" t="s">
        <v>129</v>
      </c>
      <c r="I404" s="437" t="s">
        <v>130</v>
      </c>
      <c r="J404" s="436" t="s">
        <v>128</v>
      </c>
      <c r="K404" s="436" t="s">
        <v>129</v>
      </c>
      <c r="L404" s="437" t="s">
        <v>130</v>
      </c>
      <c r="M404" s="436" t="s">
        <v>128</v>
      </c>
      <c r="N404" s="436" t="s">
        <v>129</v>
      </c>
      <c r="O404" s="437" t="s">
        <v>130</v>
      </c>
      <c r="P404" s="436" t="s">
        <v>128</v>
      </c>
      <c r="Q404" s="436" t="s">
        <v>129</v>
      </c>
      <c r="R404" s="437" t="s">
        <v>130</v>
      </c>
      <c r="S404" s="436" t="s">
        <v>128</v>
      </c>
      <c r="T404" s="436" t="s">
        <v>129</v>
      </c>
      <c r="U404" s="437" t="s">
        <v>130</v>
      </c>
      <c r="V404" s="436" t="s">
        <v>128</v>
      </c>
      <c r="W404" s="436" t="s">
        <v>129</v>
      </c>
      <c r="X404" s="437" t="s">
        <v>130</v>
      </c>
      <c r="Y404" s="436" t="s">
        <v>128</v>
      </c>
      <c r="Z404" s="436" t="s">
        <v>129</v>
      </c>
      <c r="AA404" s="437" t="s">
        <v>130</v>
      </c>
      <c r="AB404" s="436" t="s">
        <v>128</v>
      </c>
      <c r="AC404" s="436" t="s">
        <v>129</v>
      </c>
      <c r="AD404" s="437" t="s">
        <v>130</v>
      </c>
      <c r="AE404" s="436" t="s">
        <v>128</v>
      </c>
      <c r="AF404" s="436" t="s">
        <v>129</v>
      </c>
      <c r="AG404" s="437" t="s">
        <v>130</v>
      </c>
      <c r="AH404" s="436" t="s">
        <v>128</v>
      </c>
      <c r="AI404" s="436" t="s">
        <v>129</v>
      </c>
      <c r="AJ404" s="437" t="s">
        <v>130</v>
      </c>
      <c r="AK404" s="436" t="s">
        <v>128</v>
      </c>
      <c r="AL404" s="436" t="s">
        <v>129</v>
      </c>
      <c r="AM404" s="437" t="s">
        <v>130</v>
      </c>
      <c r="AN404" s="436" t="s">
        <v>128</v>
      </c>
      <c r="AO404" s="436" t="s">
        <v>129</v>
      </c>
      <c r="AP404" s="437" t="s">
        <v>130</v>
      </c>
    </row>
    <row r="405" spans="1:42" ht="18">
      <c r="A405" t="str">
        <f t="shared" si="1280"/>
        <v>Ventes nettes</v>
      </c>
      <c r="C405" s="612" t="s">
        <v>16</v>
      </c>
      <c r="D405" s="439"/>
      <c r="E405" s="439"/>
      <c r="F405" s="573">
        <f>'1'!$AF$405</f>
        <v>2075147.3900000001</v>
      </c>
      <c r="G405" s="439"/>
      <c r="H405" s="439"/>
      <c r="I405" s="573">
        <f>'2'!$AF$405</f>
        <v>3482588.5700000003</v>
      </c>
      <c r="J405" s="439"/>
      <c r="K405" s="439"/>
      <c r="L405" s="573">
        <f>'3'!$AF$405</f>
        <v>5409216.4000000004</v>
      </c>
      <c r="M405" s="439"/>
      <c r="N405" s="439"/>
      <c r="O405" s="573">
        <f>'4'!$AF$405</f>
        <v>5121135.46</v>
      </c>
      <c r="P405" s="439"/>
      <c r="Q405" s="439"/>
      <c r="R405" s="573">
        <f>'5'!$AF$405</f>
        <v>5749670.9499999993</v>
      </c>
      <c r="S405" s="439"/>
      <c r="T405" s="439"/>
      <c r="U405" s="573">
        <f>'6'!$AF$405</f>
        <v>5178134.8099999996</v>
      </c>
      <c r="V405" s="439"/>
      <c r="W405" s="439"/>
      <c r="X405" s="573">
        <f>'7'!$AF$405</f>
        <v>32522872.629999999</v>
      </c>
      <c r="Y405" s="439"/>
      <c r="Z405" s="439"/>
      <c r="AA405" s="573">
        <f>'8'!$AF$405</f>
        <v>37774819.170000002</v>
      </c>
      <c r="AB405" s="439"/>
      <c r="AC405" s="439"/>
      <c r="AD405" s="573">
        <f>'9'!$AF$405</f>
        <v>0</v>
      </c>
      <c r="AE405" s="439"/>
      <c r="AF405" s="439"/>
      <c r="AG405" s="573">
        <f>'10'!$AF$405</f>
        <v>0</v>
      </c>
      <c r="AH405" s="439"/>
      <c r="AI405" s="439"/>
      <c r="AJ405" s="573">
        <f>'11'!$AF$405</f>
        <v>0</v>
      </c>
      <c r="AK405" s="439"/>
      <c r="AL405" s="439"/>
      <c r="AM405" s="573">
        <f>'12'!$AF$405</f>
        <v>0</v>
      </c>
      <c r="AN405" s="439"/>
      <c r="AO405" s="439"/>
      <c r="AP405" s="573">
        <f t="shared" ref="AP405:AP406" si="1281">SUM(F405,I405,L405,O405,R405,U405,X405,AA405,AD405,AG405,AJ405,AM405)</f>
        <v>97313585.379999995</v>
      </c>
    </row>
    <row r="406" spans="1:42" ht="18">
      <c r="A406" t="str">
        <f t="shared" si="1280"/>
        <v>Profit brut</v>
      </c>
      <c r="C406" s="625" t="s">
        <v>134</v>
      </c>
      <c r="D406" s="440"/>
      <c r="E406" s="440"/>
      <c r="F406" s="574">
        <f>'1'!$AF$406</f>
        <v>297419.32000000007</v>
      </c>
      <c r="G406" s="440"/>
      <c r="H406" s="440"/>
      <c r="I406" s="574">
        <f>'2'!$AF$406</f>
        <v>384538.4</v>
      </c>
      <c r="J406" s="440"/>
      <c r="K406" s="440"/>
      <c r="L406" s="574">
        <f>'3'!$AF$406</f>
        <v>570534.8899999999</v>
      </c>
      <c r="M406" s="440"/>
      <c r="N406" s="440"/>
      <c r="O406" s="574">
        <f>'4'!$AF$406</f>
        <v>640912.73999999987</v>
      </c>
      <c r="P406" s="440"/>
      <c r="Q406" s="440"/>
      <c r="R406" s="574">
        <f>'5'!$AF$406</f>
        <v>685822.65000000014</v>
      </c>
      <c r="S406" s="440"/>
      <c r="T406" s="440"/>
      <c r="U406" s="574">
        <f>'6'!$AF$406</f>
        <v>621461.30000000005</v>
      </c>
      <c r="V406" s="440"/>
      <c r="W406" s="440"/>
      <c r="X406" s="574">
        <f>'7'!$AF$406</f>
        <v>3810761.01</v>
      </c>
      <c r="Y406" s="440"/>
      <c r="Z406" s="440"/>
      <c r="AA406" s="574">
        <f>'8'!$AF$406</f>
        <v>4382710.9899999993</v>
      </c>
      <c r="AB406" s="440"/>
      <c r="AC406" s="440"/>
      <c r="AD406" s="574">
        <f>'9'!$AF$406</f>
        <v>0</v>
      </c>
      <c r="AE406" s="440"/>
      <c r="AF406" s="440"/>
      <c r="AG406" s="574">
        <f>'10'!$AF$406</f>
        <v>0</v>
      </c>
      <c r="AH406" s="440"/>
      <c r="AI406" s="440"/>
      <c r="AJ406" s="574">
        <f>'11'!$AF$406</f>
        <v>0</v>
      </c>
      <c r="AK406" s="440"/>
      <c r="AL406" s="440"/>
      <c r="AM406" s="574">
        <f>'12'!$AF$406</f>
        <v>0</v>
      </c>
      <c r="AN406" s="440"/>
      <c r="AO406" s="440"/>
      <c r="AP406" s="574">
        <f t="shared" si="1281"/>
        <v>11394161.299999999</v>
      </c>
    </row>
    <row r="407" spans="1:42" ht="18">
      <c r="A407" t="str">
        <f t="shared" si="1280"/>
        <v>DÉPENSES</v>
      </c>
      <c r="C407" s="626" t="s">
        <v>135</v>
      </c>
      <c r="D407" s="600"/>
      <c r="E407" s="575"/>
      <c r="F407" s="576"/>
      <c r="G407" s="600"/>
      <c r="H407" s="575"/>
      <c r="I407" s="576"/>
      <c r="J407" s="600"/>
      <c r="K407" s="575"/>
      <c r="L407" s="576"/>
      <c r="M407" s="600"/>
      <c r="N407" s="575"/>
      <c r="O407" s="576"/>
      <c r="P407" s="600"/>
      <c r="Q407" s="575"/>
      <c r="R407" s="576"/>
      <c r="S407" s="600"/>
      <c r="T407" s="575"/>
      <c r="U407" s="576"/>
      <c r="V407" s="600"/>
      <c r="W407" s="575"/>
      <c r="X407" s="576"/>
      <c r="Y407" s="600"/>
      <c r="Z407" s="575"/>
      <c r="AA407" s="576"/>
      <c r="AB407" s="600"/>
      <c r="AC407" s="575"/>
      <c r="AD407" s="576"/>
      <c r="AE407" s="600"/>
      <c r="AF407" s="575"/>
      <c r="AG407" s="576"/>
      <c r="AH407" s="600"/>
      <c r="AI407" s="575"/>
      <c r="AJ407" s="576"/>
      <c r="AK407" s="600"/>
      <c r="AL407" s="575"/>
      <c r="AM407" s="576"/>
      <c r="AN407" s="600"/>
      <c r="AO407" s="575"/>
      <c r="AP407" s="576"/>
    </row>
    <row r="408" spans="1:42" ht="18">
      <c r="A408" t="str">
        <f t="shared" si="1280"/>
        <v>Comm. vendeurs</v>
      </c>
      <c r="C408" s="595" t="s">
        <v>32</v>
      </c>
      <c r="D408" s="575"/>
      <c r="E408" s="577">
        <f>'1'!$AE$408</f>
        <v>780.37657142857142</v>
      </c>
      <c r="F408" s="576">
        <f>'1'!$AF$408</f>
        <v>27313.18</v>
      </c>
      <c r="G408" s="575"/>
      <c r="H408" s="577">
        <f>'2'!$AE$408</f>
        <v>601.42257575757571</v>
      </c>
      <c r="I408" s="576">
        <f>'2'!$AF$408</f>
        <v>39693.89</v>
      </c>
      <c r="J408" s="575"/>
      <c r="K408" s="577">
        <f>'3'!$AE$408</f>
        <v>554.69441441441438</v>
      </c>
      <c r="L408" s="576">
        <f>'3'!$AF$408</f>
        <v>61571.08</v>
      </c>
      <c r="M408" s="575"/>
      <c r="N408" s="577">
        <f>'4'!$AE$408</f>
        <v>557.68518867924536</v>
      </c>
      <c r="O408" s="576">
        <f>'4'!$AF$408</f>
        <v>59114.630000000005</v>
      </c>
      <c r="P408" s="575"/>
      <c r="Q408" s="577">
        <f>'5'!$AE$408</f>
        <v>590.54139344262296</v>
      </c>
      <c r="R408" s="576">
        <f>'5'!$AF$408</f>
        <v>72046.05</v>
      </c>
      <c r="S408" s="575"/>
      <c r="T408" s="577">
        <f>'6'!$AE$408</f>
        <v>637.366847826087</v>
      </c>
      <c r="U408" s="576">
        <f>'6'!$AF$408</f>
        <v>58637.75</v>
      </c>
      <c r="V408" s="575"/>
      <c r="W408" s="577">
        <f>'7'!$AE$408</f>
        <v>603.74910094637221</v>
      </c>
      <c r="X408" s="576">
        <f>'7'!$AF$408</f>
        <v>382776.93</v>
      </c>
      <c r="Y408" s="575"/>
      <c r="Z408" s="577">
        <f>'8'!$AE$408</f>
        <v>610.60520380434787</v>
      </c>
      <c r="AA408" s="576">
        <f>'8'!$AF$408</f>
        <v>449405.43</v>
      </c>
      <c r="AB408" s="575"/>
      <c r="AC408" s="577">
        <f>'9'!$AE$408</f>
        <v>0</v>
      </c>
      <c r="AD408" s="576">
        <f>'9'!$AF$408</f>
        <v>0</v>
      </c>
      <c r="AE408" s="575"/>
      <c r="AF408" s="577">
        <f>'10'!$AE$408</f>
        <v>0</v>
      </c>
      <c r="AG408" s="576">
        <f>'10'!$AF$408</f>
        <v>0</v>
      </c>
      <c r="AH408" s="575"/>
      <c r="AI408" s="577">
        <f>'11'!$AE$408</f>
        <v>0</v>
      </c>
      <c r="AJ408" s="576">
        <f>'11'!$AF$408</f>
        <v>0</v>
      </c>
      <c r="AK408" s="575"/>
      <c r="AL408" s="577">
        <f>'12'!$AE$408</f>
        <v>0</v>
      </c>
      <c r="AM408" s="576">
        <f>'12'!$AF$408</f>
        <v>0</v>
      </c>
      <c r="AN408" s="575"/>
      <c r="AO408" s="577">
        <f t="shared" ref="AO408:AO417" si="1282">SUM(E408,H408,K408,N408,Q408,T408,W408,Z408,AC408,AF408,AI408,AL408)</f>
        <v>4936.4412962992374</v>
      </c>
      <c r="AP408" s="576">
        <f t="shared" ref="AP408:AP417" si="1283">SUM(F408,I408,L408,O408,R408,U408,X408,AA408,AD408,AG408,AJ408,AM408)</f>
        <v>1150558.94</v>
      </c>
    </row>
    <row r="409" spans="1:42" ht="18">
      <c r="A409" t="str">
        <f t="shared" si="1280"/>
        <v>Comm. F&amp;I</v>
      </c>
      <c r="C409" s="612" t="s">
        <v>33</v>
      </c>
      <c r="D409" s="438"/>
      <c r="E409" s="442">
        <f>'1'!$AE$409</f>
        <v>351.04771428571428</v>
      </c>
      <c r="F409" s="573">
        <f>'1'!$AF$409</f>
        <v>12286.67</v>
      </c>
      <c r="G409" s="438"/>
      <c r="H409" s="442">
        <f>'2'!$AE$409</f>
        <v>351.13590909090908</v>
      </c>
      <c r="I409" s="573">
        <f>'2'!$AF$409</f>
        <v>23174.97</v>
      </c>
      <c r="J409" s="438"/>
      <c r="K409" s="442">
        <f>'3'!$AE$409</f>
        <v>344.0827027027027</v>
      </c>
      <c r="L409" s="573">
        <f>'3'!$AF$409</f>
        <v>38193.18</v>
      </c>
      <c r="M409" s="438"/>
      <c r="N409" s="442">
        <f>'4'!$AE$409</f>
        <v>370.11273584905655</v>
      </c>
      <c r="O409" s="573">
        <f>'4'!$AF$409</f>
        <v>39231.949999999997</v>
      </c>
      <c r="P409" s="438"/>
      <c r="Q409" s="442">
        <f>'5'!$AE$409</f>
        <v>370.44098360655738</v>
      </c>
      <c r="R409" s="573">
        <f>'5'!$AF$409</f>
        <v>45193.8</v>
      </c>
      <c r="S409" s="438"/>
      <c r="T409" s="442">
        <f>'6'!$AE$409</f>
        <v>466.02695652173907</v>
      </c>
      <c r="U409" s="573">
        <f>'6'!$AF$409</f>
        <v>42874.479999999996</v>
      </c>
      <c r="V409" s="438"/>
      <c r="W409" s="442">
        <f>'7'!$AE$409</f>
        <v>394.59564668769718</v>
      </c>
      <c r="X409" s="573">
        <f>'7'!$AF$409</f>
        <v>250173.64</v>
      </c>
      <c r="Y409" s="438"/>
      <c r="Z409" s="442">
        <f>'8'!$AE$409</f>
        <v>395.22817934782609</v>
      </c>
      <c r="AA409" s="573">
        <f>'8'!$AF$409</f>
        <v>290887.94</v>
      </c>
      <c r="AB409" s="438"/>
      <c r="AC409" s="442">
        <f>'9'!$AE$409</f>
        <v>0</v>
      </c>
      <c r="AD409" s="573">
        <f>'9'!$AF$409</f>
        <v>0</v>
      </c>
      <c r="AE409" s="438"/>
      <c r="AF409" s="442">
        <f>'10'!$AE$409</f>
        <v>0</v>
      </c>
      <c r="AG409" s="573">
        <f>'10'!$AF$409</f>
        <v>0</v>
      </c>
      <c r="AH409" s="438"/>
      <c r="AI409" s="442">
        <f>'11'!$AE$409</f>
        <v>0</v>
      </c>
      <c r="AJ409" s="573">
        <f>'11'!$AF$409</f>
        <v>0</v>
      </c>
      <c r="AK409" s="438"/>
      <c r="AL409" s="442">
        <f>'12'!$AE$409</f>
        <v>0</v>
      </c>
      <c r="AM409" s="573">
        <f>'12'!$AF$409</f>
        <v>0</v>
      </c>
      <c r="AN409" s="438"/>
      <c r="AO409" s="442">
        <f t="shared" si="1282"/>
        <v>3042.6708280922026</v>
      </c>
      <c r="AP409" s="573">
        <f t="shared" si="1283"/>
        <v>742016.63</v>
      </c>
    </row>
    <row r="410" spans="1:42" ht="18">
      <c r="A410" t="str">
        <f t="shared" si="1280"/>
        <v>Frais de livraison</v>
      </c>
      <c r="C410" s="595" t="s">
        <v>34</v>
      </c>
      <c r="D410" s="575"/>
      <c r="E410" s="577">
        <f>'1'!$AE$410</f>
        <v>152.93514285714286</v>
      </c>
      <c r="F410" s="576">
        <f>'1'!$AF$410</f>
        <v>5352.7300000000005</v>
      </c>
      <c r="G410" s="575"/>
      <c r="H410" s="577">
        <f>'2'!$AE$410</f>
        <v>132.22075757575757</v>
      </c>
      <c r="I410" s="576">
        <f>'2'!$AF$410</f>
        <v>8726.57</v>
      </c>
      <c r="J410" s="575"/>
      <c r="K410" s="577">
        <f>'3'!$AE$410</f>
        <v>115.19729729729731</v>
      </c>
      <c r="L410" s="576">
        <f>'3'!$AF$410</f>
        <v>12786.900000000001</v>
      </c>
      <c r="M410" s="575"/>
      <c r="N410" s="577">
        <f>'4'!$AE$410</f>
        <v>157.61283018867923</v>
      </c>
      <c r="O410" s="576">
        <f>'4'!$AF$410</f>
        <v>16706.96</v>
      </c>
      <c r="P410" s="575"/>
      <c r="Q410" s="577">
        <f>'5'!$AE$410</f>
        <v>73.45926229508197</v>
      </c>
      <c r="R410" s="576">
        <f>'5'!$AF$410</f>
        <v>8962.0300000000007</v>
      </c>
      <c r="S410" s="575"/>
      <c r="T410" s="577">
        <f>'6'!$AE$410</f>
        <v>147.69478260869565</v>
      </c>
      <c r="U410" s="576">
        <f>'6'!$AF$410</f>
        <v>13587.919999999998</v>
      </c>
      <c r="V410" s="575"/>
      <c r="W410" s="577">
        <f>'7'!$AE$410</f>
        <v>134.85574132492115</v>
      </c>
      <c r="X410" s="576">
        <f>'7'!$AF$410</f>
        <v>85498.540000000008</v>
      </c>
      <c r="Y410" s="575"/>
      <c r="Z410" s="577">
        <f>'8'!$AE$410</f>
        <v>134.77436141304349</v>
      </c>
      <c r="AA410" s="576">
        <f>'8'!$AF$410</f>
        <v>99193.930000000008</v>
      </c>
      <c r="AB410" s="575"/>
      <c r="AC410" s="577">
        <f>'9'!$AE$410</f>
        <v>0</v>
      </c>
      <c r="AD410" s="576">
        <f>'9'!$AF$410</f>
        <v>0</v>
      </c>
      <c r="AE410" s="575"/>
      <c r="AF410" s="577">
        <f>'10'!$AE$410</f>
        <v>0</v>
      </c>
      <c r="AG410" s="576">
        <f>'10'!$AF$410</f>
        <v>0</v>
      </c>
      <c r="AH410" s="575"/>
      <c r="AI410" s="577">
        <f>'11'!$AE$410</f>
        <v>0</v>
      </c>
      <c r="AJ410" s="576">
        <f>'11'!$AF$410</f>
        <v>0</v>
      </c>
      <c r="AK410" s="575"/>
      <c r="AL410" s="577">
        <f>'12'!$AE$410</f>
        <v>0</v>
      </c>
      <c r="AM410" s="576">
        <f>'12'!$AF$410</f>
        <v>0</v>
      </c>
      <c r="AN410" s="575"/>
      <c r="AO410" s="577">
        <f t="shared" si="1282"/>
        <v>1048.7501755606193</v>
      </c>
      <c r="AP410" s="576">
        <f t="shared" si="1283"/>
        <v>250815.58000000002</v>
      </c>
    </row>
    <row r="411" spans="1:42" ht="18">
      <c r="A411" t="str">
        <f t="shared" si="1280"/>
        <v>Service gratuit 1</v>
      </c>
      <c r="C411" s="595" t="s">
        <v>35</v>
      </c>
      <c r="D411" s="575"/>
      <c r="E411" s="577">
        <f>'1'!$AE$411</f>
        <v>69.995428571428576</v>
      </c>
      <c r="F411" s="576">
        <f>'1'!$AF$411</f>
        <v>2449.84</v>
      </c>
      <c r="G411" s="575"/>
      <c r="H411" s="577">
        <f>'2'!$AE$411</f>
        <v>8.6921212121212115</v>
      </c>
      <c r="I411" s="576">
        <f>'2'!$AF$411</f>
        <v>573.67999999999995</v>
      </c>
      <c r="J411" s="575"/>
      <c r="K411" s="577">
        <f>'3'!$AE$411</f>
        <v>0</v>
      </c>
      <c r="L411" s="576">
        <f>'3'!$AF$411</f>
        <v>0</v>
      </c>
      <c r="M411" s="575"/>
      <c r="N411" s="577">
        <f>'4'!$AE$411</f>
        <v>-5.0150000000000015</v>
      </c>
      <c r="O411" s="576">
        <f>'4'!$AF$411</f>
        <v>-531.59000000000015</v>
      </c>
      <c r="P411" s="575"/>
      <c r="Q411" s="577">
        <f>'5'!$AE$411</f>
        <v>5.8828688524590165</v>
      </c>
      <c r="R411" s="576">
        <f>'5'!$AF$411</f>
        <v>717.71</v>
      </c>
      <c r="S411" s="575"/>
      <c r="T411" s="577">
        <f>'6'!$AE$411</f>
        <v>16.336847826086956</v>
      </c>
      <c r="U411" s="576">
        <f>'6'!$AF$411</f>
        <v>1502.9899999999998</v>
      </c>
      <c r="V411" s="575"/>
      <c r="W411" s="577">
        <f>'7'!$AE$411</f>
        <v>14.046940063091483</v>
      </c>
      <c r="X411" s="576">
        <f>'7'!$AF$411</f>
        <v>8905.76</v>
      </c>
      <c r="Y411" s="575"/>
      <c r="Z411" s="577">
        <f>'8'!$AE$411</f>
        <v>11.80498641304348</v>
      </c>
      <c r="AA411" s="576">
        <f>'8'!$AF$411</f>
        <v>8688.4700000000012</v>
      </c>
      <c r="AB411" s="575"/>
      <c r="AC411" s="577">
        <f>'9'!$AE$411</f>
        <v>0</v>
      </c>
      <c r="AD411" s="576">
        <f>'9'!$AF$411</f>
        <v>0</v>
      </c>
      <c r="AE411" s="575"/>
      <c r="AF411" s="577">
        <f>'10'!$AE$411</f>
        <v>0</v>
      </c>
      <c r="AG411" s="576">
        <f>'10'!$AF$411</f>
        <v>0</v>
      </c>
      <c r="AH411" s="575"/>
      <c r="AI411" s="577">
        <f>'11'!$AE$411</f>
        <v>0</v>
      </c>
      <c r="AJ411" s="576">
        <f>'11'!$AF$411</f>
        <v>0</v>
      </c>
      <c r="AK411" s="575"/>
      <c r="AL411" s="577">
        <f>'12'!$AE$411</f>
        <v>0</v>
      </c>
      <c r="AM411" s="576">
        <f>'12'!$AF$411</f>
        <v>0</v>
      </c>
      <c r="AN411" s="575"/>
      <c r="AO411" s="577">
        <f t="shared" si="1282"/>
        <v>121.74419293823071</v>
      </c>
      <c r="AP411" s="576">
        <f t="shared" si="1283"/>
        <v>22306.86</v>
      </c>
    </row>
    <row r="412" spans="1:42" ht="18">
      <c r="A412" t="str">
        <f t="shared" si="1280"/>
        <v>Entretien stock</v>
      </c>
      <c r="C412" s="612" t="s">
        <v>36</v>
      </c>
      <c r="D412" s="438"/>
      <c r="E412" s="442">
        <f>'1'!$AE$412</f>
        <v>59.569999999999993</v>
      </c>
      <c r="F412" s="573">
        <f>'1'!$AF$412</f>
        <v>2084.9499999999998</v>
      </c>
      <c r="G412" s="438"/>
      <c r="H412" s="442">
        <f>'2'!$AE$412</f>
        <v>56.739393939393942</v>
      </c>
      <c r="I412" s="573">
        <f>'2'!$AF$412</f>
        <v>3744.8</v>
      </c>
      <c r="J412" s="438"/>
      <c r="K412" s="442">
        <f>'3'!$AE$412</f>
        <v>25.740990990990991</v>
      </c>
      <c r="L412" s="573">
        <f>'3'!$AF$412</f>
        <v>2857.25</v>
      </c>
      <c r="M412" s="438"/>
      <c r="N412" s="442">
        <f>'4'!$AE$412</f>
        <v>63.652547169811321</v>
      </c>
      <c r="O412" s="573">
        <f>'4'!$AF$412</f>
        <v>6747.17</v>
      </c>
      <c r="P412" s="438"/>
      <c r="Q412" s="442">
        <f>'5'!$AE$412</f>
        <v>46.078934426229509</v>
      </c>
      <c r="R412" s="573">
        <f>'5'!$AF$412</f>
        <v>5621.63</v>
      </c>
      <c r="S412" s="438"/>
      <c r="T412" s="442">
        <f>'6'!$AE$412</f>
        <v>35.899456521739133</v>
      </c>
      <c r="U412" s="573">
        <f>'6'!$AF$412</f>
        <v>3302.75</v>
      </c>
      <c r="V412" s="438"/>
      <c r="W412" s="442">
        <f>'7'!$AE$412</f>
        <v>43.310630914826504</v>
      </c>
      <c r="X412" s="573">
        <f>'7'!$AF$412</f>
        <v>27458.940000000002</v>
      </c>
      <c r="Y412" s="438"/>
      <c r="Z412" s="442">
        <f>'8'!$AE$412</f>
        <v>45.053192934782608</v>
      </c>
      <c r="AA412" s="573">
        <f>'8'!$AF$412</f>
        <v>33159.15</v>
      </c>
      <c r="AB412" s="438"/>
      <c r="AC412" s="442">
        <f>'9'!$AE$412</f>
        <v>0</v>
      </c>
      <c r="AD412" s="573">
        <f>'9'!$AF$412</f>
        <v>0</v>
      </c>
      <c r="AE412" s="438"/>
      <c r="AF412" s="442">
        <f>'10'!$AE$412</f>
        <v>0</v>
      </c>
      <c r="AG412" s="573">
        <f>'10'!$AF$412</f>
        <v>0</v>
      </c>
      <c r="AH412" s="438"/>
      <c r="AI412" s="442">
        <f>'11'!$AE$412</f>
        <v>0</v>
      </c>
      <c r="AJ412" s="573">
        <f>'11'!$AF$412</f>
        <v>0</v>
      </c>
      <c r="AK412" s="438"/>
      <c r="AL412" s="442">
        <f>'12'!$AE$412</f>
        <v>0</v>
      </c>
      <c r="AM412" s="573">
        <f>'12'!$AF$412</f>
        <v>0</v>
      </c>
      <c r="AN412" s="438"/>
      <c r="AO412" s="442">
        <f t="shared" si="1282"/>
        <v>376.04514689777398</v>
      </c>
      <c r="AP412" s="573">
        <f t="shared" si="1283"/>
        <v>84976.640000000014</v>
      </c>
    </row>
    <row r="413" spans="1:42" ht="18">
      <c r="A413" t="str">
        <f t="shared" si="1280"/>
        <v>Publicité 1</v>
      </c>
      <c r="C413" s="595" t="s">
        <v>37</v>
      </c>
      <c r="D413" s="575"/>
      <c r="E413" s="577">
        <f>'1'!$AE$413</f>
        <v>291.41771428571428</v>
      </c>
      <c r="F413" s="576">
        <f>'1'!$AF$413</f>
        <v>10199.620000000001</v>
      </c>
      <c r="G413" s="575"/>
      <c r="H413" s="577">
        <f>'2'!$AE$413</f>
        <v>257.69</v>
      </c>
      <c r="I413" s="576">
        <f>'2'!$AF$413</f>
        <v>17007.54</v>
      </c>
      <c r="J413" s="575"/>
      <c r="K413" s="577">
        <f>'3'!$AE$413</f>
        <v>98.376396396396387</v>
      </c>
      <c r="L413" s="576">
        <f>'3'!$AF$413</f>
        <v>10919.779999999999</v>
      </c>
      <c r="M413" s="575"/>
      <c r="N413" s="577">
        <f>'4'!$AE$413</f>
        <v>157.09886792452829</v>
      </c>
      <c r="O413" s="576">
        <f>'4'!$AF$413</f>
        <v>16652.48</v>
      </c>
      <c r="P413" s="575"/>
      <c r="Q413" s="577">
        <f>'5'!$AE$413</f>
        <v>91.212622950819679</v>
      </c>
      <c r="R413" s="576">
        <f>'5'!$AF$413</f>
        <v>11127.94</v>
      </c>
      <c r="S413" s="575"/>
      <c r="T413" s="577">
        <f>'6'!$AE$413</f>
        <v>151.53739130434786</v>
      </c>
      <c r="U413" s="576">
        <f>'6'!$AF$413</f>
        <v>13941.440000000002</v>
      </c>
      <c r="V413" s="575"/>
      <c r="W413" s="577">
        <f>'7'!$AE$413</f>
        <v>143.71735015772867</v>
      </c>
      <c r="X413" s="576">
        <f>'7'!$AF$413</f>
        <v>91116.799999999988</v>
      </c>
      <c r="Y413" s="575"/>
      <c r="Z413" s="577">
        <f>'8'!$AE$413</f>
        <v>143.75614130434781</v>
      </c>
      <c r="AA413" s="576">
        <f>'8'!$AF$413</f>
        <v>105804.51999999999</v>
      </c>
      <c r="AB413" s="575"/>
      <c r="AC413" s="577">
        <f>'9'!$AE$413</f>
        <v>0</v>
      </c>
      <c r="AD413" s="576">
        <f>'9'!$AF$413</f>
        <v>0</v>
      </c>
      <c r="AE413" s="575"/>
      <c r="AF413" s="577">
        <f>'10'!$AE$413</f>
        <v>0</v>
      </c>
      <c r="AG413" s="576">
        <f>'10'!$AF$413</f>
        <v>0</v>
      </c>
      <c r="AH413" s="575"/>
      <c r="AI413" s="577">
        <f>'11'!$AE$413</f>
        <v>0</v>
      </c>
      <c r="AJ413" s="576">
        <f>'11'!$AF$413</f>
        <v>0</v>
      </c>
      <c r="AK413" s="575"/>
      <c r="AL413" s="577">
        <f>'12'!$AE$413</f>
        <v>0</v>
      </c>
      <c r="AM413" s="576">
        <f>'12'!$AF$413</f>
        <v>0</v>
      </c>
      <c r="AN413" s="575"/>
      <c r="AO413" s="577">
        <f t="shared" si="1282"/>
        <v>1334.8064843238831</v>
      </c>
      <c r="AP413" s="576">
        <f t="shared" si="1283"/>
        <v>276770.12</v>
      </c>
    </row>
    <row r="414" spans="1:42" ht="18">
      <c r="A414" t="str">
        <f t="shared" si="1280"/>
        <v>Intérêt de gros</v>
      </c>
      <c r="C414" s="595" t="s">
        <v>38</v>
      </c>
      <c r="D414" s="575"/>
      <c r="E414" s="577">
        <f>'1'!$AE$414</f>
        <v>301.61424999999997</v>
      </c>
      <c r="F414" s="576">
        <f>'1'!$AF$414</f>
        <v>12064.57</v>
      </c>
      <c r="G414" s="575"/>
      <c r="H414" s="577">
        <f>'2'!$AE$414</f>
        <v>171.74291666666667</v>
      </c>
      <c r="I414" s="576">
        <f>'2'!$AF$414</f>
        <v>12365.49</v>
      </c>
      <c r="J414" s="575"/>
      <c r="K414" s="577">
        <f>'3'!$AE$414</f>
        <v>101.81369565217391</v>
      </c>
      <c r="L414" s="576">
        <f>'3'!$AF$414</f>
        <v>14050.289999999999</v>
      </c>
      <c r="M414" s="575"/>
      <c r="N414" s="577">
        <f>'4'!$AE$414</f>
        <v>123.10530769230768</v>
      </c>
      <c r="O414" s="576">
        <f>'4'!$AF$414</f>
        <v>16003.689999999999</v>
      </c>
      <c r="P414" s="575"/>
      <c r="Q414" s="577">
        <f>'5'!$AE$414</f>
        <v>87.77644578313253</v>
      </c>
      <c r="R414" s="576">
        <f>'5'!$AF$414</f>
        <v>14570.89</v>
      </c>
      <c r="S414" s="575"/>
      <c r="T414" s="577">
        <f>'6'!$AE$414</f>
        <v>141.01527272727273</v>
      </c>
      <c r="U414" s="576">
        <f>'6'!$AF$414</f>
        <v>15511.68</v>
      </c>
      <c r="V414" s="575"/>
      <c r="W414" s="577">
        <f>'7'!$AE$414</f>
        <v>123.10623393316195</v>
      </c>
      <c r="X414" s="576">
        <f>'7'!$AF$414</f>
        <v>95776.65</v>
      </c>
      <c r="Y414" s="575"/>
      <c r="Z414" s="577">
        <f>'8'!$AE$414</f>
        <v>119.50228982300885</v>
      </c>
      <c r="AA414" s="576">
        <f>'8'!$AF$414</f>
        <v>108030.07</v>
      </c>
      <c r="AB414" s="575"/>
      <c r="AC414" s="577">
        <f>'9'!$AE$414</f>
        <v>0</v>
      </c>
      <c r="AD414" s="576">
        <f>'9'!$AF$414</f>
        <v>0</v>
      </c>
      <c r="AE414" s="575"/>
      <c r="AF414" s="577">
        <f>'10'!$AE$414</f>
        <v>0</v>
      </c>
      <c r="AG414" s="576">
        <f>'10'!$AF$414</f>
        <v>0</v>
      </c>
      <c r="AH414" s="575"/>
      <c r="AI414" s="577">
        <f>'11'!$AE$414</f>
        <v>0</v>
      </c>
      <c r="AJ414" s="576">
        <f>'11'!$AF$414</f>
        <v>0</v>
      </c>
      <c r="AK414" s="575"/>
      <c r="AL414" s="577">
        <f>'12'!$AE$414</f>
        <v>0</v>
      </c>
      <c r="AM414" s="576">
        <f>'12'!$AF$414</f>
        <v>0</v>
      </c>
      <c r="AN414" s="575"/>
      <c r="AO414" s="577">
        <f t="shared" si="1282"/>
        <v>1169.6764122777242</v>
      </c>
      <c r="AP414" s="576">
        <f t="shared" si="1283"/>
        <v>288373.32999999996</v>
      </c>
    </row>
    <row r="415" spans="1:42" ht="18" hidden="1">
      <c r="A415" t="str">
        <f t="shared" si="1280"/>
        <v>[...]</v>
      </c>
      <c r="C415" s="595" t="s">
        <v>21</v>
      </c>
      <c r="D415" s="575"/>
      <c r="E415" s="577">
        <f>'1'!$AE$415</f>
        <v>0</v>
      </c>
      <c r="F415" s="576">
        <f>'1'!$AF$415</f>
        <v>0</v>
      </c>
      <c r="G415" s="575"/>
      <c r="H415" s="577">
        <f>'2'!$AE$415</f>
        <v>0</v>
      </c>
      <c r="I415" s="576">
        <f>'2'!$AF$415</f>
        <v>0</v>
      </c>
      <c r="J415" s="575"/>
      <c r="K415" s="577">
        <f>'3'!$AE$415</f>
        <v>0</v>
      </c>
      <c r="L415" s="576">
        <f>'3'!$AF$415</f>
        <v>0</v>
      </c>
      <c r="M415" s="575"/>
      <c r="N415" s="577">
        <f>'4'!$AE$415</f>
        <v>0</v>
      </c>
      <c r="O415" s="576">
        <f>'4'!$AF$415</f>
        <v>0</v>
      </c>
      <c r="P415" s="575"/>
      <c r="Q415" s="577">
        <f>'5'!$AE$415</f>
        <v>0</v>
      </c>
      <c r="R415" s="576">
        <f>'5'!$AF$415</f>
        <v>0</v>
      </c>
      <c r="S415" s="575"/>
      <c r="T415" s="577">
        <f>'6'!$AE$415</f>
        <v>0</v>
      </c>
      <c r="U415" s="576">
        <f>'6'!$AF$415</f>
        <v>0</v>
      </c>
      <c r="V415" s="575"/>
      <c r="W415" s="577">
        <f>'7'!$AE$415</f>
        <v>0</v>
      </c>
      <c r="X415" s="576">
        <f>'7'!$AF$415</f>
        <v>0</v>
      </c>
      <c r="Y415" s="575"/>
      <c r="Z415" s="577">
        <f>'8'!$AE$415</f>
        <v>0</v>
      </c>
      <c r="AA415" s="576">
        <f>'8'!$AF$415</f>
        <v>0</v>
      </c>
      <c r="AB415" s="575"/>
      <c r="AC415" s="577">
        <f>'9'!$AE$415</f>
        <v>0</v>
      </c>
      <c r="AD415" s="576">
        <f>'9'!$AF$415</f>
        <v>0</v>
      </c>
      <c r="AE415" s="575"/>
      <c r="AF415" s="577">
        <f>'10'!$AE$415</f>
        <v>0</v>
      </c>
      <c r="AG415" s="576">
        <f>'10'!$AF$415</f>
        <v>0</v>
      </c>
      <c r="AH415" s="575"/>
      <c r="AI415" s="577">
        <f>'11'!$AE$415</f>
        <v>0</v>
      </c>
      <c r="AJ415" s="576">
        <f>'11'!$AF$415</f>
        <v>0</v>
      </c>
      <c r="AK415" s="575"/>
      <c r="AL415" s="577">
        <f>'12'!$AE$415</f>
        <v>0</v>
      </c>
      <c r="AM415" s="576">
        <f>'12'!$AF$415</f>
        <v>0</v>
      </c>
      <c r="AN415" s="575"/>
      <c r="AO415" s="577">
        <f t="shared" si="1282"/>
        <v>0</v>
      </c>
      <c r="AP415" s="576">
        <f t="shared" si="1283"/>
        <v>0</v>
      </c>
    </row>
    <row r="416" spans="1:42" ht="18" hidden="1">
      <c r="A416" t="str">
        <f t="shared" si="1280"/>
        <v>[...]</v>
      </c>
      <c r="C416" s="595" t="s">
        <v>21</v>
      </c>
      <c r="D416" s="575"/>
      <c r="E416" s="577">
        <f>'1'!$AE$416</f>
        <v>0</v>
      </c>
      <c r="F416" s="576">
        <f>'1'!$AF$416</f>
        <v>0</v>
      </c>
      <c r="G416" s="575"/>
      <c r="H416" s="577">
        <f>'2'!$AE$416</f>
        <v>0</v>
      </c>
      <c r="I416" s="576">
        <f>'2'!$AF$416</f>
        <v>0</v>
      </c>
      <c r="J416" s="575"/>
      <c r="K416" s="577">
        <f>'3'!$AE$416</f>
        <v>0</v>
      </c>
      <c r="L416" s="576">
        <f>'3'!$AF$416</f>
        <v>0</v>
      </c>
      <c r="M416" s="575"/>
      <c r="N416" s="577">
        <f>'4'!$AE$416</f>
        <v>0</v>
      </c>
      <c r="O416" s="576">
        <f>'4'!$AF$416</f>
        <v>0</v>
      </c>
      <c r="P416" s="575"/>
      <c r="Q416" s="577">
        <f>'5'!$AE$416</f>
        <v>0</v>
      </c>
      <c r="R416" s="576">
        <f>'5'!$AF$416</f>
        <v>0</v>
      </c>
      <c r="S416" s="575"/>
      <c r="T416" s="577">
        <f>'6'!$AE$416</f>
        <v>0</v>
      </c>
      <c r="U416" s="576">
        <f>'6'!$AF$416</f>
        <v>0</v>
      </c>
      <c r="V416" s="575"/>
      <c r="W416" s="577">
        <f>'7'!$AE$416</f>
        <v>0</v>
      </c>
      <c r="X416" s="576">
        <f>'7'!$AF$416</f>
        <v>0</v>
      </c>
      <c r="Y416" s="575"/>
      <c r="Z416" s="577">
        <f>'8'!$AE$416</f>
        <v>0</v>
      </c>
      <c r="AA416" s="576">
        <f>'8'!$AF$416</f>
        <v>0</v>
      </c>
      <c r="AB416" s="575"/>
      <c r="AC416" s="577">
        <f>'9'!$AE$416</f>
        <v>0</v>
      </c>
      <c r="AD416" s="576">
        <f>'9'!$AF$416</f>
        <v>0</v>
      </c>
      <c r="AE416" s="575"/>
      <c r="AF416" s="577">
        <f>'10'!$AE$416</f>
        <v>0</v>
      </c>
      <c r="AG416" s="576">
        <f>'10'!$AF$416</f>
        <v>0</v>
      </c>
      <c r="AH416" s="575"/>
      <c r="AI416" s="577">
        <f>'11'!$AE$416</f>
        <v>0</v>
      </c>
      <c r="AJ416" s="576">
        <f>'11'!$AF$416</f>
        <v>0</v>
      </c>
      <c r="AK416" s="575"/>
      <c r="AL416" s="577">
        <f>'12'!$AE$416</f>
        <v>0</v>
      </c>
      <c r="AM416" s="576">
        <f>'12'!$AF$416</f>
        <v>0</v>
      </c>
      <c r="AN416" s="575"/>
      <c r="AO416" s="577">
        <f t="shared" si="1282"/>
        <v>0</v>
      </c>
      <c r="AP416" s="576">
        <f t="shared" si="1283"/>
        <v>0</v>
      </c>
    </row>
    <row r="417" spans="1:42" ht="18" hidden="1">
      <c r="A417" t="str">
        <f t="shared" si="1280"/>
        <v>[...]</v>
      </c>
      <c r="C417" s="595" t="s">
        <v>21</v>
      </c>
      <c r="D417" s="575"/>
      <c r="E417" s="577">
        <f>'1'!$AE$417</f>
        <v>0</v>
      </c>
      <c r="F417" s="576">
        <f>'1'!$AF$417</f>
        <v>0</v>
      </c>
      <c r="G417" s="575"/>
      <c r="H417" s="577">
        <f>'2'!$AE$417</f>
        <v>0</v>
      </c>
      <c r="I417" s="576">
        <f>'2'!$AF$417</f>
        <v>0</v>
      </c>
      <c r="J417" s="575"/>
      <c r="K417" s="577">
        <f>'3'!$AE$417</f>
        <v>0</v>
      </c>
      <c r="L417" s="576">
        <f>'3'!$AF$417</f>
        <v>0</v>
      </c>
      <c r="M417" s="575"/>
      <c r="N417" s="577">
        <f>'4'!$AE$417</f>
        <v>0</v>
      </c>
      <c r="O417" s="576">
        <f>'4'!$AF$417</f>
        <v>0</v>
      </c>
      <c r="P417" s="575"/>
      <c r="Q417" s="577">
        <f>'5'!$AE$417</f>
        <v>0</v>
      </c>
      <c r="R417" s="576">
        <f>'5'!$AF$417</f>
        <v>0</v>
      </c>
      <c r="S417" s="575"/>
      <c r="T417" s="577">
        <f>'6'!$AE$417</f>
        <v>0</v>
      </c>
      <c r="U417" s="576">
        <f>'6'!$AF$417</f>
        <v>0</v>
      </c>
      <c r="V417" s="575"/>
      <c r="W417" s="577">
        <f>'7'!$AE$417</f>
        <v>0</v>
      </c>
      <c r="X417" s="576">
        <f>'7'!$AF$417</f>
        <v>0</v>
      </c>
      <c r="Y417" s="575"/>
      <c r="Z417" s="577">
        <f>'8'!$AE$417</f>
        <v>0</v>
      </c>
      <c r="AA417" s="576">
        <f>'8'!$AF$417</f>
        <v>0</v>
      </c>
      <c r="AB417" s="575"/>
      <c r="AC417" s="577">
        <f>'9'!$AE$417</f>
        <v>0</v>
      </c>
      <c r="AD417" s="576">
        <f>'9'!$AF$417</f>
        <v>0</v>
      </c>
      <c r="AE417" s="575"/>
      <c r="AF417" s="577">
        <f>'10'!$AE$417</f>
        <v>0</v>
      </c>
      <c r="AG417" s="576">
        <f>'10'!$AF$417</f>
        <v>0</v>
      </c>
      <c r="AH417" s="575"/>
      <c r="AI417" s="577">
        <f>'11'!$AE$417</f>
        <v>0</v>
      </c>
      <c r="AJ417" s="576">
        <f>'11'!$AF$417</f>
        <v>0</v>
      </c>
      <c r="AK417" s="575"/>
      <c r="AL417" s="577">
        <f>'12'!$AE$417</f>
        <v>0</v>
      </c>
      <c r="AM417" s="576">
        <f>'12'!$AF$417</f>
        <v>0</v>
      </c>
      <c r="AN417" s="575"/>
      <c r="AO417" s="577">
        <f t="shared" si="1282"/>
        <v>0</v>
      </c>
      <c r="AP417" s="576">
        <f t="shared" si="1283"/>
        <v>0</v>
      </c>
    </row>
    <row r="418" spans="1:42" ht="18">
      <c r="A418" t="str">
        <f t="shared" si="1280"/>
        <v>TOTAL VARIABLES</v>
      </c>
      <c r="C418" s="627" t="s">
        <v>39</v>
      </c>
      <c r="D418" s="444">
        <f>F418/F406</f>
        <v>0.24124713888795113</v>
      </c>
      <c r="E418" s="443"/>
      <c r="F418" s="578">
        <f>SUM(F408:F417)</f>
        <v>71751.56</v>
      </c>
      <c r="G418" s="444">
        <f>I418/I406</f>
        <v>0.27380084797773119</v>
      </c>
      <c r="H418" s="443"/>
      <c r="I418" s="578">
        <f>SUM(I408:I417)</f>
        <v>105286.93999999999</v>
      </c>
      <c r="J418" s="444">
        <f>L418/L406</f>
        <v>0.24604714358485602</v>
      </c>
      <c r="K418" s="443"/>
      <c r="L418" s="578">
        <f>SUM(L408:L417)</f>
        <v>140378.48000000001</v>
      </c>
      <c r="M418" s="444">
        <f t="shared" ref="M418" si="1284">O418/O406</f>
        <v>0.24016575173712421</v>
      </c>
      <c r="N418" s="443"/>
      <c r="O418" s="578">
        <f t="shared" ref="O418" si="1285">SUM(O408:O417)</f>
        <v>153925.29</v>
      </c>
      <c r="P418" s="444">
        <f t="shared" ref="P418" si="1286">R418/R406</f>
        <v>0.23073027698924781</v>
      </c>
      <c r="Q418" s="443"/>
      <c r="R418" s="578">
        <f t="shared" ref="R418" si="1287">SUM(R408:R417)</f>
        <v>158240.04999999999</v>
      </c>
      <c r="S418" s="444">
        <f t="shared" ref="S418" si="1288">U418/U406</f>
        <v>0.24033517453138273</v>
      </c>
      <c r="T418" s="443"/>
      <c r="U418" s="578">
        <f t="shared" ref="U418" si="1289">SUM(U408:U417)</f>
        <v>149359.01</v>
      </c>
      <c r="V418" s="444">
        <f t="shared" ref="V418" si="1290">X418/X406</f>
        <v>0.24711790047416282</v>
      </c>
      <c r="W418" s="443"/>
      <c r="X418" s="578">
        <f t="shared" ref="X418" si="1291">SUM(X408:X417)</f>
        <v>941707.26000000013</v>
      </c>
      <c r="Y418" s="444">
        <f t="shared" ref="Y418" si="1292">AA418/AA406</f>
        <v>0.24988403581683588</v>
      </c>
      <c r="Z418" s="443"/>
      <c r="AA418" s="578">
        <f t="shared" ref="AA418" si="1293">SUM(AA408:AA417)</f>
        <v>1095169.51</v>
      </c>
      <c r="AB418" s="444" t="e">
        <f t="shared" ref="AB418" si="1294">AD418/AD406</f>
        <v>#DIV/0!</v>
      </c>
      <c r="AC418" s="443"/>
      <c r="AD418" s="578">
        <f t="shared" ref="AD418" si="1295">SUM(AD408:AD417)</f>
        <v>0</v>
      </c>
      <c r="AE418" s="444" t="e">
        <f t="shared" ref="AE418" si="1296">AG418/AG406</f>
        <v>#DIV/0!</v>
      </c>
      <c r="AF418" s="443"/>
      <c r="AG418" s="578">
        <f t="shared" ref="AG418" si="1297">SUM(AG408:AG417)</f>
        <v>0</v>
      </c>
      <c r="AH418" s="444" t="e">
        <f t="shared" ref="AH418" si="1298">AJ418/AJ406</f>
        <v>#DIV/0!</v>
      </c>
      <c r="AI418" s="443"/>
      <c r="AJ418" s="578">
        <f t="shared" ref="AJ418" si="1299">SUM(AJ408:AJ417)</f>
        <v>0</v>
      </c>
      <c r="AK418" s="444" t="e">
        <f t="shared" ref="AK418" si="1300">AM418/AM406</f>
        <v>#DIV/0!</v>
      </c>
      <c r="AL418" s="443"/>
      <c r="AM418" s="578">
        <f t="shared" ref="AM418" si="1301">SUM(AM408:AM417)</f>
        <v>0</v>
      </c>
      <c r="AN418" s="444">
        <f t="shared" ref="AN418" si="1302">AP418/AP406</f>
        <v>0.24712815852448924</v>
      </c>
      <c r="AO418" s="443"/>
      <c r="AP418" s="578">
        <f t="shared" ref="AP418" si="1303">SUM(AP408:AP417)</f>
        <v>2815818.1</v>
      </c>
    </row>
    <row r="419" spans="1:42" ht="18">
      <c r="A419" t="str">
        <f t="shared" si="1280"/>
        <v>Salaires propriétaire</v>
      </c>
      <c r="C419" s="595" t="s">
        <v>142</v>
      </c>
      <c r="D419" s="575"/>
      <c r="E419" s="577"/>
      <c r="F419" s="576">
        <f>'1'!$AF$419</f>
        <v>2916.67</v>
      </c>
      <c r="G419" s="575"/>
      <c r="H419" s="577"/>
      <c r="I419" s="576">
        <f>'2'!$AF$419</f>
        <v>2916.67</v>
      </c>
      <c r="J419" s="575"/>
      <c r="K419" s="577"/>
      <c r="L419" s="576">
        <f>'3'!$AF$419</f>
        <v>2916.67</v>
      </c>
      <c r="M419" s="575"/>
      <c r="N419" s="577"/>
      <c r="O419" s="576">
        <f>'4'!$AF$419</f>
        <v>2916.67</v>
      </c>
      <c r="P419" s="575"/>
      <c r="Q419" s="577"/>
      <c r="R419" s="576">
        <f>'5'!$AF$419</f>
        <v>2336.25</v>
      </c>
      <c r="S419" s="575"/>
      <c r="T419" s="577"/>
      <c r="U419" s="576">
        <f>'6'!$AF$419</f>
        <v>2336.25</v>
      </c>
      <c r="V419" s="575"/>
      <c r="W419" s="577"/>
      <c r="X419" s="576">
        <f>'7'!$AF$419</f>
        <v>18675.43</v>
      </c>
      <c r="Y419" s="575"/>
      <c r="Z419" s="577"/>
      <c r="AA419" s="576">
        <f>'8'!$AF$419</f>
        <v>21011.68</v>
      </c>
      <c r="AB419" s="575"/>
      <c r="AC419" s="577"/>
      <c r="AD419" s="576">
        <f>'9'!$AF$419</f>
        <v>0</v>
      </c>
      <c r="AE419" s="575"/>
      <c r="AF419" s="577"/>
      <c r="AG419" s="576">
        <f>'10'!$AF$419</f>
        <v>0</v>
      </c>
      <c r="AH419" s="575"/>
      <c r="AI419" s="577"/>
      <c r="AJ419" s="576">
        <f>'11'!$AF$419</f>
        <v>0</v>
      </c>
      <c r="AK419" s="575"/>
      <c r="AL419" s="577"/>
      <c r="AM419" s="576">
        <f>'12'!$AF$419</f>
        <v>0</v>
      </c>
      <c r="AN419" s="575"/>
      <c r="AO419" s="577"/>
      <c r="AP419" s="576">
        <f t="shared" ref="AP419:AP431" si="1304">SUM(F419,I419,L419,O419,R419,U419,X419,AA419,AD419,AG419,AJ419,AM419)</f>
        <v>56026.29</v>
      </c>
    </row>
    <row r="420" spans="1:42" ht="18">
      <c r="A420" t="str">
        <f t="shared" si="1280"/>
        <v>Salaires cadres</v>
      </c>
      <c r="C420" s="595" t="s">
        <v>42</v>
      </c>
      <c r="D420" s="575"/>
      <c r="E420" s="577"/>
      <c r="F420" s="576">
        <f>'1'!$AF$420</f>
        <v>34687.1</v>
      </c>
      <c r="G420" s="575"/>
      <c r="H420" s="577"/>
      <c r="I420" s="576">
        <f>'2'!$AF$420</f>
        <v>48577.740000000005</v>
      </c>
      <c r="J420" s="575"/>
      <c r="K420" s="577"/>
      <c r="L420" s="576">
        <f>'3'!$AF$420</f>
        <v>66586.930000000008</v>
      </c>
      <c r="M420" s="575"/>
      <c r="N420" s="577"/>
      <c r="O420" s="576">
        <f>'4'!$AF$420</f>
        <v>52734.41</v>
      </c>
      <c r="P420" s="575"/>
      <c r="Q420" s="577"/>
      <c r="R420" s="576">
        <f>'5'!$AF$420</f>
        <v>45947.850000000006</v>
      </c>
      <c r="S420" s="575"/>
      <c r="T420" s="577"/>
      <c r="U420" s="576">
        <f>'6'!$AF$420</f>
        <v>59639.140000000007</v>
      </c>
      <c r="V420" s="575"/>
      <c r="W420" s="577"/>
      <c r="X420" s="576">
        <f>'7'!$AF$420</f>
        <v>342372.74000000005</v>
      </c>
      <c r="Y420" s="575"/>
      <c r="Z420" s="577"/>
      <c r="AA420" s="576">
        <f>'8'!$AF$420</f>
        <v>383677.85000000003</v>
      </c>
      <c r="AB420" s="575"/>
      <c r="AC420" s="577"/>
      <c r="AD420" s="576">
        <f>'9'!$AF$420</f>
        <v>0</v>
      </c>
      <c r="AE420" s="575"/>
      <c r="AF420" s="577"/>
      <c r="AG420" s="576">
        <f>'10'!$AF$420</f>
        <v>0</v>
      </c>
      <c r="AH420" s="575"/>
      <c r="AI420" s="577"/>
      <c r="AJ420" s="576">
        <f>'11'!$AF$420</f>
        <v>0</v>
      </c>
      <c r="AK420" s="575"/>
      <c r="AL420" s="577"/>
      <c r="AM420" s="576">
        <f>'12'!$AF$420</f>
        <v>0</v>
      </c>
      <c r="AN420" s="575"/>
      <c r="AO420" s="577"/>
      <c r="AP420" s="576">
        <f t="shared" si="1304"/>
        <v>1034223.7600000002</v>
      </c>
    </row>
    <row r="421" spans="1:42" ht="18">
      <c r="A421" t="str">
        <f t="shared" si="1280"/>
        <v>Salaires commis</v>
      </c>
      <c r="C421" s="612" t="s">
        <v>43</v>
      </c>
      <c r="D421" s="438"/>
      <c r="E421" s="442"/>
      <c r="F421" s="573">
        <f>'1'!$AF$421</f>
        <v>21015.16</v>
      </c>
      <c r="G421" s="438"/>
      <c r="H421" s="442"/>
      <c r="I421" s="573">
        <f>'2'!$AF$421</f>
        <v>19797.32</v>
      </c>
      <c r="J421" s="438"/>
      <c r="K421" s="442"/>
      <c r="L421" s="573">
        <f>'3'!$AF$421</f>
        <v>23701.83</v>
      </c>
      <c r="M421" s="438"/>
      <c r="N421" s="442"/>
      <c r="O421" s="573">
        <f>'4'!$AF$421</f>
        <v>25721.96</v>
      </c>
      <c r="P421" s="438"/>
      <c r="Q421" s="442"/>
      <c r="R421" s="573">
        <f>'5'!$AF$421</f>
        <v>25571.14</v>
      </c>
      <c r="S421" s="438"/>
      <c r="T421" s="442"/>
      <c r="U421" s="573">
        <f>'6'!$AF$421</f>
        <v>24523.37</v>
      </c>
      <c r="V421" s="438"/>
      <c r="W421" s="442"/>
      <c r="X421" s="573">
        <f>'7'!$AF$421</f>
        <v>165679.01999999999</v>
      </c>
      <c r="Y421" s="438"/>
      <c r="Z421" s="442"/>
      <c r="AA421" s="573">
        <f>'8'!$AF$421</f>
        <v>189284.11</v>
      </c>
      <c r="AB421" s="438"/>
      <c r="AC421" s="442"/>
      <c r="AD421" s="573">
        <f>'9'!$AF$421</f>
        <v>0</v>
      </c>
      <c r="AE421" s="438"/>
      <c r="AF421" s="442"/>
      <c r="AG421" s="573">
        <f>'10'!$AF$421</f>
        <v>0</v>
      </c>
      <c r="AH421" s="438"/>
      <c r="AI421" s="442"/>
      <c r="AJ421" s="573">
        <f>'11'!$AF$421</f>
        <v>0</v>
      </c>
      <c r="AK421" s="438"/>
      <c r="AL421" s="442"/>
      <c r="AM421" s="573">
        <f>'12'!$AF$421</f>
        <v>0</v>
      </c>
      <c r="AN421" s="438"/>
      <c r="AO421" s="442"/>
      <c r="AP421" s="573">
        <f t="shared" si="1304"/>
        <v>495293.91</v>
      </c>
    </row>
    <row r="422" spans="1:42" ht="18">
      <c r="A422" t="str">
        <f t="shared" si="1280"/>
        <v>Salaires autres</v>
      </c>
      <c r="C422" s="595" t="s">
        <v>44</v>
      </c>
      <c r="D422" s="575"/>
      <c r="E422" s="577"/>
      <c r="F422" s="576">
        <f>'1'!$AF$422</f>
        <v>50200.78</v>
      </c>
      <c r="G422" s="575"/>
      <c r="H422" s="577"/>
      <c r="I422" s="576">
        <f>'2'!$AF$422</f>
        <v>43447.409999999996</v>
      </c>
      <c r="J422" s="575"/>
      <c r="K422" s="577"/>
      <c r="L422" s="576">
        <f>'3'!$AF$422</f>
        <v>51866.240000000005</v>
      </c>
      <c r="M422" s="575"/>
      <c r="N422" s="577"/>
      <c r="O422" s="576">
        <f>'4'!$AF$422</f>
        <v>54300.15</v>
      </c>
      <c r="P422" s="575"/>
      <c r="Q422" s="577"/>
      <c r="R422" s="576">
        <f>'5'!$AF$422</f>
        <v>51344.81</v>
      </c>
      <c r="S422" s="575"/>
      <c r="T422" s="577"/>
      <c r="U422" s="576">
        <f>'6'!$AF$422</f>
        <v>52419.020000000004</v>
      </c>
      <c r="V422" s="575"/>
      <c r="W422" s="577"/>
      <c r="X422" s="576">
        <f>'7'!$AF$422</f>
        <v>351817.92000000004</v>
      </c>
      <c r="Y422" s="575"/>
      <c r="Z422" s="577"/>
      <c r="AA422" s="576">
        <f>'8'!$AF$422</f>
        <v>395756.18</v>
      </c>
      <c r="AB422" s="575"/>
      <c r="AC422" s="577"/>
      <c r="AD422" s="576">
        <f>'9'!$AF$422</f>
        <v>0</v>
      </c>
      <c r="AE422" s="575"/>
      <c r="AF422" s="577"/>
      <c r="AG422" s="576">
        <f>'10'!$AF$422</f>
        <v>0</v>
      </c>
      <c r="AH422" s="575"/>
      <c r="AI422" s="577"/>
      <c r="AJ422" s="576">
        <f>'11'!$AF$422</f>
        <v>0</v>
      </c>
      <c r="AK422" s="575"/>
      <c r="AL422" s="577"/>
      <c r="AM422" s="576">
        <f>'12'!$AF$422</f>
        <v>0</v>
      </c>
      <c r="AN422" s="575"/>
      <c r="AO422" s="577"/>
      <c r="AP422" s="576">
        <f t="shared" si="1304"/>
        <v>1051152.51</v>
      </c>
    </row>
    <row r="423" spans="1:42" ht="18">
      <c r="A423" t="str">
        <f t="shared" si="1280"/>
        <v>Salaires spécialistes</v>
      </c>
      <c r="C423" s="595" t="s">
        <v>45</v>
      </c>
      <c r="D423" s="575"/>
      <c r="E423" s="577"/>
      <c r="F423" s="576">
        <f>'1'!$AF$423</f>
        <v>24615.4</v>
      </c>
      <c r="G423" s="575"/>
      <c r="H423" s="577"/>
      <c r="I423" s="576">
        <f>'2'!$AF$423</f>
        <v>16386.41</v>
      </c>
      <c r="J423" s="575"/>
      <c r="K423" s="577"/>
      <c r="L423" s="576">
        <f>'3'!$AF$423</f>
        <v>28608.93</v>
      </c>
      <c r="M423" s="575"/>
      <c r="N423" s="577"/>
      <c r="O423" s="576">
        <f>'4'!$AF$423</f>
        <v>30258.53</v>
      </c>
      <c r="P423" s="575"/>
      <c r="Q423" s="577"/>
      <c r="R423" s="576">
        <f>'5'!$AF$423</f>
        <v>26515.010000000002</v>
      </c>
      <c r="S423" s="575"/>
      <c r="T423" s="577"/>
      <c r="U423" s="576">
        <f>'6'!$AF$423</f>
        <v>30463.27</v>
      </c>
      <c r="V423" s="575"/>
      <c r="W423" s="577"/>
      <c r="X423" s="576">
        <f>'7'!$AF$423</f>
        <v>176858.38</v>
      </c>
      <c r="Y423" s="575"/>
      <c r="Z423" s="577"/>
      <c r="AA423" s="576">
        <f>'8'!$AF$423</f>
        <v>196644.90999999997</v>
      </c>
      <c r="AB423" s="575"/>
      <c r="AC423" s="577"/>
      <c r="AD423" s="576">
        <f>'9'!$AF$423</f>
        <v>0</v>
      </c>
      <c r="AE423" s="575"/>
      <c r="AF423" s="577"/>
      <c r="AG423" s="576">
        <f>'10'!$AF$423</f>
        <v>0</v>
      </c>
      <c r="AH423" s="575"/>
      <c r="AI423" s="577"/>
      <c r="AJ423" s="576">
        <f>'11'!$AF$423</f>
        <v>0</v>
      </c>
      <c r="AK423" s="575"/>
      <c r="AL423" s="577"/>
      <c r="AM423" s="576">
        <f>'12'!$AF$423</f>
        <v>0</v>
      </c>
      <c r="AN423" s="575"/>
      <c r="AO423" s="577"/>
      <c r="AP423" s="576">
        <f t="shared" si="1304"/>
        <v>530350.84</v>
      </c>
    </row>
    <row r="424" spans="1:42" ht="18" hidden="1">
      <c r="A424" t="str">
        <f t="shared" si="1280"/>
        <v>[...]</v>
      </c>
      <c r="C424" s="595" t="s">
        <v>21</v>
      </c>
      <c r="D424" s="575"/>
      <c r="E424" s="577"/>
      <c r="F424" s="576">
        <f>'1'!$AF$424</f>
        <v>0</v>
      </c>
      <c r="G424" s="575"/>
      <c r="H424" s="577"/>
      <c r="I424" s="576">
        <f>'2'!$AF$424</f>
        <v>0</v>
      </c>
      <c r="J424" s="575"/>
      <c r="K424" s="577"/>
      <c r="L424" s="576">
        <f>'3'!$AF$424</f>
        <v>0</v>
      </c>
      <c r="M424" s="575"/>
      <c r="N424" s="577"/>
      <c r="O424" s="576">
        <f>'4'!$AF$424</f>
        <v>0</v>
      </c>
      <c r="P424" s="575"/>
      <c r="Q424" s="577"/>
      <c r="R424" s="576">
        <f>'5'!$AF$424</f>
        <v>0</v>
      </c>
      <c r="S424" s="575"/>
      <c r="T424" s="577"/>
      <c r="U424" s="576">
        <f>'6'!$AF$424</f>
        <v>0</v>
      </c>
      <c r="V424" s="575"/>
      <c r="W424" s="577"/>
      <c r="X424" s="576">
        <f>'7'!$AF$424</f>
        <v>0</v>
      </c>
      <c r="Y424" s="575"/>
      <c r="Z424" s="577"/>
      <c r="AA424" s="576">
        <f>'8'!$AF$424</f>
        <v>0</v>
      </c>
      <c r="AB424" s="575"/>
      <c r="AC424" s="577"/>
      <c r="AD424" s="576">
        <f>'9'!$AF$424</f>
        <v>0</v>
      </c>
      <c r="AE424" s="575"/>
      <c r="AF424" s="577"/>
      <c r="AG424" s="576">
        <f>'10'!$AF$424</f>
        <v>0</v>
      </c>
      <c r="AH424" s="575"/>
      <c r="AI424" s="577"/>
      <c r="AJ424" s="576">
        <f>'11'!$AF$424</f>
        <v>0</v>
      </c>
      <c r="AK424" s="575"/>
      <c r="AL424" s="577"/>
      <c r="AM424" s="576">
        <f>'12'!$AF$424</f>
        <v>0</v>
      </c>
      <c r="AN424" s="575"/>
      <c r="AO424" s="577"/>
      <c r="AP424" s="576">
        <f t="shared" si="1304"/>
        <v>0</v>
      </c>
    </row>
    <row r="425" spans="1:42" ht="18" hidden="1">
      <c r="A425" t="str">
        <f t="shared" si="1280"/>
        <v>[...]</v>
      </c>
      <c r="C425" s="595" t="s">
        <v>21</v>
      </c>
      <c r="D425" s="575"/>
      <c r="E425" s="577"/>
      <c r="F425" s="576">
        <f>'1'!$AF$425</f>
        <v>0</v>
      </c>
      <c r="G425" s="575"/>
      <c r="H425" s="577"/>
      <c r="I425" s="576">
        <f>'2'!$AF$425</f>
        <v>0</v>
      </c>
      <c r="J425" s="575"/>
      <c r="K425" s="577"/>
      <c r="L425" s="576">
        <f>'3'!$AF$425</f>
        <v>0</v>
      </c>
      <c r="M425" s="575"/>
      <c r="N425" s="577"/>
      <c r="O425" s="576">
        <f>'4'!$AF$425</f>
        <v>0</v>
      </c>
      <c r="P425" s="575"/>
      <c r="Q425" s="577"/>
      <c r="R425" s="576">
        <f>'5'!$AF$425</f>
        <v>0</v>
      </c>
      <c r="S425" s="575"/>
      <c r="T425" s="577"/>
      <c r="U425" s="576">
        <f>'6'!$AF$425</f>
        <v>0</v>
      </c>
      <c r="V425" s="575"/>
      <c r="W425" s="577"/>
      <c r="X425" s="576">
        <f>'7'!$AF$425</f>
        <v>0</v>
      </c>
      <c r="Y425" s="575"/>
      <c r="Z425" s="577"/>
      <c r="AA425" s="576">
        <f>'8'!$AF$425</f>
        <v>0</v>
      </c>
      <c r="AB425" s="575"/>
      <c r="AC425" s="577"/>
      <c r="AD425" s="576">
        <f>'9'!$AF$425</f>
        <v>0</v>
      </c>
      <c r="AE425" s="575"/>
      <c r="AF425" s="577"/>
      <c r="AG425" s="576">
        <f>'10'!$AF$425</f>
        <v>0</v>
      </c>
      <c r="AH425" s="575"/>
      <c r="AI425" s="577"/>
      <c r="AJ425" s="576">
        <f>'11'!$AF$425</f>
        <v>0</v>
      </c>
      <c r="AK425" s="575"/>
      <c r="AL425" s="577"/>
      <c r="AM425" s="576">
        <f>'12'!$AF$425</f>
        <v>0</v>
      </c>
      <c r="AN425" s="575"/>
      <c r="AO425" s="577"/>
      <c r="AP425" s="576">
        <f t="shared" si="1304"/>
        <v>0</v>
      </c>
    </row>
    <row r="426" spans="1:42" ht="18" hidden="1">
      <c r="A426" t="str">
        <f t="shared" si="1280"/>
        <v>[...]</v>
      </c>
      <c r="C426" s="595" t="s">
        <v>21</v>
      </c>
      <c r="D426" s="575"/>
      <c r="E426" s="577"/>
      <c r="F426" s="576">
        <f>'1'!$AF$426</f>
        <v>0</v>
      </c>
      <c r="G426" s="575"/>
      <c r="H426" s="577"/>
      <c r="I426" s="576">
        <f>'2'!$AF$426</f>
        <v>0</v>
      </c>
      <c r="J426" s="575"/>
      <c r="K426" s="577"/>
      <c r="L426" s="576">
        <f>'3'!$AF$426</f>
        <v>0</v>
      </c>
      <c r="M426" s="575"/>
      <c r="N426" s="577"/>
      <c r="O426" s="576">
        <f>'4'!$AF$426</f>
        <v>0</v>
      </c>
      <c r="P426" s="575"/>
      <c r="Q426" s="577"/>
      <c r="R426" s="576">
        <f>'5'!$AF$426</f>
        <v>0</v>
      </c>
      <c r="S426" s="575"/>
      <c r="T426" s="577"/>
      <c r="U426" s="576">
        <f>'6'!$AF$426</f>
        <v>0</v>
      </c>
      <c r="V426" s="575"/>
      <c r="W426" s="577"/>
      <c r="X426" s="576">
        <f>'7'!$AF$426</f>
        <v>0</v>
      </c>
      <c r="Y426" s="575"/>
      <c r="Z426" s="577"/>
      <c r="AA426" s="576">
        <f>'8'!$AF$426</f>
        <v>0</v>
      </c>
      <c r="AB426" s="575"/>
      <c r="AC426" s="577"/>
      <c r="AD426" s="576">
        <f>'9'!$AF$426</f>
        <v>0</v>
      </c>
      <c r="AE426" s="575"/>
      <c r="AF426" s="577"/>
      <c r="AG426" s="576">
        <f>'10'!$AF$426</f>
        <v>0</v>
      </c>
      <c r="AH426" s="575"/>
      <c r="AI426" s="577"/>
      <c r="AJ426" s="576">
        <f>'11'!$AF$426</f>
        <v>0</v>
      </c>
      <c r="AK426" s="575"/>
      <c r="AL426" s="577"/>
      <c r="AM426" s="576">
        <f>'12'!$AF$426</f>
        <v>0</v>
      </c>
      <c r="AN426" s="575"/>
      <c r="AO426" s="577"/>
      <c r="AP426" s="576">
        <f t="shared" si="1304"/>
        <v>0</v>
      </c>
    </row>
    <row r="427" spans="1:42" ht="18">
      <c r="A427" t="str">
        <f t="shared" si="1280"/>
        <v>Salaires en absences</v>
      </c>
      <c r="C427" s="612" t="s">
        <v>46</v>
      </c>
      <c r="D427" s="438"/>
      <c r="E427" s="442"/>
      <c r="F427" s="573">
        <f>'1'!$AF$427</f>
        <v>22034.920000000002</v>
      </c>
      <c r="G427" s="438"/>
      <c r="H427" s="442"/>
      <c r="I427" s="573">
        <f>'2'!$AF$427</f>
        <v>32542.21</v>
      </c>
      <c r="J427" s="438"/>
      <c r="K427" s="442"/>
      <c r="L427" s="573">
        <f>'3'!$AF$427</f>
        <v>35773.25</v>
      </c>
      <c r="M427" s="438"/>
      <c r="N427" s="442"/>
      <c r="O427" s="573">
        <f>'4'!$AF$427</f>
        <v>34661.589999999997</v>
      </c>
      <c r="P427" s="438"/>
      <c r="Q427" s="442"/>
      <c r="R427" s="573">
        <f>'5'!$AF$427</f>
        <v>36353.65</v>
      </c>
      <c r="S427" s="438"/>
      <c r="T427" s="442"/>
      <c r="U427" s="573">
        <f>'6'!$AF$427</f>
        <v>39441.650000000009</v>
      </c>
      <c r="V427" s="438"/>
      <c r="W427" s="442"/>
      <c r="X427" s="573">
        <f>'7'!$AF$427</f>
        <v>238024.74</v>
      </c>
      <c r="Y427" s="438"/>
      <c r="Z427" s="442"/>
      <c r="AA427" s="573">
        <f>'8'!$AF$427</f>
        <v>266583.15999999997</v>
      </c>
      <c r="AB427" s="438"/>
      <c r="AC427" s="442"/>
      <c r="AD427" s="573">
        <f>'9'!$AF$427</f>
        <v>0</v>
      </c>
      <c r="AE427" s="438"/>
      <c r="AF427" s="442"/>
      <c r="AG427" s="573">
        <f>'10'!$AF$427</f>
        <v>0</v>
      </c>
      <c r="AH427" s="438"/>
      <c r="AI427" s="442"/>
      <c r="AJ427" s="573">
        <f>'11'!$AF$427</f>
        <v>0</v>
      </c>
      <c r="AK427" s="438"/>
      <c r="AL427" s="442"/>
      <c r="AM427" s="573">
        <f>'12'!$AF$427</f>
        <v>0</v>
      </c>
      <c r="AN427" s="438"/>
      <c r="AO427" s="442"/>
      <c r="AP427" s="573">
        <f t="shared" si="1304"/>
        <v>705415.16999999993</v>
      </c>
    </row>
    <row r="428" spans="1:42" ht="18">
      <c r="A428" t="str">
        <f t="shared" si="1280"/>
        <v>Déduction à la source</v>
      </c>
      <c r="C428" s="595" t="s">
        <v>47</v>
      </c>
      <c r="D428" s="575"/>
      <c r="E428" s="577"/>
      <c r="F428" s="576">
        <f>'1'!$AF$428</f>
        <v>31766.530000000002</v>
      </c>
      <c r="G428" s="575"/>
      <c r="H428" s="577"/>
      <c r="I428" s="576">
        <f>'2'!$AF$428</f>
        <v>31079.000000000004</v>
      </c>
      <c r="J428" s="575"/>
      <c r="K428" s="577"/>
      <c r="L428" s="576">
        <f>'3'!$AF$428</f>
        <v>20259.45</v>
      </c>
      <c r="M428" s="575"/>
      <c r="N428" s="577"/>
      <c r="O428" s="576">
        <f>'4'!$AF$428</f>
        <v>37434.42</v>
      </c>
      <c r="P428" s="575"/>
      <c r="Q428" s="577"/>
      <c r="R428" s="576">
        <f>'5'!$AF$428</f>
        <v>35128.960000000006</v>
      </c>
      <c r="S428" s="575"/>
      <c r="T428" s="577"/>
      <c r="U428" s="576">
        <f>'6'!$AF$428</f>
        <v>37071.050000000003</v>
      </c>
      <c r="V428" s="575"/>
      <c r="W428" s="577"/>
      <c r="X428" s="576">
        <f>'7'!$AF$428</f>
        <v>226499.14</v>
      </c>
      <c r="Y428" s="575"/>
      <c r="Z428" s="577"/>
      <c r="AA428" s="576">
        <f>'8'!$AF$428</f>
        <v>258135.87000000002</v>
      </c>
      <c r="AB428" s="575"/>
      <c r="AC428" s="577"/>
      <c r="AD428" s="576">
        <f>'9'!$AF$428</f>
        <v>0</v>
      </c>
      <c r="AE428" s="575"/>
      <c r="AF428" s="577"/>
      <c r="AG428" s="576">
        <f>'10'!$AF$428</f>
        <v>0</v>
      </c>
      <c r="AH428" s="575"/>
      <c r="AI428" s="577"/>
      <c r="AJ428" s="576">
        <f>'11'!$AF$428</f>
        <v>0</v>
      </c>
      <c r="AK428" s="575"/>
      <c r="AL428" s="577"/>
      <c r="AM428" s="576">
        <f>'12'!$AF$428</f>
        <v>0</v>
      </c>
      <c r="AN428" s="575"/>
      <c r="AO428" s="577"/>
      <c r="AP428" s="576">
        <f t="shared" si="1304"/>
        <v>677374.42</v>
      </c>
    </row>
    <row r="429" spans="1:42" ht="18">
      <c r="A429" t="str">
        <f t="shared" si="1280"/>
        <v>Bénéfices marginaux</v>
      </c>
      <c r="C429" s="595" t="s">
        <v>48</v>
      </c>
      <c r="D429" s="575"/>
      <c r="E429" s="577"/>
      <c r="F429" s="576">
        <f>'1'!$AF$429</f>
        <v>18505.86</v>
      </c>
      <c r="G429" s="575"/>
      <c r="H429" s="577"/>
      <c r="I429" s="576">
        <f>'2'!$AF$429</f>
        <v>17894.46</v>
      </c>
      <c r="J429" s="575"/>
      <c r="K429" s="577"/>
      <c r="L429" s="576">
        <f>'3'!$AF$429</f>
        <v>30700.16</v>
      </c>
      <c r="M429" s="575"/>
      <c r="N429" s="577"/>
      <c r="O429" s="576">
        <f>'4'!$AF$429</f>
        <v>29298.3</v>
      </c>
      <c r="P429" s="575"/>
      <c r="Q429" s="577"/>
      <c r="R429" s="576">
        <f>'5'!$AF$429</f>
        <v>27796.020000000004</v>
      </c>
      <c r="S429" s="575"/>
      <c r="T429" s="577"/>
      <c r="U429" s="576">
        <f>'6'!$AF$429</f>
        <v>29323.11</v>
      </c>
      <c r="V429" s="575"/>
      <c r="W429" s="577"/>
      <c r="X429" s="576">
        <f>'7'!$AF$429</f>
        <v>179932.97999999998</v>
      </c>
      <c r="Y429" s="575"/>
      <c r="Z429" s="577"/>
      <c r="AA429" s="576">
        <f>'8'!$AF$429</f>
        <v>204481.64</v>
      </c>
      <c r="AB429" s="575"/>
      <c r="AC429" s="577"/>
      <c r="AD429" s="576">
        <f>'9'!$AF$429</f>
        <v>0</v>
      </c>
      <c r="AE429" s="575"/>
      <c r="AF429" s="577"/>
      <c r="AG429" s="576">
        <f>'10'!$AF$429</f>
        <v>0</v>
      </c>
      <c r="AH429" s="575"/>
      <c r="AI429" s="577"/>
      <c r="AJ429" s="576">
        <f>'11'!$AF$429</f>
        <v>0</v>
      </c>
      <c r="AK429" s="575"/>
      <c r="AL429" s="577"/>
      <c r="AM429" s="576">
        <f>'12'!$AF$429</f>
        <v>0</v>
      </c>
      <c r="AN429" s="575"/>
      <c r="AO429" s="577"/>
      <c r="AP429" s="576">
        <f t="shared" si="1304"/>
        <v>537932.53</v>
      </c>
    </row>
    <row r="430" spans="1:42" ht="18">
      <c r="A430" t="str">
        <f t="shared" si="1280"/>
        <v>Csst</v>
      </c>
      <c r="C430" s="595" t="s">
        <v>49</v>
      </c>
      <c r="D430" s="575"/>
      <c r="E430" s="577"/>
      <c r="F430" s="576">
        <f>'1'!$AF$430</f>
        <v>5020.3100000000004</v>
      </c>
      <c r="G430" s="575"/>
      <c r="H430" s="577"/>
      <c r="I430" s="576">
        <f>'2'!$AF$430</f>
        <v>11682.45</v>
      </c>
      <c r="J430" s="575"/>
      <c r="K430" s="577"/>
      <c r="L430" s="576">
        <f>'3'!$AF$430</f>
        <v>19005.469999999998</v>
      </c>
      <c r="M430" s="575"/>
      <c r="N430" s="577"/>
      <c r="O430" s="576">
        <f>'4'!$AF$430</f>
        <v>10260.509999999998</v>
      </c>
      <c r="P430" s="575"/>
      <c r="Q430" s="577"/>
      <c r="R430" s="576">
        <f>'5'!$AF$430</f>
        <v>10120.39</v>
      </c>
      <c r="S430" s="575"/>
      <c r="T430" s="577"/>
      <c r="U430" s="576">
        <f>'6'!$AF$430</f>
        <v>10664.26</v>
      </c>
      <c r="V430" s="575"/>
      <c r="W430" s="577"/>
      <c r="X430" s="576">
        <f>'7'!$AF$430</f>
        <v>76991.67</v>
      </c>
      <c r="Y430" s="575"/>
      <c r="Z430" s="577"/>
      <c r="AA430" s="576">
        <f>'8'!$AF$430</f>
        <v>85317.890000000014</v>
      </c>
      <c r="AB430" s="575"/>
      <c r="AC430" s="577"/>
      <c r="AD430" s="576">
        <f>'9'!$AF$430</f>
        <v>0</v>
      </c>
      <c r="AE430" s="575"/>
      <c r="AF430" s="577"/>
      <c r="AG430" s="576">
        <f>'10'!$AF$430</f>
        <v>0</v>
      </c>
      <c r="AH430" s="575"/>
      <c r="AI430" s="577"/>
      <c r="AJ430" s="576">
        <f>'11'!$AF$430</f>
        <v>0</v>
      </c>
      <c r="AK430" s="575"/>
      <c r="AL430" s="577"/>
      <c r="AM430" s="576">
        <f>'12'!$AF$430</f>
        <v>0</v>
      </c>
      <c r="AN430" s="575"/>
      <c r="AO430" s="577"/>
      <c r="AP430" s="576">
        <f t="shared" si="1304"/>
        <v>229062.95</v>
      </c>
    </row>
    <row r="431" spans="1:42" ht="20.25" hidden="1">
      <c r="A431" t="str">
        <f t="shared" si="1280"/>
        <v>[...]</v>
      </c>
      <c r="C431" s="603" t="s">
        <v>21</v>
      </c>
      <c r="D431" s="575"/>
      <c r="E431" s="577"/>
      <c r="F431" s="576">
        <f>'1'!$AF$431</f>
        <v>0</v>
      </c>
      <c r="G431" s="575"/>
      <c r="H431" s="577"/>
      <c r="I431" s="576">
        <f>'2'!$AF$431</f>
        <v>0</v>
      </c>
      <c r="J431" s="575"/>
      <c r="K431" s="577"/>
      <c r="L431" s="576">
        <f>'3'!$AF$431</f>
        <v>0</v>
      </c>
      <c r="M431" s="575"/>
      <c r="N431" s="577"/>
      <c r="O431" s="576">
        <f>'4'!$AF$431</f>
        <v>0</v>
      </c>
      <c r="P431" s="575"/>
      <c r="Q431" s="577"/>
      <c r="R431" s="576">
        <f>'5'!$AF$431</f>
        <v>0</v>
      </c>
      <c r="S431" s="575"/>
      <c r="T431" s="577"/>
      <c r="U431" s="576">
        <f>'6'!$AF$431</f>
        <v>0</v>
      </c>
      <c r="V431" s="575"/>
      <c r="W431" s="577"/>
      <c r="X431" s="576">
        <f>'7'!$AF$431</f>
        <v>0</v>
      </c>
      <c r="Y431" s="575"/>
      <c r="Z431" s="577"/>
      <c r="AA431" s="576">
        <f>'8'!$AF$431</f>
        <v>0</v>
      </c>
      <c r="AB431" s="575"/>
      <c r="AC431" s="577"/>
      <c r="AD431" s="576">
        <f>'9'!$AF$431</f>
        <v>0</v>
      </c>
      <c r="AE431" s="575"/>
      <c r="AF431" s="577"/>
      <c r="AG431" s="576">
        <f>'10'!$AF$431</f>
        <v>0</v>
      </c>
      <c r="AH431" s="575"/>
      <c r="AI431" s="577"/>
      <c r="AJ431" s="576">
        <f>'11'!$AF$431</f>
        <v>0</v>
      </c>
      <c r="AK431" s="575"/>
      <c r="AL431" s="577"/>
      <c r="AM431" s="576">
        <f>'12'!$AF$431</f>
        <v>0</v>
      </c>
      <c r="AN431" s="575"/>
      <c r="AO431" s="577"/>
      <c r="AP431" s="576">
        <f t="shared" si="1304"/>
        <v>0</v>
      </c>
    </row>
    <row r="432" spans="1:42" ht="18">
      <c r="A432" t="str">
        <f t="shared" si="1280"/>
        <v>TOTAL PERSONNEL</v>
      </c>
      <c r="C432" s="627" t="s">
        <v>50</v>
      </c>
      <c r="D432" s="444">
        <f>F432/F406</f>
        <v>0.708638329211431</v>
      </c>
      <c r="E432" s="445"/>
      <c r="F432" s="578">
        <f>SUM(F419:F431)</f>
        <v>210762.72999999998</v>
      </c>
      <c r="G432" s="444">
        <f>I432/I406</f>
        <v>0.58335830699872881</v>
      </c>
      <c r="H432" s="445"/>
      <c r="I432" s="578">
        <f>SUM(I419:I431)</f>
        <v>224323.67</v>
      </c>
      <c r="J432" s="444">
        <f>L432/L406</f>
        <v>0.48974906688002912</v>
      </c>
      <c r="K432" s="445"/>
      <c r="L432" s="578">
        <f>SUM(L419:L431)</f>
        <v>279418.93</v>
      </c>
      <c r="M432" s="444">
        <f t="shared" ref="M432" si="1305">O432/O406</f>
        <v>0.4331112843848291</v>
      </c>
      <c r="N432" s="445"/>
      <c r="O432" s="578">
        <f t="shared" ref="O432" si="1306">SUM(O419:O431)</f>
        <v>277586.53999999998</v>
      </c>
      <c r="P432" s="444">
        <f t="shared" ref="P432" si="1307">R432/R406</f>
        <v>0.38073119923933685</v>
      </c>
      <c r="Q432" s="445"/>
      <c r="R432" s="578">
        <f t="shared" ref="R432" si="1308">SUM(R419:R431)</f>
        <v>261114.08000000002</v>
      </c>
      <c r="S432" s="444">
        <f t="shared" ref="S432" si="1309">U432/U406</f>
        <v>0.46001435648527106</v>
      </c>
      <c r="T432" s="445"/>
      <c r="U432" s="578">
        <f t="shared" ref="U432" si="1310">SUM(U419:U431)</f>
        <v>285881.12</v>
      </c>
      <c r="V432" s="444">
        <f t="shared" ref="V432" si="1311">X432/X406</f>
        <v>0.46627222629214421</v>
      </c>
      <c r="W432" s="445"/>
      <c r="X432" s="578">
        <f t="shared" ref="X432" si="1312">SUM(X419:X431)</f>
        <v>1776852.02</v>
      </c>
      <c r="Y432" s="444">
        <f t="shared" ref="Y432" si="1313">AA432/AA406</f>
        <v>0.45654237629755284</v>
      </c>
      <c r="Z432" s="445"/>
      <c r="AA432" s="578">
        <f t="shared" ref="AA432" si="1314">SUM(AA419:AA431)</f>
        <v>2000893.29</v>
      </c>
      <c r="AB432" s="444" t="e">
        <f t="shared" ref="AB432" si="1315">AD432/AD406</f>
        <v>#DIV/0!</v>
      </c>
      <c r="AC432" s="445"/>
      <c r="AD432" s="578">
        <f t="shared" ref="AD432" si="1316">SUM(AD419:AD431)</f>
        <v>0</v>
      </c>
      <c r="AE432" s="444" t="e">
        <f t="shared" ref="AE432" si="1317">AG432/AG406</f>
        <v>#DIV/0!</v>
      </c>
      <c r="AF432" s="445"/>
      <c r="AG432" s="578">
        <f t="shared" ref="AG432" si="1318">SUM(AG419:AG431)</f>
        <v>0</v>
      </c>
      <c r="AH432" s="444" t="e">
        <f t="shared" ref="AH432" si="1319">AJ432/AJ406</f>
        <v>#DIV/0!</v>
      </c>
      <c r="AI432" s="445"/>
      <c r="AJ432" s="578">
        <f t="shared" ref="AJ432" si="1320">SUM(AJ419:AJ431)</f>
        <v>0</v>
      </c>
      <c r="AK432" s="444" t="e">
        <f t="shared" ref="AK432" si="1321">AM432/AM406</f>
        <v>#DIV/0!</v>
      </c>
      <c r="AL432" s="445"/>
      <c r="AM432" s="578">
        <f t="shared" ref="AM432" si="1322">SUM(AM419:AM431)</f>
        <v>0</v>
      </c>
      <c r="AN432" s="444">
        <f t="shared" ref="AN432" si="1323">AP432/AP406</f>
        <v>0.46662779646624813</v>
      </c>
      <c r="AO432" s="445"/>
      <c r="AP432" s="578">
        <f t="shared" ref="AP432" si="1324">SUM(AP419:AP431)</f>
        <v>5316832.3800000008</v>
      </c>
    </row>
    <row r="433" spans="1:42" ht="18">
      <c r="A433" t="str">
        <f t="shared" si="1280"/>
        <v>Publicité 2</v>
      </c>
      <c r="C433" s="618" t="s">
        <v>51</v>
      </c>
      <c r="D433" s="446"/>
      <c r="E433" s="447"/>
      <c r="F433" s="579">
        <f>'1'!$AF$433</f>
        <v>11345.369999999999</v>
      </c>
      <c r="G433" s="446"/>
      <c r="H433" s="447"/>
      <c r="I433" s="579">
        <f>'2'!$AF$433</f>
        <v>8811.0399999999991</v>
      </c>
      <c r="J433" s="446"/>
      <c r="K433" s="447"/>
      <c r="L433" s="579">
        <f>'3'!$AF$433</f>
        <v>15548.16</v>
      </c>
      <c r="M433" s="446"/>
      <c r="N433" s="447"/>
      <c r="O433" s="579">
        <f>'4'!$AF$433</f>
        <v>3826.1099999999997</v>
      </c>
      <c r="P433" s="446"/>
      <c r="Q433" s="447"/>
      <c r="R433" s="579">
        <f>'5'!$AF$433</f>
        <v>10809.64</v>
      </c>
      <c r="S433" s="446"/>
      <c r="T433" s="447"/>
      <c r="U433" s="579">
        <f>'6'!$AF$433</f>
        <v>7462.47</v>
      </c>
      <c r="V433" s="446"/>
      <c r="W433" s="447"/>
      <c r="X433" s="579">
        <f>'7'!$AF$433</f>
        <v>68128.48000000001</v>
      </c>
      <c r="Y433" s="446"/>
      <c r="Z433" s="447"/>
      <c r="AA433" s="579">
        <f>'8'!$AF$433</f>
        <v>79544.649999999994</v>
      </c>
      <c r="AB433" s="446"/>
      <c r="AC433" s="447"/>
      <c r="AD433" s="579">
        <f>'9'!$AF$433</f>
        <v>0</v>
      </c>
      <c r="AE433" s="446"/>
      <c r="AF433" s="447"/>
      <c r="AG433" s="579">
        <f>'10'!$AF$433</f>
        <v>0</v>
      </c>
      <c r="AH433" s="446"/>
      <c r="AI433" s="447"/>
      <c r="AJ433" s="579">
        <f>'11'!$AF$433</f>
        <v>0</v>
      </c>
      <c r="AK433" s="446"/>
      <c r="AL433" s="447"/>
      <c r="AM433" s="579">
        <f>'12'!$AF$433</f>
        <v>0</v>
      </c>
      <c r="AN433" s="446"/>
      <c r="AO433" s="447"/>
      <c r="AP433" s="579">
        <f t="shared" ref="AP433:AP450" si="1325">SUM(F433,I433,L433,O433,R433,U433,X433,AA433,AD433,AG433,AJ433,AM433)</f>
        <v>205475.91999999998</v>
      </c>
    </row>
    <row r="434" spans="1:42" ht="18">
      <c r="A434" t="str">
        <f t="shared" si="1280"/>
        <v>Service gratuit 2</v>
      </c>
      <c r="C434" s="595" t="s">
        <v>52</v>
      </c>
      <c r="D434" s="575"/>
      <c r="E434" s="577"/>
      <c r="F434" s="576">
        <f>'1'!$AF$434</f>
        <v>324.87</v>
      </c>
      <c r="G434" s="575"/>
      <c r="H434" s="577"/>
      <c r="I434" s="576">
        <f>'2'!$AF$434</f>
        <v>1732.44</v>
      </c>
      <c r="J434" s="575"/>
      <c r="K434" s="577"/>
      <c r="L434" s="576">
        <f>'3'!$AF$434</f>
        <v>5766.95</v>
      </c>
      <c r="M434" s="575"/>
      <c r="N434" s="577"/>
      <c r="O434" s="576">
        <f>'4'!$AF$434</f>
        <v>3117.66</v>
      </c>
      <c r="P434" s="575"/>
      <c r="Q434" s="577"/>
      <c r="R434" s="576">
        <f>'5'!$AF$434</f>
        <v>5057.96</v>
      </c>
      <c r="S434" s="575"/>
      <c r="T434" s="577"/>
      <c r="U434" s="576">
        <f>'6'!$AF$434</f>
        <v>4992.8</v>
      </c>
      <c r="V434" s="575"/>
      <c r="W434" s="577"/>
      <c r="X434" s="576">
        <f>'7'!$AF$434</f>
        <v>23525.410000000003</v>
      </c>
      <c r="Y434" s="575"/>
      <c r="Z434" s="577"/>
      <c r="AA434" s="576">
        <f>'8'!$AF$434</f>
        <v>26493.190000000002</v>
      </c>
      <c r="AB434" s="575"/>
      <c r="AC434" s="577"/>
      <c r="AD434" s="576">
        <f>'9'!$AF$434</f>
        <v>0</v>
      </c>
      <c r="AE434" s="575"/>
      <c r="AF434" s="577"/>
      <c r="AG434" s="576">
        <f>'10'!$AF$434</f>
        <v>0</v>
      </c>
      <c r="AH434" s="575"/>
      <c r="AI434" s="577"/>
      <c r="AJ434" s="576">
        <f>'11'!$AF$434</f>
        <v>0</v>
      </c>
      <c r="AK434" s="575"/>
      <c r="AL434" s="577"/>
      <c r="AM434" s="576">
        <f>'12'!$AF$434</f>
        <v>0</v>
      </c>
      <c r="AN434" s="575"/>
      <c r="AO434" s="577"/>
      <c r="AP434" s="576">
        <f t="shared" si="1325"/>
        <v>71011.28</v>
      </c>
    </row>
    <row r="435" spans="1:42" ht="18">
      <c r="A435" t="str">
        <f t="shared" si="1280"/>
        <v>Frais véhicules de cie</v>
      </c>
      <c r="C435" s="612" t="s">
        <v>53</v>
      </c>
      <c r="D435" s="438"/>
      <c r="E435" s="442"/>
      <c r="F435" s="573">
        <f>'1'!$AF$435</f>
        <v>18132.73</v>
      </c>
      <c r="G435" s="438"/>
      <c r="H435" s="442"/>
      <c r="I435" s="573">
        <f>'2'!$AF$435</f>
        <v>18336.079999999998</v>
      </c>
      <c r="J435" s="438"/>
      <c r="K435" s="442"/>
      <c r="L435" s="573">
        <f>'3'!$AF$435</f>
        <v>23981.399999999998</v>
      </c>
      <c r="M435" s="438"/>
      <c r="N435" s="442"/>
      <c r="O435" s="573">
        <f>'4'!$AF$435</f>
        <v>17388.189999999999</v>
      </c>
      <c r="P435" s="438"/>
      <c r="Q435" s="442"/>
      <c r="R435" s="573">
        <f>'5'!$AF$435</f>
        <v>24875.559999999998</v>
      </c>
      <c r="S435" s="438"/>
      <c r="T435" s="442"/>
      <c r="U435" s="573">
        <f>'6'!$AF$435</f>
        <v>25529.22</v>
      </c>
      <c r="V435" s="438"/>
      <c r="W435" s="442"/>
      <c r="X435" s="573">
        <f>'7'!$AF$435</f>
        <v>149955.75</v>
      </c>
      <c r="Y435" s="438"/>
      <c r="Z435" s="442"/>
      <c r="AA435" s="573">
        <f>'8'!$AF$435</f>
        <v>176731.82</v>
      </c>
      <c r="AB435" s="438"/>
      <c r="AC435" s="442"/>
      <c r="AD435" s="573">
        <f>'9'!$AF$435</f>
        <v>0</v>
      </c>
      <c r="AE435" s="438"/>
      <c r="AF435" s="442"/>
      <c r="AG435" s="573">
        <f>'10'!$AF$435</f>
        <v>0</v>
      </c>
      <c r="AH435" s="438"/>
      <c r="AI435" s="442"/>
      <c r="AJ435" s="573">
        <f>'11'!$AF$435</f>
        <v>0</v>
      </c>
      <c r="AK435" s="438"/>
      <c r="AL435" s="442"/>
      <c r="AM435" s="573">
        <f>'12'!$AF$435</f>
        <v>0</v>
      </c>
      <c r="AN435" s="438"/>
      <c r="AO435" s="442"/>
      <c r="AP435" s="573">
        <f t="shared" si="1325"/>
        <v>454930.75</v>
      </c>
    </row>
    <row r="436" spans="1:42" ht="18">
      <c r="A436" t="str">
        <f t="shared" si="1280"/>
        <v>Informatique</v>
      </c>
      <c r="C436" s="595" t="s">
        <v>54</v>
      </c>
      <c r="D436" s="575"/>
      <c r="E436" s="577"/>
      <c r="F436" s="576">
        <f>'1'!$AF$436</f>
        <v>17343.57</v>
      </c>
      <c r="G436" s="575"/>
      <c r="H436" s="577"/>
      <c r="I436" s="576">
        <f>'2'!$AF$436</f>
        <v>17105.12</v>
      </c>
      <c r="J436" s="575"/>
      <c r="K436" s="577"/>
      <c r="L436" s="576">
        <f>'3'!$AF$436</f>
        <v>16655.149999999998</v>
      </c>
      <c r="M436" s="575"/>
      <c r="N436" s="577"/>
      <c r="O436" s="576">
        <f>'4'!$AF$436</f>
        <v>14013.07</v>
      </c>
      <c r="P436" s="575"/>
      <c r="Q436" s="577"/>
      <c r="R436" s="576">
        <f>'5'!$AF$436</f>
        <v>17024.350000000002</v>
      </c>
      <c r="S436" s="575"/>
      <c r="T436" s="577"/>
      <c r="U436" s="576">
        <f>'6'!$AF$436</f>
        <v>15901.68</v>
      </c>
      <c r="V436" s="575"/>
      <c r="W436" s="577"/>
      <c r="X436" s="576">
        <f>'7'!$AF$436</f>
        <v>115119.82</v>
      </c>
      <c r="Y436" s="575"/>
      <c r="Z436" s="577"/>
      <c r="AA436" s="576">
        <f>'8'!$AF$436</f>
        <v>131883.14000000001</v>
      </c>
      <c r="AB436" s="575"/>
      <c r="AC436" s="577"/>
      <c r="AD436" s="576">
        <f>'9'!$AF$436</f>
        <v>0</v>
      </c>
      <c r="AE436" s="575"/>
      <c r="AF436" s="577"/>
      <c r="AG436" s="576">
        <f>'10'!$AF$436</f>
        <v>0</v>
      </c>
      <c r="AH436" s="575"/>
      <c r="AI436" s="577"/>
      <c r="AJ436" s="576">
        <f>'11'!$AF$436</f>
        <v>0</v>
      </c>
      <c r="AK436" s="575"/>
      <c r="AL436" s="577"/>
      <c r="AM436" s="576">
        <f>'12'!$AF$436</f>
        <v>0</v>
      </c>
      <c r="AN436" s="575"/>
      <c r="AO436" s="577"/>
      <c r="AP436" s="576">
        <f t="shared" si="1325"/>
        <v>345045.9</v>
      </c>
    </row>
    <row r="437" spans="1:42" ht="18">
      <c r="A437" t="str">
        <f t="shared" si="1280"/>
        <v>Frais de déplacement</v>
      </c>
      <c r="C437" s="595" t="s">
        <v>55</v>
      </c>
      <c r="D437" s="575"/>
      <c r="E437" s="577"/>
      <c r="F437" s="576">
        <f>'1'!$AF$437</f>
        <v>230.06</v>
      </c>
      <c r="G437" s="575"/>
      <c r="H437" s="577"/>
      <c r="I437" s="576">
        <f>'2'!$AF$437</f>
        <v>227.28</v>
      </c>
      <c r="J437" s="575"/>
      <c r="K437" s="577"/>
      <c r="L437" s="576">
        <f>'3'!$AF$437</f>
        <v>1835.6</v>
      </c>
      <c r="M437" s="575"/>
      <c r="N437" s="577"/>
      <c r="O437" s="576">
        <f>'4'!$AF$437</f>
        <v>655.68</v>
      </c>
      <c r="P437" s="575"/>
      <c r="Q437" s="577"/>
      <c r="R437" s="576">
        <f>'5'!$AF$437</f>
        <v>2142.3500000000004</v>
      </c>
      <c r="S437" s="575"/>
      <c r="T437" s="577"/>
      <c r="U437" s="576">
        <f>'6'!$AF$437</f>
        <v>2361.5</v>
      </c>
      <c r="V437" s="575"/>
      <c r="W437" s="577"/>
      <c r="X437" s="576">
        <f>'7'!$AF$437</f>
        <v>12070.13</v>
      </c>
      <c r="Y437" s="575"/>
      <c r="Z437" s="577"/>
      <c r="AA437" s="576">
        <f>'8'!$AF$437</f>
        <v>12750.530000000002</v>
      </c>
      <c r="AB437" s="575"/>
      <c r="AC437" s="577"/>
      <c r="AD437" s="576">
        <f>'9'!$AF$437</f>
        <v>0</v>
      </c>
      <c r="AE437" s="575"/>
      <c r="AF437" s="577"/>
      <c r="AG437" s="576">
        <f>'10'!$AF$437</f>
        <v>0</v>
      </c>
      <c r="AH437" s="575"/>
      <c r="AI437" s="577"/>
      <c r="AJ437" s="576">
        <f>'11'!$AF$437</f>
        <v>0</v>
      </c>
      <c r="AK437" s="575"/>
      <c r="AL437" s="577"/>
      <c r="AM437" s="576">
        <f>'12'!$AF$437</f>
        <v>0</v>
      </c>
      <c r="AN437" s="575"/>
      <c r="AO437" s="577"/>
      <c r="AP437" s="576">
        <f t="shared" si="1325"/>
        <v>32273.13</v>
      </c>
    </row>
    <row r="438" spans="1:42" ht="18">
      <c r="A438" t="str">
        <f t="shared" si="1280"/>
        <v>Services extérieurs</v>
      </c>
      <c r="C438" s="595" t="s">
        <v>56</v>
      </c>
      <c r="D438" s="575"/>
      <c r="E438" s="577"/>
      <c r="F438" s="576">
        <f>'1'!$AF$438</f>
        <v>13891.41</v>
      </c>
      <c r="G438" s="575"/>
      <c r="H438" s="577"/>
      <c r="I438" s="576">
        <f>'2'!$AF$438</f>
        <v>19007.89</v>
      </c>
      <c r="J438" s="575"/>
      <c r="K438" s="577"/>
      <c r="L438" s="576">
        <f>'3'!$AF$438</f>
        <v>14518.76</v>
      </c>
      <c r="M438" s="575"/>
      <c r="N438" s="577"/>
      <c r="O438" s="576">
        <f>'4'!$AF$438</f>
        <v>21607.97</v>
      </c>
      <c r="P438" s="575"/>
      <c r="Q438" s="577"/>
      <c r="R438" s="576">
        <f>'5'!$AF$438</f>
        <v>17483.2</v>
      </c>
      <c r="S438" s="575"/>
      <c r="T438" s="577"/>
      <c r="U438" s="576">
        <f>'6'!$AF$438</f>
        <v>16163.55</v>
      </c>
      <c r="V438" s="575"/>
      <c r="W438" s="577"/>
      <c r="X438" s="576">
        <f>'7'!$AF$438</f>
        <v>118846.80000000002</v>
      </c>
      <c r="Y438" s="575"/>
      <c r="Z438" s="577"/>
      <c r="AA438" s="576">
        <f>'8'!$AF$438</f>
        <v>134502.24</v>
      </c>
      <c r="AB438" s="575"/>
      <c r="AC438" s="577"/>
      <c r="AD438" s="576">
        <f>'9'!$AF$438</f>
        <v>0</v>
      </c>
      <c r="AE438" s="575"/>
      <c r="AF438" s="577"/>
      <c r="AG438" s="576">
        <f>'10'!$AF$438</f>
        <v>0</v>
      </c>
      <c r="AH438" s="575"/>
      <c r="AI438" s="577"/>
      <c r="AJ438" s="576">
        <f>'11'!$AF$438</f>
        <v>0</v>
      </c>
      <c r="AK438" s="575"/>
      <c r="AL438" s="577"/>
      <c r="AM438" s="576">
        <f>'12'!$AF$438</f>
        <v>0</v>
      </c>
      <c r="AN438" s="575"/>
      <c r="AO438" s="577"/>
      <c r="AP438" s="576">
        <f t="shared" si="1325"/>
        <v>356021.82</v>
      </c>
    </row>
    <row r="439" spans="1:42" ht="18">
      <c r="A439" t="str">
        <f t="shared" si="1280"/>
        <v>Fournitures d'atelier</v>
      </c>
      <c r="C439" s="619" t="s">
        <v>99</v>
      </c>
      <c r="D439" s="448"/>
      <c r="E439" s="449"/>
      <c r="F439" s="580">
        <f>'1'!$AF$439</f>
        <v>0</v>
      </c>
      <c r="G439" s="448"/>
      <c r="H439" s="449"/>
      <c r="I439" s="580">
        <f>'2'!$AF$439</f>
        <v>0</v>
      </c>
      <c r="J439" s="448"/>
      <c r="K439" s="449"/>
      <c r="L439" s="580">
        <f>'3'!$AF$439</f>
        <v>0</v>
      </c>
      <c r="M439" s="448"/>
      <c r="N439" s="449"/>
      <c r="O439" s="580">
        <f>'4'!$AF$439</f>
        <v>0</v>
      </c>
      <c r="P439" s="448"/>
      <c r="Q439" s="449"/>
      <c r="R439" s="580">
        <f>'5'!$AF$439</f>
        <v>0</v>
      </c>
      <c r="S439" s="448"/>
      <c r="T439" s="449"/>
      <c r="U439" s="580">
        <f>'6'!$AF$439</f>
        <v>0</v>
      </c>
      <c r="V439" s="448"/>
      <c r="W439" s="449"/>
      <c r="X439" s="580">
        <f>'7'!$AF$439</f>
        <v>0</v>
      </c>
      <c r="Y439" s="448"/>
      <c r="Z439" s="449"/>
      <c r="AA439" s="580">
        <f>'8'!$AF$439</f>
        <v>0</v>
      </c>
      <c r="AB439" s="448"/>
      <c r="AC439" s="449"/>
      <c r="AD439" s="580">
        <f>'9'!$AF$439</f>
        <v>0</v>
      </c>
      <c r="AE439" s="448"/>
      <c r="AF439" s="449"/>
      <c r="AG439" s="580">
        <f>'10'!$AF$439</f>
        <v>0</v>
      </c>
      <c r="AH439" s="448"/>
      <c r="AI439" s="449"/>
      <c r="AJ439" s="580">
        <f>'11'!$AF$439</f>
        <v>0</v>
      </c>
      <c r="AK439" s="448"/>
      <c r="AL439" s="449"/>
      <c r="AM439" s="580">
        <f>'12'!$AF$439</f>
        <v>0</v>
      </c>
      <c r="AN439" s="448"/>
      <c r="AO439" s="449"/>
      <c r="AP439" s="580">
        <f t="shared" si="1325"/>
        <v>0</v>
      </c>
    </row>
    <row r="440" spans="1:42" ht="18">
      <c r="A440" t="str">
        <f t="shared" si="1280"/>
        <v>Fournitures autres</v>
      </c>
      <c r="C440" s="595" t="s">
        <v>57</v>
      </c>
      <c r="D440" s="575"/>
      <c r="E440" s="577"/>
      <c r="F440" s="576">
        <f>'1'!$AF$440</f>
        <v>2332.67</v>
      </c>
      <c r="G440" s="575"/>
      <c r="H440" s="577"/>
      <c r="I440" s="576">
        <f>'2'!$AF$440</f>
        <v>1026.55</v>
      </c>
      <c r="J440" s="575"/>
      <c r="K440" s="577"/>
      <c r="L440" s="576">
        <f>'3'!$AF$440</f>
        <v>726.3</v>
      </c>
      <c r="M440" s="575"/>
      <c r="N440" s="577"/>
      <c r="O440" s="576">
        <f>'4'!$AF$440</f>
        <v>1867.0900000000001</v>
      </c>
      <c r="P440" s="575"/>
      <c r="Q440" s="577"/>
      <c r="R440" s="576">
        <f>'5'!$AF$440</f>
        <v>1555.18</v>
      </c>
      <c r="S440" s="575"/>
      <c r="T440" s="577"/>
      <c r="U440" s="576">
        <f>'6'!$AF$440</f>
        <v>1148.78</v>
      </c>
      <c r="V440" s="575"/>
      <c r="W440" s="577"/>
      <c r="X440" s="576">
        <f>'7'!$AF$440</f>
        <v>7944.68</v>
      </c>
      <c r="Y440" s="575"/>
      <c r="Z440" s="577"/>
      <c r="AA440" s="576">
        <f>'8'!$AF$440</f>
        <v>10066.560000000001</v>
      </c>
      <c r="AB440" s="575"/>
      <c r="AC440" s="577"/>
      <c r="AD440" s="576">
        <f>'9'!$AF$440</f>
        <v>0</v>
      </c>
      <c r="AE440" s="575"/>
      <c r="AF440" s="577"/>
      <c r="AG440" s="576">
        <f>'10'!$AF$440</f>
        <v>0</v>
      </c>
      <c r="AH440" s="575"/>
      <c r="AI440" s="577"/>
      <c r="AJ440" s="576">
        <f>'11'!$AF$440</f>
        <v>0</v>
      </c>
      <c r="AK440" s="575"/>
      <c r="AL440" s="577"/>
      <c r="AM440" s="576">
        <f>'12'!$AF$440</f>
        <v>0</v>
      </c>
      <c r="AN440" s="575"/>
      <c r="AO440" s="577"/>
      <c r="AP440" s="576">
        <f t="shared" si="1325"/>
        <v>26667.81</v>
      </c>
    </row>
    <row r="441" spans="1:42" ht="18">
      <c r="A441" t="str">
        <f t="shared" si="1280"/>
        <v>Uniformes</v>
      </c>
      <c r="C441" s="595" t="s">
        <v>58</v>
      </c>
      <c r="D441" s="575"/>
      <c r="E441" s="577"/>
      <c r="F441" s="576">
        <f>'1'!$AF$441</f>
        <v>509.73</v>
      </c>
      <c r="G441" s="575"/>
      <c r="H441" s="577"/>
      <c r="I441" s="576">
        <f>'2'!$AF$441</f>
        <v>726.76</v>
      </c>
      <c r="J441" s="575"/>
      <c r="K441" s="577"/>
      <c r="L441" s="576">
        <f>'3'!$AF$441</f>
        <v>844.55</v>
      </c>
      <c r="M441" s="575"/>
      <c r="N441" s="577"/>
      <c r="O441" s="576">
        <f>'4'!$AF$441</f>
        <v>626.04</v>
      </c>
      <c r="P441" s="575"/>
      <c r="Q441" s="577"/>
      <c r="R441" s="576">
        <f>'5'!$AF$441</f>
        <v>423.83</v>
      </c>
      <c r="S441" s="575"/>
      <c r="T441" s="577"/>
      <c r="U441" s="576">
        <f>'6'!$AF$441</f>
        <v>677.03</v>
      </c>
      <c r="V441" s="575"/>
      <c r="W441" s="577"/>
      <c r="X441" s="576">
        <f>'7'!$AF$441</f>
        <v>4233.59</v>
      </c>
      <c r="Y441" s="575"/>
      <c r="Z441" s="577"/>
      <c r="AA441" s="576">
        <f>'8'!$AF$441</f>
        <v>4662.03</v>
      </c>
      <c r="AB441" s="575"/>
      <c r="AC441" s="577"/>
      <c r="AD441" s="576">
        <f>'9'!$AF$441</f>
        <v>0</v>
      </c>
      <c r="AE441" s="575"/>
      <c r="AF441" s="577"/>
      <c r="AG441" s="576">
        <f>'10'!$AF$441</f>
        <v>0</v>
      </c>
      <c r="AH441" s="575"/>
      <c r="AI441" s="577"/>
      <c r="AJ441" s="576">
        <f>'11'!$AF$441</f>
        <v>0</v>
      </c>
      <c r="AK441" s="575"/>
      <c r="AL441" s="577"/>
      <c r="AM441" s="576">
        <f>'12'!$AF$441</f>
        <v>0</v>
      </c>
      <c r="AN441" s="575"/>
      <c r="AO441" s="577"/>
      <c r="AP441" s="576">
        <f t="shared" si="1325"/>
        <v>12703.56</v>
      </c>
    </row>
    <row r="442" spans="1:42" ht="18">
      <c r="A442" t="str">
        <f t="shared" si="1280"/>
        <v>Papeterie</v>
      </c>
      <c r="C442" s="595" t="s">
        <v>59</v>
      </c>
      <c r="D442" s="575"/>
      <c r="E442" s="577"/>
      <c r="F442" s="576">
        <f>'1'!$AF$442</f>
        <v>1007.3100000000001</v>
      </c>
      <c r="G442" s="575"/>
      <c r="H442" s="577"/>
      <c r="I442" s="576">
        <f>'2'!$AF$442</f>
        <v>1755.01</v>
      </c>
      <c r="J442" s="575"/>
      <c r="K442" s="577"/>
      <c r="L442" s="576">
        <f>'3'!$AF$442</f>
        <v>1320.73</v>
      </c>
      <c r="M442" s="575"/>
      <c r="N442" s="577"/>
      <c r="O442" s="576">
        <f>'4'!$AF$442</f>
        <v>2120.67</v>
      </c>
      <c r="P442" s="575"/>
      <c r="Q442" s="577"/>
      <c r="R442" s="576">
        <f>'5'!$AF$442</f>
        <v>2648.2200000000003</v>
      </c>
      <c r="S442" s="575"/>
      <c r="T442" s="577"/>
      <c r="U442" s="576">
        <f>'6'!$AF$442</f>
        <v>1999.21</v>
      </c>
      <c r="V442" s="575"/>
      <c r="W442" s="577"/>
      <c r="X442" s="576">
        <f>'7'!$AF$442</f>
        <v>12309.45</v>
      </c>
      <c r="Y442" s="575"/>
      <c r="Z442" s="577"/>
      <c r="AA442" s="576">
        <f>'8'!$AF$442</f>
        <v>16020.57</v>
      </c>
      <c r="AB442" s="575"/>
      <c r="AC442" s="577"/>
      <c r="AD442" s="576">
        <f>'9'!$AF$442</f>
        <v>0</v>
      </c>
      <c r="AE442" s="575"/>
      <c r="AF442" s="577"/>
      <c r="AG442" s="576">
        <f>'10'!$AF$442</f>
        <v>0</v>
      </c>
      <c r="AH442" s="575"/>
      <c r="AI442" s="577"/>
      <c r="AJ442" s="576">
        <f>'11'!$AF$442</f>
        <v>0</v>
      </c>
      <c r="AK442" s="575"/>
      <c r="AL442" s="577"/>
      <c r="AM442" s="576">
        <f>'12'!$AF$442</f>
        <v>0</v>
      </c>
      <c r="AN442" s="575"/>
      <c r="AO442" s="577"/>
      <c r="AP442" s="576">
        <f t="shared" si="1325"/>
        <v>39181.17</v>
      </c>
    </row>
    <row r="443" spans="1:42" ht="18">
      <c r="A443" t="str">
        <f t="shared" si="1280"/>
        <v>Téléphone</v>
      </c>
      <c r="C443" s="595" t="s">
        <v>60</v>
      </c>
      <c r="D443" s="575"/>
      <c r="E443" s="577"/>
      <c r="F443" s="576">
        <f>'1'!$AF$443</f>
        <v>1363.01</v>
      </c>
      <c r="G443" s="575"/>
      <c r="H443" s="577"/>
      <c r="I443" s="576">
        <f>'2'!$AF$443</f>
        <v>1324.7700000000002</v>
      </c>
      <c r="J443" s="575"/>
      <c r="K443" s="577"/>
      <c r="L443" s="576">
        <f>'3'!$AF$443</f>
        <v>850.31999999999994</v>
      </c>
      <c r="M443" s="575"/>
      <c r="N443" s="577"/>
      <c r="O443" s="576">
        <f>'4'!$AF$443</f>
        <v>478.87</v>
      </c>
      <c r="P443" s="575"/>
      <c r="Q443" s="577"/>
      <c r="R443" s="576">
        <f>'5'!$AF$443</f>
        <v>673.23</v>
      </c>
      <c r="S443" s="575"/>
      <c r="T443" s="577"/>
      <c r="U443" s="576">
        <f>'6'!$AF$443</f>
        <v>617.02</v>
      </c>
      <c r="V443" s="575"/>
      <c r="W443" s="577"/>
      <c r="X443" s="576">
        <f>'7'!$AF$443</f>
        <v>5751.2000000000007</v>
      </c>
      <c r="Y443" s="575"/>
      <c r="Z443" s="577"/>
      <c r="AA443" s="576">
        <f>'8'!$AF$443</f>
        <v>6338.7799999999988</v>
      </c>
      <c r="AB443" s="575"/>
      <c r="AC443" s="577"/>
      <c r="AD443" s="576">
        <f>'9'!$AF$443</f>
        <v>0</v>
      </c>
      <c r="AE443" s="575"/>
      <c r="AF443" s="577"/>
      <c r="AG443" s="576">
        <f>'10'!$AF$443</f>
        <v>0</v>
      </c>
      <c r="AH443" s="575"/>
      <c r="AI443" s="577"/>
      <c r="AJ443" s="576">
        <f>'11'!$AF$443</f>
        <v>0</v>
      </c>
      <c r="AK443" s="575"/>
      <c r="AL443" s="577"/>
      <c r="AM443" s="576">
        <f>'12'!$AF$443</f>
        <v>0</v>
      </c>
      <c r="AN443" s="575"/>
      <c r="AO443" s="577"/>
      <c r="AP443" s="576">
        <f t="shared" si="1325"/>
        <v>17397.2</v>
      </c>
    </row>
    <row r="444" spans="1:42" ht="18">
      <c r="A444" t="str">
        <f t="shared" si="1280"/>
        <v>Frais postaux</v>
      </c>
      <c r="C444" s="595" t="s">
        <v>61</v>
      </c>
      <c r="D444" s="575"/>
      <c r="E444" s="577"/>
      <c r="F444" s="576">
        <f>'1'!$AF$444</f>
        <v>183.03</v>
      </c>
      <c r="G444" s="575"/>
      <c r="H444" s="577"/>
      <c r="I444" s="576">
        <f>'2'!$AF$444</f>
        <v>203.15000000000003</v>
      </c>
      <c r="J444" s="575"/>
      <c r="K444" s="577"/>
      <c r="L444" s="576">
        <f>'3'!$AF$444</f>
        <v>393.99</v>
      </c>
      <c r="M444" s="575"/>
      <c r="N444" s="577"/>
      <c r="O444" s="576">
        <f>'4'!$AF$444</f>
        <v>341.89</v>
      </c>
      <c r="P444" s="575"/>
      <c r="Q444" s="577"/>
      <c r="R444" s="576">
        <f>'5'!$AF$444</f>
        <v>320.27</v>
      </c>
      <c r="S444" s="575"/>
      <c r="T444" s="577"/>
      <c r="U444" s="576">
        <f>'6'!$AF$444</f>
        <v>520.09</v>
      </c>
      <c r="V444" s="575"/>
      <c r="W444" s="577"/>
      <c r="X444" s="576">
        <f>'7'!$AF$444</f>
        <v>2668.25</v>
      </c>
      <c r="Y444" s="575"/>
      <c r="Z444" s="577"/>
      <c r="AA444" s="576">
        <f>'8'!$AF$444</f>
        <v>3449.92</v>
      </c>
      <c r="AB444" s="575"/>
      <c r="AC444" s="577"/>
      <c r="AD444" s="576">
        <f>'9'!$AF$444</f>
        <v>0</v>
      </c>
      <c r="AE444" s="575"/>
      <c r="AF444" s="577"/>
      <c r="AG444" s="576">
        <f>'10'!$AF$444</f>
        <v>0</v>
      </c>
      <c r="AH444" s="575"/>
      <c r="AI444" s="577"/>
      <c r="AJ444" s="576">
        <f>'11'!$AF$444</f>
        <v>0</v>
      </c>
      <c r="AK444" s="575"/>
      <c r="AL444" s="577"/>
      <c r="AM444" s="576">
        <f>'12'!$AF$444</f>
        <v>0</v>
      </c>
      <c r="AN444" s="575"/>
      <c r="AO444" s="577"/>
      <c r="AP444" s="576">
        <f t="shared" si="1325"/>
        <v>8080.59</v>
      </c>
    </row>
    <row r="445" spans="1:42" ht="18">
      <c r="A445" t="str">
        <f t="shared" si="1280"/>
        <v>Divers</v>
      </c>
      <c r="C445" s="595" t="s">
        <v>62</v>
      </c>
      <c r="D445" s="575"/>
      <c r="E445" s="577"/>
      <c r="F445" s="576">
        <f>'1'!$AF$445</f>
        <v>788.43</v>
      </c>
      <c r="G445" s="575"/>
      <c r="H445" s="577"/>
      <c r="I445" s="576">
        <f>'2'!$AF$445</f>
        <v>1206.5999999999999</v>
      </c>
      <c r="J445" s="575"/>
      <c r="K445" s="577"/>
      <c r="L445" s="576">
        <f>'3'!$AF$445</f>
        <v>7490.0599999999995</v>
      </c>
      <c r="M445" s="575"/>
      <c r="N445" s="577"/>
      <c r="O445" s="576">
        <f>'4'!$AF$445</f>
        <v>825.18000000000006</v>
      </c>
      <c r="P445" s="575"/>
      <c r="Q445" s="577"/>
      <c r="R445" s="576">
        <f>'5'!$AF$445</f>
        <v>3745.05</v>
      </c>
      <c r="S445" s="575"/>
      <c r="T445" s="577"/>
      <c r="U445" s="576">
        <f>'6'!$AF$445</f>
        <v>234.77</v>
      </c>
      <c r="V445" s="575"/>
      <c r="W445" s="577"/>
      <c r="X445" s="576">
        <f>'7'!$AF$445</f>
        <v>16801.73</v>
      </c>
      <c r="Y445" s="575"/>
      <c r="Z445" s="577"/>
      <c r="AA445" s="576">
        <f>'8'!$AF$445</f>
        <v>17297.560000000001</v>
      </c>
      <c r="AB445" s="575"/>
      <c r="AC445" s="577"/>
      <c r="AD445" s="576">
        <f>'9'!$AF$445</f>
        <v>0</v>
      </c>
      <c r="AE445" s="575"/>
      <c r="AF445" s="577"/>
      <c r="AG445" s="576">
        <f>'10'!$AF$445</f>
        <v>0</v>
      </c>
      <c r="AH445" s="575"/>
      <c r="AI445" s="577"/>
      <c r="AJ445" s="576">
        <f>'11'!$AF$445</f>
        <v>0</v>
      </c>
      <c r="AK445" s="575"/>
      <c r="AL445" s="577"/>
      <c r="AM445" s="576">
        <f>'12'!$AF$445</f>
        <v>0</v>
      </c>
      <c r="AN445" s="575"/>
      <c r="AO445" s="577"/>
      <c r="AP445" s="576">
        <f t="shared" si="1325"/>
        <v>48389.380000000005</v>
      </c>
    </row>
    <row r="446" spans="1:42" ht="18">
      <c r="A446" t="str">
        <f t="shared" si="1280"/>
        <v>Formation</v>
      </c>
      <c r="C446" s="595" t="s">
        <v>63</v>
      </c>
      <c r="D446" s="575"/>
      <c r="E446" s="577"/>
      <c r="F446" s="576">
        <f>'1'!$AF$446</f>
        <v>1271.0400000000002</v>
      </c>
      <c r="G446" s="575"/>
      <c r="H446" s="577"/>
      <c r="I446" s="576">
        <f>'2'!$AF$446</f>
        <v>1579.15</v>
      </c>
      <c r="J446" s="575"/>
      <c r="K446" s="577"/>
      <c r="L446" s="576">
        <f>'3'!$AF$446</f>
        <v>2127.3799999999997</v>
      </c>
      <c r="M446" s="575"/>
      <c r="N446" s="577"/>
      <c r="O446" s="576">
        <f>'4'!$AF$446</f>
        <v>1945.5500000000002</v>
      </c>
      <c r="P446" s="575"/>
      <c r="Q446" s="577"/>
      <c r="R446" s="576">
        <f>'5'!$AF$446</f>
        <v>3621.0399999999995</v>
      </c>
      <c r="S446" s="575"/>
      <c r="T446" s="577"/>
      <c r="U446" s="576">
        <f>'6'!$AF$446</f>
        <v>2983.5399999999995</v>
      </c>
      <c r="V446" s="575"/>
      <c r="W446" s="577"/>
      <c r="X446" s="576">
        <f>'7'!$AF$446</f>
        <v>18066.690000000002</v>
      </c>
      <c r="Y446" s="575"/>
      <c r="Z446" s="577"/>
      <c r="AA446" s="576">
        <f>'8'!$AF$446</f>
        <v>19993.099999999999</v>
      </c>
      <c r="AB446" s="575"/>
      <c r="AC446" s="577"/>
      <c r="AD446" s="576">
        <f>'9'!$AF$446</f>
        <v>0</v>
      </c>
      <c r="AE446" s="575"/>
      <c r="AF446" s="577"/>
      <c r="AG446" s="576">
        <f>'10'!$AF$446</f>
        <v>0</v>
      </c>
      <c r="AH446" s="575"/>
      <c r="AI446" s="577"/>
      <c r="AJ446" s="576">
        <f>'11'!$AF$446</f>
        <v>0</v>
      </c>
      <c r="AK446" s="575"/>
      <c r="AL446" s="577"/>
      <c r="AM446" s="576">
        <f>'12'!$AF$446</f>
        <v>0</v>
      </c>
      <c r="AN446" s="575"/>
      <c r="AO446" s="577"/>
      <c r="AP446" s="576">
        <f t="shared" si="1325"/>
        <v>51587.49</v>
      </c>
    </row>
    <row r="447" spans="1:42" ht="18">
      <c r="A447" t="str">
        <f t="shared" si="1280"/>
        <v>Frais bancaires</v>
      </c>
      <c r="C447" s="595" t="s">
        <v>64</v>
      </c>
      <c r="D447" s="575"/>
      <c r="E447" s="577"/>
      <c r="F447" s="576">
        <f>'1'!$AF$447</f>
        <v>4281.22</v>
      </c>
      <c r="G447" s="575"/>
      <c r="H447" s="577"/>
      <c r="I447" s="576">
        <f>'2'!$AF$447</f>
        <v>5288.33</v>
      </c>
      <c r="J447" s="575"/>
      <c r="K447" s="577"/>
      <c r="L447" s="576">
        <f>'3'!$AF$447</f>
        <v>6675.78</v>
      </c>
      <c r="M447" s="575"/>
      <c r="N447" s="577"/>
      <c r="O447" s="576">
        <f>'4'!$AF$447</f>
        <v>9015.2999999999993</v>
      </c>
      <c r="P447" s="575"/>
      <c r="Q447" s="577"/>
      <c r="R447" s="576">
        <f>'5'!$AF$447</f>
        <v>6895.21</v>
      </c>
      <c r="S447" s="575"/>
      <c r="T447" s="577"/>
      <c r="U447" s="576">
        <f>'6'!$AF$447</f>
        <v>5895.86</v>
      </c>
      <c r="V447" s="575"/>
      <c r="W447" s="577"/>
      <c r="X447" s="576">
        <f>'7'!$AF$447</f>
        <v>45091.78</v>
      </c>
      <c r="Y447" s="575"/>
      <c r="Z447" s="577"/>
      <c r="AA447" s="576">
        <f>'8'!$AF$447</f>
        <v>51374.23</v>
      </c>
      <c r="AB447" s="575"/>
      <c r="AC447" s="577"/>
      <c r="AD447" s="576">
        <f>'9'!$AF$447</f>
        <v>0</v>
      </c>
      <c r="AE447" s="575"/>
      <c r="AF447" s="577"/>
      <c r="AG447" s="576">
        <f>'10'!$AF$447</f>
        <v>0</v>
      </c>
      <c r="AH447" s="575"/>
      <c r="AI447" s="577"/>
      <c r="AJ447" s="576">
        <f>'11'!$AF$447</f>
        <v>0</v>
      </c>
      <c r="AK447" s="575"/>
      <c r="AL447" s="577"/>
      <c r="AM447" s="576">
        <f>'12'!$AF$447</f>
        <v>0</v>
      </c>
      <c r="AN447" s="575"/>
      <c r="AO447" s="577"/>
      <c r="AP447" s="576">
        <f t="shared" si="1325"/>
        <v>134517.71</v>
      </c>
    </row>
    <row r="448" spans="1:42" ht="18">
      <c r="A448" t="str">
        <f t="shared" si="1280"/>
        <v>Mitsubishi</v>
      </c>
      <c r="C448" s="595" t="s">
        <v>253</v>
      </c>
      <c r="D448" s="575"/>
      <c r="E448" s="577"/>
      <c r="F448" s="576">
        <f>'1'!$AF$448</f>
        <v>0</v>
      </c>
      <c r="G448" s="575"/>
      <c r="H448" s="577"/>
      <c r="I448" s="576">
        <f>'2'!$AF$448</f>
        <v>0</v>
      </c>
      <c r="J448" s="575"/>
      <c r="K448" s="577"/>
      <c r="L448" s="576">
        <f>'3'!$AF$448</f>
        <v>0</v>
      </c>
      <c r="M448" s="575"/>
      <c r="N448" s="577"/>
      <c r="O448" s="576">
        <f>'4'!$AF$448</f>
        <v>0</v>
      </c>
      <c r="P448" s="575"/>
      <c r="Q448" s="577"/>
      <c r="R448" s="576">
        <f>'5'!$AF$448</f>
        <v>0</v>
      </c>
      <c r="S448" s="575"/>
      <c r="T448" s="577"/>
      <c r="U448" s="576">
        <f>'6'!$AF$448</f>
        <v>0</v>
      </c>
      <c r="V448" s="575"/>
      <c r="W448" s="577"/>
      <c r="X448" s="576">
        <f>'7'!$AF$448</f>
        <v>0</v>
      </c>
      <c r="Y448" s="575"/>
      <c r="Z448" s="577"/>
      <c r="AA448" s="576">
        <f>'8'!$AF$448</f>
        <v>0</v>
      </c>
      <c r="AB448" s="575"/>
      <c r="AC448" s="577"/>
      <c r="AD448" s="576">
        <f>'9'!$AF$448</f>
        <v>0</v>
      </c>
      <c r="AE448" s="575"/>
      <c r="AF448" s="577"/>
      <c r="AG448" s="576">
        <f>'10'!$AF$448</f>
        <v>0</v>
      </c>
      <c r="AH448" s="575"/>
      <c r="AI448" s="577"/>
      <c r="AJ448" s="576">
        <f>'11'!$AF$448</f>
        <v>0</v>
      </c>
      <c r="AK448" s="575"/>
      <c r="AL448" s="577"/>
      <c r="AM448" s="576">
        <f>'12'!$AF$448</f>
        <v>0</v>
      </c>
      <c r="AN448" s="575"/>
      <c r="AO448" s="577"/>
      <c r="AP448" s="576">
        <f t="shared" si="1325"/>
        <v>0</v>
      </c>
    </row>
    <row r="449" spans="1:42" ht="18" hidden="1">
      <c r="A449" t="str">
        <f t="shared" si="1280"/>
        <v>[...]</v>
      </c>
      <c r="C449" s="595" t="s">
        <v>21</v>
      </c>
      <c r="D449" s="575"/>
      <c r="E449" s="577"/>
      <c r="F449" s="576">
        <f>'1'!$AF$449</f>
        <v>0</v>
      </c>
      <c r="G449" s="575"/>
      <c r="H449" s="577"/>
      <c r="I449" s="576">
        <f>'2'!$AF$449</f>
        <v>0</v>
      </c>
      <c r="J449" s="575"/>
      <c r="K449" s="577"/>
      <c r="L449" s="576">
        <f>'3'!$AF$449</f>
        <v>0</v>
      </c>
      <c r="M449" s="575"/>
      <c r="N449" s="577"/>
      <c r="O449" s="576">
        <f>'4'!$AF$449</f>
        <v>0</v>
      </c>
      <c r="P449" s="575"/>
      <c r="Q449" s="577"/>
      <c r="R449" s="576">
        <f>'5'!$AF$449</f>
        <v>0</v>
      </c>
      <c r="S449" s="575"/>
      <c r="T449" s="577"/>
      <c r="U449" s="576">
        <f>'6'!$AF$449</f>
        <v>0</v>
      </c>
      <c r="V449" s="575"/>
      <c r="W449" s="577"/>
      <c r="X449" s="576">
        <f>'7'!$AF$449</f>
        <v>0</v>
      </c>
      <c r="Y449" s="575"/>
      <c r="Z449" s="577"/>
      <c r="AA449" s="576">
        <f>'8'!$AF$449</f>
        <v>0</v>
      </c>
      <c r="AB449" s="575"/>
      <c r="AC449" s="577"/>
      <c r="AD449" s="576">
        <f>'9'!$AF$449</f>
        <v>0</v>
      </c>
      <c r="AE449" s="575"/>
      <c r="AF449" s="577"/>
      <c r="AG449" s="576">
        <f>'10'!$AF$449</f>
        <v>0</v>
      </c>
      <c r="AH449" s="575"/>
      <c r="AI449" s="577"/>
      <c r="AJ449" s="576">
        <f>'11'!$AF$449</f>
        <v>0</v>
      </c>
      <c r="AK449" s="575"/>
      <c r="AL449" s="577"/>
      <c r="AM449" s="576">
        <f>'12'!$AF$449</f>
        <v>0</v>
      </c>
      <c r="AN449" s="575"/>
      <c r="AO449" s="577"/>
      <c r="AP449" s="576">
        <f t="shared" si="1325"/>
        <v>0</v>
      </c>
    </row>
    <row r="450" spans="1:42" ht="18" hidden="1">
      <c r="A450" t="str">
        <f t="shared" si="1280"/>
        <v>[...]</v>
      </c>
      <c r="C450" s="595" t="s">
        <v>21</v>
      </c>
      <c r="D450" s="575"/>
      <c r="E450" s="577"/>
      <c r="F450" s="576">
        <f>'1'!$AF$450</f>
        <v>0</v>
      </c>
      <c r="G450" s="575"/>
      <c r="H450" s="577"/>
      <c r="I450" s="576">
        <f>'2'!$AF$450</f>
        <v>0</v>
      </c>
      <c r="J450" s="575"/>
      <c r="K450" s="577"/>
      <c r="L450" s="576">
        <f>'3'!$AF$450</f>
        <v>0</v>
      </c>
      <c r="M450" s="575"/>
      <c r="N450" s="577"/>
      <c r="O450" s="576">
        <f>'4'!$AF$450</f>
        <v>0</v>
      </c>
      <c r="P450" s="575"/>
      <c r="Q450" s="577"/>
      <c r="R450" s="576">
        <f>'5'!$AF$450</f>
        <v>0</v>
      </c>
      <c r="S450" s="575"/>
      <c r="T450" s="577"/>
      <c r="U450" s="576">
        <f>'6'!$AF$450</f>
        <v>0</v>
      </c>
      <c r="V450" s="575"/>
      <c r="W450" s="577"/>
      <c r="X450" s="576">
        <f>'7'!$AF$450</f>
        <v>0</v>
      </c>
      <c r="Y450" s="575"/>
      <c r="Z450" s="577"/>
      <c r="AA450" s="576">
        <f>'8'!$AF$450</f>
        <v>0</v>
      </c>
      <c r="AB450" s="575"/>
      <c r="AC450" s="577"/>
      <c r="AD450" s="576">
        <f>'9'!$AF$450</f>
        <v>0</v>
      </c>
      <c r="AE450" s="575"/>
      <c r="AF450" s="577"/>
      <c r="AG450" s="576">
        <f>'10'!$AF$450</f>
        <v>0</v>
      </c>
      <c r="AH450" s="575"/>
      <c r="AI450" s="577"/>
      <c r="AJ450" s="576">
        <f>'11'!$AF$450</f>
        <v>0</v>
      </c>
      <c r="AK450" s="575"/>
      <c r="AL450" s="577"/>
      <c r="AM450" s="576">
        <f>'12'!$AF$450</f>
        <v>0</v>
      </c>
      <c r="AN450" s="575"/>
      <c r="AO450" s="577"/>
      <c r="AP450" s="576">
        <f t="shared" si="1325"/>
        <v>0</v>
      </c>
    </row>
    <row r="451" spans="1:42" ht="18">
      <c r="A451" t="str">
        <f t="shared" si="1280"/>
        <v>TOTAL SEMI-FIXES</v>
      </c>
      <c r="C451" s="627" t="s">
        <v>65</v>
      </c>
      <c r="D451" s="444">
        <f>F451/F406</f>
        <v>0.24545967625774939</v>
      </c>
      <c r="E451" s="443"/>
      <c r="F451" s="578">
        <f>+SUM(F433:F450)</f>
        <v>73004.449999999983</v>
      </c>
      <c r="G451" s="444">
        <f>I451/I406</f>
        <v>0.20369921443476122</v>
      </c>
      <c r="H451" s="443"/>
      <c r="I451" s="578">
        <f>+SUM(I433:I450)</f>
        <v>78330.169999999984</v>
      </c>
      <c r="J451" s="444">
        <f>L451/L406</f>
        <v>0.17305712889881286</v>
      </c>
      <c r="K451" s="443"/>
      <c r="L451" s="578">
        <f>+SUM(L433:L450)</f>
        <v>98735.13</v>
      </c>
      <c r="M451" s="444">
        <f t="shared" ref="M451" si="1326">O451/O406</f>
        <v>0.12143504902086986</v>
      </c>
      <c r="N451" s="443"/>
      <c r="O451" s="578">
        <f t="shared" ref="O451" si="1327">+SUM(O433:O450)</f>
        <v>77829.27</v>
      </c>
      <c r="P451" s="444">
        <f t="shared" ref="P451" si="1328">R451/R406</f>
        <v>0.14183709155712482</v>
      </c>
      <c r="Q451" s="443"/>
      <c r="R451" s="578">
        <f t="shared" ref="R451" si="1329">+SUM(R433:R450)</f>
        <v>97275.09</v>
      </c>
      <c r="S451" s="444">
        <f t="shared" ref="S451" si="1330">U451/U406</f>
        <v>0.13916799002608851</v>
      </c>
      <c r="T451" s="443"/>
      <c r="U451" s="578">
        <f t="shared" ref="U451" si="1331">+SUM(U433:U450)</f>
        <v>86487.52</v>
      </c>
      <c r="V451" s="444">
        <f t="shared" ref="V451" si="1332">X451/X406</f>
        <v>0.15758368431506548</v>
      </c>
      <c r="W451" s="443"/>
      <c r="X451" s="578">
        <f t="shared" ref="X451" si="1333">+SUM(X433:X450)</f>
        <v>600513.76</v>
      </c>
      <c r="Y451" s="444">
        <f t="shared" ref="Y451" si="1334">AA451/AA406</f>
        <v>0.15768968603608524</v>
      </c>
      <c r="Z451" s="443"/>
      <c r="AA451" s="578">
        <f t="shared" ref="AA451" si="1335">+SUM(AA433:AA450)</f>
        <v>691108.32000000018</v>
      </c>
      <c r="AB451" s="444" t="e">
        <f t="shared" ref="AB451" si="1336">AD451/AD406</f>
        <v>#DIV/0!</v>
      </c>
      <c r="AC451" s="443"/>
      <c r="AD451" s="578">
        <f t="shared" ref="AD451" si="1337">+SUM(AD433:AD450)</f>
        <v>0</v>
      </c>
      <c r="AE451" s="444" t="e">
        <f t="shared" ref="AE451" si="1338">AG451/AG406</f>
        <v>#DIV/0!</v>
      </c>
      <c r="AF451" s="443"/>
      <c r="AG451" s="578">
        <f t="shared" ref="AG451" si="1339">+SUM(AG433:AG450)</f>
        <v>0</v>
      </c>
      <c r="AH451" s="444" t="e">
        <f t="shared" ref="AH451" si="1340">AJ451/AJ406</f>
        <v>#DIV/0!</v>
      </c>
      <c r="AI451" s="443"/>
      <c r="AJ451" s="578">
        <f t="shared" ref="AJ451" si="1341">+SUM(AJ433:AJ450)</f>
        <v>0</v>
      </c>
      <c r="AK451" s="444" t="e">
        <f t="shared" ref="AK451" si="1342">AM451/AM406</f>
        <v>#DIV/0!</v>
      </c>
      <c r="AL451" s="443"/>
      <c r="AM451" s="578">
        <f t="shared" ref="AM451" si="1343">+SUM(AM433:AM450)</f>
        <v>0</v>
      </c>
      <c r="AN451" s="444">
        <f t="shared" ref="AN451" si="1344">AP451/AP406</f>
        <v>0.15826383904184332</v>
      </c>
      <c r="AO451" s="443"/>
      <c r="AP451" s="578">
        <f t="shared" ref="AP451" si="1345">+SUM(AP433:AP450)</f>
        <v>1803283.7100000002</v>
      </c>
    </row>
    <row r="452" spans="1:42" ht="18">
      <c r="A452" t="str">
        <f t="shared" si="1280"/>
        <v>Loyer</v>
      </c>
      <c r="C452" s="595" t="s">
        <v>164</v>
      </c>
      <c r="D452" s="575"/>
      <c r="E452" s="577"/>
      <c r="F452" s="576">
        <f>'1'!$AF$452</f>
        <v>26000</v>
      </c>
      <c r="G452" s="575"/>
      <c r="H452" s="577"/>
      <c r="I452" s="576">
        <f>'2'!$AF$452</f>
        <v>26000</v>
      </c>
      <c r="J452" s="575"/>
      <c r="K452" s="577"/>
      <c r="L452" s="576">
        <f>'3'!$AF$452</f>
        <v>26000</v>
      </c>
      <c r="M452" s="575"/>
      <c r="N452" s="577"/>
      <c r="O452" s="576">
        <f>'4'!$AF$452</f>
        <v>26000</v>
      </c>
      <c r="P452" s="575"/>
      <c r="Q452" s="577"/>
      <c r="R452" s="576">
        <f>'5'!$AF$452</f>
        <v>26000</v>
      </c>
      <c r="S452" s="575"/>
      <c r="T452" s="577"/>
      <c r="U452" s="576">
        <f>'6'!$AF$452</f>
        <v>26000</v>
      </c>
      <c r="V452" s="575"/>
      <c r="W452" s="577"/>
      <c r="X452" s="576">
        <f>'7'!$AF$452</f>
        <v>182000</v>
      </c>
      <c r="Y452" s="575"/>
      <c r="Z452" s="577"/>
      <c r="AA452" s="576">
        <f>'8'!$AF$452</f>
        <v>208000</v>
      </c>
      <c r="AB452" s="575"/>
      <c r="AC452" s="577"/>
      <c r="AD452" s="576">
        <f>'9'!$AF$452</f>
        <v>0</v>
      </c>
      <c r="AE452" s="575"/>
      <c r="AF452" s="577"/>
      <c r="AG452" s="576">
        <f>'10'!$AF$452</f>
        <v>0</v>
      </c>
      <c r="AH452" s="575"/>
      <c r="AI452" s="577"/>
      <c r="AJ452" s="576">
        <f>'11'!$AF$452</f>
        <v>0</v>
      </c>
      <c r="AK452" s="575"/>
      <c r="AL452" s="577"/>
      <c r="AM452" s="576">
        <f>'12'!$AF$452</f>
        <v>0</v>
      </c>
      <c r="AN452" s="575"/>
      <c r="AO452" s="577"/>
      <c r="AP452" s="576">
        <f t="shared" ref="AP452:AP464" si="1346">SUM(F452,I452,L452,O452,R452,U452,X452,AA452,AD452,AG452,AJ452,AM452)</f>
        <v>546000</v>
      </c>
    </row>
    <row r="453" spans="1:42" ht="18">
      <c r="A453" t="str">
        <f t="shared" si="1280"/>
        <v>Taxes foncières</v>
      </c>
      <c r="C453" s="595" t="s">
        <v>166</v>
      </c>
      <c r="D453" s="575"/>
      <c r="E453" s="577"/>
      <c r="F453" s="576">
        <f>'1'!$AF$453</f>
        <v>4810</v>
      </c>
      <c r="G453" s="575"/>
      <c r="H453" s="577"/>
      <c r="I453" s="576">
        <f>'2'!$AF$453</f>
        <v>4810</v>
      </c>
      <c r="J453" s="575"/>
      <c r="K453" s="577"/>
      <c r="L453" s="576">
        <f>'3'!$AF$453</f>
        <v>4810</v>
      </c>
      <c r="M453" s="575"/>
      <c r="N453" s="577"/>
      <c r="O453" s="576">
        <f>'4'!$AF$453</f>
        <v>4810</v>
      </c>
      <c r="P453" s="575"/>
      <c r="Q453" s="577"/>
      <c r="R453" s="576">
        <f>'5'!$AF$453</f>
        <v>4810</v>
      </c>
      <c r="S453" s="575"/>
      <c r="T453" s="577"/>
      <c r="U453" s="576">
        <f>'6'!$AF$453</f>
        <v>4810</v>
      </c>
      <c r="V453" s="575"/>
      <c r="W453" s="577"/>
      <c r="X453" s="576">
        <f>'7'!$AF$453</f>
        <v>33670</v>
      </c>
      <c r="Y453" s="575"/>
      <c r="Z453" s="577"/>
      <c r="AA453" s="576">
        <f>'8'!$AF$453</f>
        <v>38480</v>
      </c>
      <c r="AB453" s="575"/>
      <c r="AC453" s="577"/>
      <c r="AD453" s="576">
        <f>'9'!$AF$453</f>
        <v>0</v>
      </c>
      <c r="AE453" s="575"/>
      <c r="AF453" s="577"/>
      <c r="AG453" s="576">
        <f>'10'!$AF$453</f>
        <v>0</v>
      </c>
      <c r="AH453" s="575"/>
      <c r="AI453" s="577"/>
      <c r="AJ453" s="576">
        <f>'11'!$AF$453</f>
        <v>0</v>
      </c>
      <c r="AK453" s="575"/>
      <c r="AL453" s="577"/>
      <c r="AM453" s="576">
        <f>'12'!$AF$453</f>
        <v>0</v>
      </c>
      <c r="AN453" s="575"/>
      <c r="AO453" s="577"/>
      <c r="AP453" s="576">
        <f t="shared" si="1346"/>
        <v>101010</v>
      </c>
    </row>
    <row r="454" spans="1:42" ht="18">
      <c r="A454" t="str">
        <f t="shared" si="1280"/>
        <v>Taxes d`affaires</v>
      </c>
      <c r="C454" s="612" t="s">
        <v>168</v>
      </c>
      <c r="D454" s="438"/>
      <c r="E454" s="442"/>
      <c r="F454" s="573">
        <f>'1'!$AF$454</f>
        <v>3200</v>
      </c>
      <c r="G454" s="438"/>
      <c r="H454" s="442"/>
      <c r="I454" s="573">
        <f>'2'!$AF$454</f>
        <v>3200</v>
      </c>
      <c r="J454" s="438"/>
      <c r="K454" s="442"/>
      <c r="L454" s="573">
        <f>'3'!$AF$454</f>
        <v>3200</v>
      </c>
      <c r="M454" s="438"/>
      <c r="N454" s="442"/>
      <c r="O454" s="573">
        <f>'4'!$AF$454</f>
        <v>3200</v>
      </c>
      <c r="P454" s="438"/>
      <c r="Q454" s="442"/>
      <c r="R454" s="573">
        <f>'5'!$AF$454</f>
        <v>3200</v>
      </c>
      <c r="S454" s="438"/>
      <c r="T454" s="442"/>
      <c r="U454" s="573">
        <f>'6'!$AF$454</f>
        <v>3200</v>
      </c>
      <c r="V454" s="438"/>
      <c r="W454" s="442"/>
      <c r="X454" s="573">
        <f>'7'!$AF$454</f>
        <v>22400</v>
      </c>
      <c r="Y454" s="438"/>
      <c r="Z454" s="442"/>
      <c r="AA454" s="573">
        <f>'8'!$AF$454</f>
        <v>25600</v>
      </c>
      <c r="AB454" s="438"/>
      <c r="AC454" s="442"/>
      <c r="AD454" s="573">
        <f>'9'!$AF$454</f>
        <v>0</v>
      </c>
      <c r="AE454" s="438"/>
      <c r="AF454" s="442"/>
      <c r="AG454" s="573">
        <f>'10'!$AF$454</f>
        <v>0</v>
      </c>
      <c r="AH454" s="438"/>
      <c r="AI454" s="442"/>
      <c r="AJ454" s="573">
        <f>'11'!$AF$454</f>
        <v>0</v>
      </c>
      <c r="AK454" s="438"/>
      <c r="AL454" s="442"/>
      <c r="AM454" s="573">
        <f>'12'!$AF$454</f>
        <v>0</v>
      </c>
      <c r="AN454" s="438"/>
      <c r="AO454" s="442"/>
      <c r="AP454" s="573">
        <f t="shared" si="1346"/>
        <v>67200</v>
      </c>
    </row>
    <row r="455" spans="1:42" ht="18">
      <c r="A455" t="str">
        <f t="shared" si="1280"/>
        <v>Taxe sur le capital</v>
      </c>
      <c r="C455" s="595" t="s">
        <v>170</v>
      </c>
      <c r="D455" s="575"/>
      <c r="E455" s="577"/>
      <c r="F455" s="576">
        <f>'1'!$AF$455</f>
        <v>0</v>
      </c>
      <c r="G455" s="575"/>
      <c r="H455" s="577"/>
      <c r="I455" s="576">
        <f>'2'!$AF$455</f>
        <v>0</v>
      </c>
      <c r="J455" s="575"/>
      <c r="K455" s="577"/>
      <c r="L455" s="576">
        <f>'3'!$AF$455</f>
        <v>0</v>
      </c>
      <c r="M455" s="575"/>
      <c r="N455" s="577"/>
      <c r="O455" s="576">
        <f>'4'!$AF$455</f>
        <v>0</v>
      </c>
      <c r="P455" s="575"/>
      <c r="Q455" s="577"/>
      <c r="R455" s="576">
        <f>'5'!$AF$455</f>
        <v>0</v>
      </c>
      <c r="S455" s="575"/>
      <c r="T455" s="577"/>
      <c r="U455" s="576">
        <f>'6'!$AF$455</f>
        <v>0</v>
      </c>
      <c r="V455" s="575"/>
      <c r="W455" s="577"/>
      <c r="X455" s="576">
        <f>'7'!$AF$455</f>
        <v>0</v>
      </c>
      <c r="Y455" s="575"/>
      <c r="Z455" s="577"/>
      <c r="AA455" s="576">
        <f>'8'!$AF$455</f>
        <v>0</v>
      </c>
      <c r="AB455" s="575"/>
      <c r="AC455" s="577"/>
      <c r="AD455" s="576">
        <f>'9'!$AF$455</f>
        <v>0</v>
      </c>
      <c r="AE455" s="575"/>
      <c r="AF455" s="577"/>
      <c r="AG455" s="576">
        <f>'10'!$AF$455</f>
        <v>0</v>
      </c>
      <c r="AH455" s="575"/>
      <c r="AI455" s="577"/>
      <c r="AJ455" s="576">
        <f>'11'!$AF$455</f>
        <v>0</v>
      </c>
      <c r="AK455" s="575"/>
      <c r="AL455" s="577"/>
      <c r="AM455" s="576">
        <f>'12'!$AF$455</f>
        <v>0</v>
      </c>
      <c r="AN455" s="575"/>
      <c r="AO455" s="577"/>
      <c r="AP455" s="576">
        <f t="shared" si="1346"/>
        <v>0</v>
      </c>
    </row>
    <row r="456" spans="1:42" ht="18">
      <c r="A456" t="str">
        <f t="shared" si="1280"/>
        <v>Assurances</v>
      </c>
      <c r="C456" s="612" t="s">
        <v>171</v>
      </c>
      <c r="D456" s="438"/>
      <c r="E456" s="442"/>
      <c r="F456" s="573">
        <f>'1'!$AF$456</f>
        <v>3708.11</v>
      </c>
      <c r="G456" s="438"/>
      <c r="H456" s="442"/>
      <c r="I456" s="573">
        <f>'2'!$AF$456</f>
        <v>3708.11</v>
      </c>
      <c r="J456" s="438"/>
      <c r="K456" s="442"/>
      <c r="L456" s="573">
        <f>'3'!$AF$456</f>
        <v>3708.11</v>
      </c>
      <c r="M456" s="438"/>
      <c r="N456" s="442"/>
      <c r="O456" s="573">
        <f>'4'!$AF$456</f>
        <v>3708.11</v>
      </c>
      <c r="P456" s="438"/>
      <c r="Q456" s="442"/>
      <c r="R456" s="573">
        <f>'5'!$AF$456</f>
        <v>3708.11</v>
      </c>
      <c r="S456" s="438"/>
      <c r="T456" s="442"/>
      <c r="U456" s="573">
        <f>'6'!$AF$456</f>
        <v>3708.11</v>
      </c>
      <c r="V456" s="438"/>
      <c r="W456" s="442"/>
      <c r="X456" s="573">
        <f>'7'!$AF$456</f>
        <v>25956.77</v>
      </c>
      <c r="Y456" s="438"/>
      <c r="Z456" s="442"/>
      <c r="AA456" s="573">
        <f>'8'!$AF$456</f>
        <v>29664.880000000001</v>
      </c>
      <c r="AB456" s="438"/>
      <c r="AC456" s="442"/>
      <c r="AD456" s="573">
        <f>'9'!$AF$456</f>
        <v>0</v>
      </c>
      <c r="AE456" s="438"/>
      <c r="AF456" s="442"/>
      <c r="AG456" s="573">
        <f>'10'!$AF$456</f>
        <v>0</v>
      </c>
      <c r="AH456" s="438"/>
      <c r="AI456" s="442"/>
      <c r="AJ456" s="573">
        <f>'11'!$AF$456</f>
        <v>0</v>
      </c>
      <c r="AK456" s="438"/>
      <c r="AL456" s="442"/>
      <c r="AM456" s="573">
        <f>'12'!$AF$456</f>
        <v>0</v>
      </c>
      <c r="AN456" s="438"/>
      <c r="AO456" s="442"/>
      <c r="AP456" s="573">
        <f t="shared" si="1346"/>
        <v>77870.31</v>
      </c>
    </row>
    <row r="457" spans="1:42" ht="18">
      <c r="A457" t="str">
        <f t="shared" si="1280"/>
        <v>Chauffage, éclairage</v>
      </c>
      <c r="C457" s="595" t="s">
        <v>173</v>
      </c>
      <c r="D457" s="575"/>
      <c r="E457" s="577"/>
      <c r="F457" s="576">
        <f>'1'!$AF$457</f>
        <v>1695.7600000000002</v>
      </c>
      <c r="G457" s="575"/>
      <c r="H457" s="577"/>
      <c r="I457" s="576">
        <f>'2'!$AF$457</f>
        <v>3792.72</v>
      </c>
      <c r="J457" s="575"/>
      <c r="K457" s="577"/>
      <c r="L457" s="576">
        <f>'3'!$AF$457</f>
        <v>3809.88</v>
      </c>
      <c r="M457" s="575"/>
      <c r="N457" s="577"/>
      <c r="O457" s="576">
        <f>'4'!$AF$457</f>
        <v>738.78</v>
      </c>
      <c r="P457" s="575"/>
      <c r="Q457" s="577"/>
      <c r="R457" s="576">
        <f>'5'!$AF$457</f>
        <v>3411.05</v>
      </c>
      <c r="S457" s="575"/>
      <c r="T457" s="577"/>
      <c r="U457" s="576">
        <f>'6'!$AF$457</f>
        <v>124.46</v>
      </c>
      <c r="V457" s="575"/>
      <c r="W457" s="577"/>
      <c r="X457" s="576">
        <f>'7'!$AF$457</f>
        <v>15315.14</v>
      </c>
      <c r="Y457" s="575"/>
      <c r="Z457" s="577"/>
      <c r="AA457" s="576">
        <f>'8'!$AF$457</f>
        <v>18558.059999999998</v>
      </c>
      <c r="AB457" s="575"/>
      <c r="AC457" s="577"/>
      <c r="AD457" s="576">
        <f>'9'!$AF$457</f>
        <v>0</v>
      </c>
      <c r="AE457" s="575"/>
      <c r="AF457" s="577"/>
      <c r="AG457" s="576">
        <f>'10'!$AF$457</f>
        <v>0</v>
      </c>
      <c r="AH457" s="575"/>
      <c r="AI457" s="577"/>
      <c r="AJ457" s="576">
        <f>'11'!$AF$457</f>
        <v>0</v>
      </c>
      <c r="AK457" s="575"/>
      <c r="AL457" s="577"/>
      <c r="AM457" s="576">
        <f>'12'!$AF$457</f>
        <v>0</v>
      </c>
      <c r="AN457" s="575"/>
      <c r="AO457" s="577"/>
      <c r="AP457" s="576">
        <f t="shared" si="1346"/>
        <v>47445.85</v>
      </c>
    </row>
    <row r="458" spans="1:42" ht="18">
      <c r="A458" t="str">
        <f t="shared" si="1280"/>
        <v>Honoraires</v>
      </c>
      <c r="C458" s="595" t="s">
        <v>175</v>
      </c>
      <c r="D458" s="575"/>
      <c r="E458" s="577"/>
      <c r="F458" s="576">
        <f>'1'!$AF$458</f>
        <v>6217.0999999999985</v>
      </c>
      <c r="G458" s="575"/>
      <c r="H458" s="577"/>
      <c r="I458" s="576">
        <f>'2'!$AF$458</f>
        <v>6217.0999999999985</v>
      </c>
      <c r="J458" s="575"/>
      <c r="K458" s="577"/>
      <c r="L458" s="576">
        <f>'3'!$AF$458</f>
        <v>6217.0899999999992</v>
      </c>
      <c r="M458" s="575"/>
      <c r="N458" s="577"/>
      <c r="O458" s="576">
        <f>'4'!$AF$458</f>
        <v>7088.17</v>
      </c>
      <c r="P458" s="575"/>
      <c r="Q458" s="577"/>
      <c r="R458" s="576">
        <f>'5'!$AF$458</f>
        <v>7136.19</v>
      </c>
      <c r="S458" s="575"/>
      <c r="T458" s="577"/>
      <c r="U458" s="576">
        <f>'6'!$AF$458</f>
        <v>6788.5899999999992</v>
      </c>
      <c r="V458" s="575"/>
      <c r="W458" s="577"/>
      <c r="X458" s="576">
        <f>'7'!$AF$458</f>
        <v>45881.329999999994</v>
      </c>
      <c r="Y458" s="575"/>
      <c r="Z458" s="577"/>
      <c r="AA458" s="576">
        <f>'8'!$AF$458</f>
        <v>52098.42</v>
      </c>
      <c r="AB458" s="575"/>
      <c r="AC458" s="577"/>
      <c r="AD458" s="576">
        <f>'9'!$AF$458</f>
        <v>0</v>
      </c>
      <c r="AE458" s="575"/>
      <c r="AF458" s="577"/>
      <c r="AG458" s="576">
        <f>'10'!$AF$458</f>
        <v>0</v>
      </c>
      <c r="AH458" s="575"/>
      <c r="AI458" s="577"/>
      <c r="AJ458" s="576">
        <f>'11'!$AF$458</f>
        <v>0</v>
      </c>
      <c r="AK458" s="575"/>
      <c r="AL458" s="577"/>
      <c r="AM458" s="576">
        <f>'12'!$AF$458</f>
        <v>0</v>
      </c>
      <c r="AN458" s="575"/>
      <c r="AO458" s="577"/>
      <c r="AP458" s="576">
        <f t="shared" si="1346"/>
        <v>137643.99</v>
      </c>
    </row>
    <row r="459" spans="1:42" ht="18">
      <c r="A459" t="str">
        <f t="shared" si="1280"/>
        <v>Réparation équipement</v>
      </c>
      <c r="C459" s="612" t="s">
        <v>177</v>
      </c>
      <c r="D459" s="438"/>
      <c r="E459" s="442"/>
      <c r="F459" s="573">
        <f>'1'!$AF$459</f>
        <v>2107.3399999999997</v>
      </c>
      <c r="G459" s="438"/>
      <c r="H459" s="442"/>
      <c r="I459" s="573">
        <f>'2'!$AF$459</f>
        <v>168.53</v>
      </c>
      <c r="J459" s="438"/>
      <c r="K459" s="442"/>
      <c r="L459" s="573">
        <f>'3'!$AF$459</f>
        <v>756.45</v>
      </c>
      <c r="M459" s="438"/>
      <c r="N459" s="442"/>
      <c r="O459" s="573">
        <f>'4'!$AF$459</f>
        <v>518.51</v>
      </c>
      <c r="P459" s="438"/>
      <c r="Q459" s="442"/>
      <c r="R459" s="573">
        <f>'5'!$AF$459</f>
        <v>856.63</v>
      </c>
      <c r="S459" s="438"/>
      <c r="T459" s="442"/>
      <c r="U459" s="573">
        <f>'6'!$AF$459</f>
        <v>501.69</v>
      </c>
      <c r="V459" s="438"/>
      <c r="W459" s="442"/>
      <c r="X459" s="573">
        <f>'7'!$AF$459</f>
        <v>6271.07</v>
      </c>
      <c r="Y459" s="438"/>
      <c r="Z459" s="442"/>
      <c r="AA459" s="573">
        <f>'8'!$AF$459</f>
        <v>8451.16</v>
      </c>
      <c r="AB459" s="438"/>
      <c r="AC459" s="442"/>
      <c r="AD459" s="573">
        <f>'9'!$AF$459</f>
        <v>0</v>
      </c>
      <c r="AE459" s="438"/>
      <c r="AF459" s="442"/>
      <c r="AG459" s="573">
        <f>'10'!$AF$459</f>
        <v>0</v>
      </c>
      <c r="AH459" s="438"/>
      <c r="AI459" s="442"/>
      <c r="AJ459" s="573">
        <f>'11'!$AF$459</f>
        <v>0</v>
      </c>
      <c r="AK459" s="438"/>
      <c r="AL459" s="442"/>
      <c r="AM459" s="573">
        <f>'12'!$AF$459</f>
        <v>0</v>
      </c>
      <c r="AN459" s="438"/>
      <c r="AO459" s="442"/>
      <c r="AP459" s="573">
        <f t="shared" si="1346"/>
        <v>19631.379999999997</v>
      </c>
    </row>
    <row r="460" spans="1:42" ht="18">
      <c r="A460" t="str">
        <f t="shared" si="1280"/>
        <v>Location équipement</v>
      </c>
      <c r="C460" s="595" t="s">
        <v>179</v>
      </c>
      <c r="D460" s="575"/>
      <c r="E460" s="577"/>
      <c r="F460" s="576">
        <f>'1'!$AF$460</f>
        <v>0</v>
      </c>
      <c r="G460" s="575"/>
      <c r="H460" s="577"/>
      <c r="I460" s="576">
        <f>'2'!$AF$460</f>
        <v>0</v>
      </c>
      <c r="J460" s="575"/>
      <c r="K460" s="577"/>
      <c r="L460" s="576">
        <f>'3'!$AF$460</f>
        <v>0</v>
      </c>
      <c r="M460" s="575"/>
      <c r="N460" s="577"/>
      <c r="O460" s="576">
        <f>'4'!$AF$460</f>
        <v>0</v>
      </c>
      <c r="P460" s="575"/>
      <c r="Q460" s="577"/>
      <c r="R460" s="576">
        <f>'5'!$AF$460</f>
        <v>0</v>
      </c>
      <c r="S460" s="575"/>
      <c r="T460" s="577"/>
      <c r="U460" s="576">
        <f>'6'!$AF$460</f>
        <v>0</v>
      </c>
      <c r="V460" s="575"/>
      <c r="W460" s="577"/>
      <c r="X460" s="576">
        <f>'7'!$AF$460</f>
        <v>0</v>
      </c>
      <c r="Y460" s="575"/>
      <c r="Z460" s="577"/>
      <c r="AA460" s="576">
        <f>'8'!$AF$460</f>
        <v>0</v>
      </c>
      <c r="AB460" s="575"/>
      <c r="AC460" s="577"/>
      <c r="AD460" s="576">
        <f>'9'!$AF$460</f>
        <v>0</v>
      </c>
      <c r="AE460" s="575"/>
      <c r="AF460" s="577"/>
      <c r="AG460" s="576">
        <f>'10'!$AF$460</f>
        <v>0</v>
      </c>
      <c r="AH460" s="575"/>
      <c r="AI460" s="577"/>
      <c r="AJ460" s="576">
        <f>'11'!$AF$460</f>
        <v>0</v>
      </c>
      <c r="AK460" s="575"/>
      <c r="AL460" s="577"/>
      <c r="AM460" s="576">
        <f>'12'!$AF$460</f>
        <v>0</v>
      </c>
      <c r="AN460" s="575"/>
      <c r="AO460" s="577"/>
      <c r="AP460" s="576">
        <f t="shared" si="1346"/>
        <v>0</v>
      </c>
    </row>
    <row r="461" spans="1:42" ht="18">
      <c r="A461" t="str">
        <f t="shared" si="1280"/>
        <v>Dons</v>
      </c>
      <c r="C461" s="595" t="s">
        <v>181</v>
      </c>
      <c r="D461" s="575"/>
      <c r="E461" s="577"/>
      <c r="F461" s="576">
        <f>'1'!$AF$461</f>
        <v>0</v>
      </c>
      <c r="G461" s="575"/>
      <c r="H461" s="577"/>
      <c r="I461" s="576">
        <f>'2'!$AF$461</f>
        <v>0</v>
      </c>
      <c r="J461" s="575"/>
      <c r="K461" s="577"/>
      <c r="L461" s="576">
        <f>'3'!$AF$461</f>
        <v>0</v>
      </c>
      <c r="M461" s="575"/>
      <c r="N461" s="577"/>
      <c r="O461" s="576">
        <f>'4'!$AF$461</f>
        <v>0</v>
      </c>
      <c r="P461" s="575"/>
      <c r="Q461" s="577"/>
      <c r="R461" s="576">
        <f>'5'!$AF$461</f>
        <v>0</v>
      </c>
      <c r="S461" s="575"/>
      <c r="T461" s="577"/>
      <c r="U461" s="576">
        <f>'6'!$AF$461</f>
        <v>0</v>
      </c>
      <c r="V461" s="575"/>
      <c r="W461" s="577"/>
      <c r="X461" s="576">
        <f>'7'!$AF$461</f>
        <v>0</v>
      </c>
      <c r="Y461" s="575"/>
      <c r="Z461" s="577"/>
      <c r="AA461" s="576">
        <f>'8'!$AF$461</f>
        <v>0</v>
      </c>
      <c r="AB461" s="575"/>
      <c r="AC461" s="577"/>
      <c r="AD461" s="576">
        <f>'9'!$AF$461</f>
        <v>0</v>
      </c>
      <c r="AE461" s="575"/>
      <c r="AF461" s="577"/>
      <c r="AG461" s="576">
        <f>'10'!$AF$461</f>
        <v>0</v>
      </c>
      <c r="AH461" s="575"/>
      <c r="AI461" s="577"/>
      <c r="AJ461" s="576">
        <f>'11'!$AF$461</f>
        <v>0</v>
      </c>
      <c r="AK461" s="575"/>
      <c r="AL461" s="577"/>
      <c r="AM461" s="576">
        <f>'12'!$AF$461</f>
        <v>0</v>
      </c>
      <c r="AN461" s="575"/>
      <c r="AO461" s="577"/>
      <c r="AP461" s="576">
        <f t="shared" si="1346"/>
        <v>0</v>
      </c>
    </row>
    <row r="462" spans="1:42" ht="18" hidden="1">
      <c r="A462" t="str">
        <f t="shared" si="1280"/>
        <v>[...]</v>
      </c>
      <c r="C462" s="595" t="s">
        <v>21</v>
      </c>
      <c r="D462" s="575"/>
      <c r="E462" s="577"/>
      <c r="F462" s="576">
        <f>'1'!$AF$462</f>
        <v>0</v>
      </c>
      <c r="G462" s="575"/>
      <c r="H462" s="577"/>
      <c r="I462" s="576">
        <f>'2'!$AF$462</f>
        <v>0</v>
      </c>
      <c r="J462" s="575"/>
      <c r="K462" s="577"/>
      <c r="L462" s="576">
        <f>'3'!$AF$462</f>
        <v>0</v>
      </c>
      <c r="M462" s="575"/>
      <c r="N462" s="577"/>
      <c r="O462" s="576">
        <f>'4'!$AF$462</f>
        <v>0</v>
      </c>
      <c r="P462" s="575"/>
      <c r="Q462" s="577"/>
      <c r="R462" s="576">
        <f>'5'!$AF$462</f>
        <v>0</v>
      </c>
      <c r="S462" s="575"/>
      <c r="T462" s="577"/>
      <c r="U462" s="576">
        <f>'6'!$AF$462</f>
        <v>0</v>
      </c>
      <c r="V462" s="575"/>
      <c r="W462" s="577"/>
      <c r="X462" s="576">
        <f>'7'!$AF$462</f>
        <v>0</v>
      </c>
      <c r="Y462" s="575"/>
      <c r="Z462" s="577"/>
      <c r="AA462" s="576">
        <f>'8'!$AF$462</f>
        <v>0</v>
      </c>
      <c r="AB462" s="575"/>
      <c r="AC462" s="577"/>
      <c r="AD462" s="576">
        <f>'9'!$AF$462</f>
        <v>0</v>
      </c>
      <c r="AE462" s="575"/>
      <c r="AF462" s="577"/>
      <c r="AG462" s="576">
        <f>'10'!$AF$462</f>
        <v>0</v>
      </c>
      <c r="AH462" s="575"/>
      <c r="AI462" s="577"/>
      <c r="AJ462" s="576">
        <f>'11'!$AF$462</f>
        <v>0</v>
      </c>
      <c r="AK462" s="575"/>
      <c r="AL462" s="577"/>
      <c r="AM462" s="576">
        <f>'12'!$AF$462</f>
        <v>0</v>
      </c>
      <c r="AN462" s="575"/>
      <c r="AO462" s="577"/>
      <c r="AP462" s="576">
        <f t="shared" si="1346"/>
        <v>0</v>
      </c>
    </row>
    <row r="463" spans="1:42" ht="18" hidden="1">
      <c r="A463" t="str">
        <f t="shared" si="1280"/>
        <v>[...]</v>
      </c>
      <c r="C463" s="595" t="s">
        <v>21</v>
      </c>
      <c r="D463" s="575"/>
      <c r="E463" s="577"/>
      <c r="F463" s="576">
        <f>'1'!$AF$463</f>
        <v>0</v>
      </c>
      <c r="G463" s="575"/>
      <c r="H463" s="577"/>
      <c r="I463" s="576">
        <f>'2'!$AF$463</f>
        <v>0</v>
      </c>
      <c r="J463" s="575"/>
      <c r="K463" s="577"/>
      <c r="L463" s="576">
        <f>'3'!$AF$463</f>
        <v>0</v>
      </c>
      <c r="M463" s="575"/>
      <c r="N463" s="577"/>
      <c r="O463" s="576">
        <f>'4'!$AF$463</f>
        <v>0</v>
      </c>
      <c r="P463" s="575"/>
      <c r="Q463" s="577"/>
      <c r="R463" s="576">
        <f>'5'!$AF$463</f>
        <v>0</v>
      </c>
      <c r="S463" s="575"/>
      <c r="T463" s="577"/>
      <c r="U463" s="576">
        <f>'6'!$AF$463</f>
        <v>0</v>
      </c>
      <c r="V463" s="575"/>
      <c r="W463" s="577"/>
      <c r="X463" s="576">
        <f>'7'!$AF$463</f>
        <v>0</v>
      </c>
      <c r="Y463" s="575"/>
      <c r="Z463" s="577"/>
      <c r="AA463" s="576">
        <f>'8'!$AF$463</f>
        <v>0</v>
      </c>
      <c r="AB463" s="575"/>
      <c r="AC463" s="577"/>
      <c r="AD463" s="576">
        <f>'9'!$AF$463</f>
        <v>0</v>
      </c>
      <c r="AE463" s="575"/>
      <c r="AF463" s="577"/>
      <c r="AG463" s="576">
        <f>'10'!$AF$463</f>
        <v>0</v>
      </c>
      <c r="AH463" s="575"/>
      <c r="AI463" s="577"/>
      <c r="AJ463" s="576">
        <f>'11'!$AF$463</f>
        <v>0</v>
      </c>
      <c r="AK463" s="575"/>
      <c r="AL463" s="577"/>
      <c r="AM463" s="576">
        <f>'12'!$AF$463</f>
        <v>0</v>
      </c>
      <c r="AN463" s="575"/>
      <c r="AO463" s="577"/>
      <c r="AP463" s="576">
        <f t="shared" si="1346"/>
        <v>0</v>
      </c>
    </row>
    <row r="464" spans="1:42" ht="18" hidden="1">
      <c r="A464" t="str">
        <f t="shared" si="1280"/>
        <v>[...]</v>
      </c>
      <c r="C464" s="595" t="s">
        <v>21</v>
      </c>
      <c r="D464" s="575"/>
      <c r="E464" s="577"/>
      <c r="F464" s="576">
        <f>'1'!$AF$464</f>
        <v>0</v>
      </c>
      <c r="G464" s="575"/>
      <c r="H464" s="577"/>
      <c r="I464" s="576">
        <f>'2'!$AF$464</f>
        <v>0</v>
      </c>
      <c r="J464" s="575"/>
      <c r="K464" s="577"/>
      <c r="L464" s="576">
        <f>'3'!$AF$464</f>
        <v>0</v>
      </c>
      <c r="M464" s="575"/>
      <c r="N464" s="577"/>
      <c r="O464" s="576">
        <f>'4'!$AF$464</f>
        <v>0</v>
      </c>
      <c r="P464" s="575"/>
      <c r="Q464" s="577"/>
      <c r="R464" s="576">
        <f>'5'!$AF$464</f>
        <v>0</v>
      </c>
      <c r="S464" s="575"/>
      <c r="T464" s="577"/>
      <c r="U464" s="576">
        <f>'6'!$AF$464</f>
        <v>0</v>
      </c>
      <c r="V464" s="575"/>
      <c r="W464" s="577"/>
      <c r="X464" s="576">
        <f>'7'!$AF$464</f>
        <v>0</v>
      </c>
      <c r="Y464" s="575"/>
      <c r="Z464" s="577"/>
      <c r="AA464" s="576">
        <f>'8'!$AF$464</f>
        <v>0</v>
      </c>
      <c r="AB464" s="575"/>
      <c r="AC464" s="577"/>
      <c r="AD464" s="576">
        <f>'9'!$AF$464</f>
        <v>0</v>
      </c>
      <c r="AE464" s="575"/>
      <c r="AF464" s="577"/>
      <c r="AG464" s="576">
        <f>'10'!$AF$464</f>
        <v>0</v>
      </c>
      <c r="AH464" s="575"/>
      <c r="AI464" s="577"/>
      <c r="AJ464" s="576">
        <f>'11'!$AF$464</f>
        <v>0</v>
      </c>
      <c r="AK464" s="575"/>
      <c r="AL464" s="577"/>
      <c r="AM464" s="576">
        <f>'12'!$AF$464</f>
        <v>0</v>
      </c>
      <c r="AN464" s="575"/>
      <c r="AO464" s="577"/>
      <c r="AP464" s="576">
        <f t="shared" si="1346"/>
        <v>0</v>
      </c>
    </row>
    <row r="465" spans="1:42" ht="18">
      <c r="A465" t="str">
        <f t="shared" si="1280"/>
        <v>TOTAL DÉPENSES FIXES</v>
      </c>
      <c r="C465" s="627" t="s">
        <v>183</v>
      </c>
      <c r="D465" s="444">
        <f>F465/F406</f>
        <v>0.16050843637192092</v>
      </c>
      <c r="E465" s="443"/>
      <c r="F465" s="578">
        <f>SUM(F452:F464)</f>
        <v>47738.31</v>
      </c>
      <c r="G465" s="444">
        <f>I465/I406</f>
        <v>0.12455572707433119</v>
      </c>
      <c r="H465" s="443"/>
      <c r="I465" s="578">
        <f>SUM(I452:I464)</f>
        <v>47896.46</v>
      </c>
      <c r="J465" s="444">
        <f>L465/L406</f>
        <v>8.5010629236013949E-2</v>
      </c>
      <c r="K465" s="443"/>
      <c r="L465" s="578">
        <f>SUM(L452:L464)</f>
        <v>48501.529999999992</v>
      </c>
      <c r="M465" s="444">
        <f t="shared" ref="M465" si="1347">O465/O406</f>
        <v>7.1871827668771274E-2</v>
      </c>
      <c r="N465" s="443"/>
      <c r="O465" s="578">
        <f t="shared" ref="O465" si="1348">SUM(O452:O464)</f>
        <v>46063.57</v>
      </c>
      <c r="P465" s="444">
        <f t="shared" ref="P465" si="1349">R465/R406</f>
        <v>7.1624901860561169E-2</v>
      </c>
      <c r="Q465" s="443"/>
      <c r="R465" s="578">
        <f t="shared" ref="R465" si="1350">SUM(R452:R464)</f>
        <v>49121.98</v>
      </c>
      <c r="S465" s="444">
        <f t="shared" ref="S465" si="1351">U465/U406</f>
        <v>7.2623749861817619E-2</v>
      </c>
      <c r="T465" s="443"/>
      <c r="U465" s="578">
        <f t="shared" ref="U465" si="1352">SUM(U452:U464)</f>
        <v>45132.85</v>
      </c>
      <c r="V465" s="444">
        <f t="shared" ref="V465" si="1353">X465/X406</f>
        <v>8.6989005379794232E-2</v>
      </c>
      <c r="W465" s="443"/>
      <c r="X465" s="578">
        <f t="shared" ref="X465" si="1354">SUM(X452:X464)</f>
        <v>331494.31000000006</v>
      </c>
      <c r="Y465" s="444">
        <f t="shared" ref="Y465" si="1355">AA465/AA406</f>
        <v>8.6898844315536308E-2</v>
      </c>
      <c r="Z465" s="443"/>
      <c r="AA465" s="578">
        <f t="shared" ref="AA465" si="1356">SUM(AA452:AA464)</f>
        <v>380852.51999999996</v>
      </c>
      <c r="AB465" s="444" t="e">
        <f t="shared" ref="AB465" si="1357">AD465/AD406</f>
        <v>#DIV/0!</v>
      </c>
      <c r="AC465" s="443"/>
      <c r="AD465" s="578">
        <f t="shared" ref="AD465" si="1358">SUM(AD452:AD464)</f>
        <v>0</v>
      </c>
      <c r="AE465" s="444" t="e">
        <f t="shared" ref="AE465" si="1359">AG465/AG406</f>
        <v>#DIV/0!</v>
      </c>
      <c r="AF465" s="443"/>
      <c r="AG465" s="578">
        <f t="shared" ref="AG465" si="1360">SUM(AG452:AG464)</f>
        <v>0</v>
      </c>
      <c r="AH465" s="444" t="e">
        <f t="shared" ref="AH465" si="1361">AJ465/AJ406</f>
        <v>#DIV/0!</v>
      </c>
      <c r="AI465" s="443"/>
      <c r="AJ465" s="578">
        <f t="shared" ref="AJ465" si="1362">SUM(AJ452:AJ464)</f>
        <v>0</v>
      </c>
      <c r="AK465" s="444" t="e">
        <f t="shared" ref="AK465" si="1363">AM465/AM406</f>
        <v>#DIV/0!</v>
      </c>
      <c r="AL465" s="443"/>
      <c r="AM465" s="578">
        <f t="shared" ref="AM465" si="1364">SUM(AM452:AM464)</f>
        <v>0</v>
      </c>
      <c r="AN465" s="444">
        <f t="shared" ref="AN465" si="1365">AP465/AP406</f>
        <v>8.7483536853212723E-2</v>
      </c>
      <c r="AO465" s="443"/>
      <c r="AP465" s="578">
        <f t="shared" ref="AP465" si="1366">SUM(AP452:AP464)</f>
        <v>996801.53</v>
      </c>
    </row>
    <row r="466" spans="1:42" ht="18">
      <c r="A466" t="str">
        <f t="shared" si="1280"/>
        <v/>
      </c>
      <c r="C466" s="595"/>
      <c r="D466" s="575"/>
      <c r="E466" s="575"/>
      <c r="F466" s="581"/>
      <c r="G466" s="575"/>
      <c r="H466" s="575"/>
      <c r="I466" s="581"/>
      <c r="J466" s="575"/>
      <c r="K466" s="575"/>
      <c r="L466" s="581"/>
      <c r="M466" s="575"/>
      <c r="N466" s="575"/>
      <c r="O466" s="581"/>
      <c r="P466" s="575"/>
      <c r="Q466" s="575"/>
      <c r="R466" s="581"/>
      <c r="S466" s="575"/>
      <c r="T466" s="575"/>
      <c r="U466" s="581"/>
      <c r="V466" s="575"/>
      <c r="W466" s="575"/>
      <c r="X466" s="581"/>
      <c r="Y466" s="575"/>
      <c r="Z466" s="575"/>
      <c r="AA466" s="581"/>
      <c r="AB466" s="575"/>
      <c r="AC466" s="575"/>
      <c r="AD466" s="581"/>
      <c r="AE466" s="575"/>
      <c r="AF466" s="575"/>
      <c r="AG466" s="581"/>
      <c r="AH466" s="575"/>
      <c r="AI466" s="575"/>
      <c r="AJ466" s="581"/>
      <c r="AK466" s="575"/>
      <c r="AL466" s="575"/>
      <c r="AM466" s="581"/>
      <c r="AN466" s="575"/>
      <c r="AO466" s="575"/>
      <c r="AP466" s="581"/>
    </row>
    <row r="467" spans="1:42" ht="18">
      <c r="A467" t="str">
        <f t="shared" ref="A467:A497" si="1367">+B467&amp;C467</f>
        <v>TOTAL DES DÉPENSES</v>
      </c>
      <c r="C467" s="627" t="s">
        <v>66</v>
      </c>
      <c r="D467" s="444">
        <f>F467/F406</f>
        <v>1.3558535807290526</v>
      </c>
      <c r="E467" s="443"/>
      <c r="F467" s="578">
        <f>F418+F432+F451+F465</f>
        <v>403257.05</v>
      </c>
      <c r="G467" s="444">
        <f>I467/I406</f>
        <v>1.1854140964855524</v>
      </c>
      <c r="H467" s="443"/>
      <c r="I467" s="578">
        <f>I418+I432+I451+I465</f>
        <v>455837.24</v>
      </c>
      <c r="J467" s="444">
        <f>L467/L406</f>
        <v>0.99386396859971204</v>
      </c>
      <c r="K467" s="443"/>
      <c r="L467" s="578">
        <f>L418+L432+L451+L465</f>
        <v>567034.07000000007</v>
      </c>
      <c r="M467" s="444">
        <f t="shared" ref="M467" si="1368">O467/O406</f>
        <v>0.8665839128115943</v>
      </c>
      <c r="N467" s="443"/>
      <c r="O467" s="578">
        <f t="shared" ref="O467" si="1369">O418+O432+O451+O465</f>
        <v>555404.66999999993</v>
      </c>
      <c r="P467" s="444">
        <f t="shared" ref="P467" si="1370">R467/R406</f>
        <v>0.82492346964627061</v>
      </c>
      <c r="Q467" s="443"/>
      <c r="R467" s="578">
        <f t="shared" ref="R467" si="1371">R418+R432+R451+R465</f>
        <v>565751.19999999995</v>
      </c>
      <c r="S467" s="444">
        <f t="shared" ref="S467" si="1372">U467/U406</f>
        <v>0.91214127090455988</v>
      </c>
      <c r="T467" s="443"/>
      <c r="U467" s="578">
        <f t="shared" ref="U467" si="1373">U418+U432+U451+U465</f>
        <v>566860.5</v>
      </c>
      <c r="V467" s="444">
        <f t="shared" ref="V467" si="1374">X467/X406</f>
        <v>0.95796281646116677</v>
      </c>
      <c r="W467" s="443"/>
      <c r="X467" s="578">
        <f t="shared" ref="X467" si="1375">X418+X432+X451+X465</f>
        <v>3650567.35</v>
      </c>
      <c r="Y467" s="444">
        <f t="shared" ref="Y467" si="1376">AA467/AA406</f>
        <v>0.95101494246601026</v>
      </c>
      <c r="Z467" s="443"/>
      <c r="AA467" s="578">
        <f t="shared" ref="AA467" si="1377">AA418+AA432+AA451+AA465</f>
        <v>4168023.64</v>
      </c>
      <c r="AB467" s="444" t="e">
        <f t="shared" ref="AB467" si="1378">AD467/AD406</f>
        <v>#DIV/0!</v>
      </c>
      <c r="AC467" s="443"/>
      <c r="AD467" s="578">
        <f t="shared" ref="AD467" si="1379">AD418+AD432+AD451+AD465</f>
        <v>0</v>
      </c>
      <c r="AE467" s="444" t="e">
        <f t="shared" ref="AE467" si="1380">AG467/AG406</f>
        <v>#DIV/0!</v>
      </c>
      <c r="AF467" s="443"/>
      <c r="AG467" s="578">
        <f t="shared" ref="AG467" si="1381">AG418+AG432+AG451+AG465</f>
        <v>0</v>
      </c>
      <c r="AH467" s="444" t="e">
        <f t="shared" ref="AH467" si="1382">AJ467/AJ406</f>
        <v>#DIV/0!</v>
      </c>
      <c r="AI467" s="443"/>
      <c r="AJ467" s="578">
        <f t="shared" ref="AJ467" si="1383">AJ418+AJ432+AJ451+AJ465</f>
        <v>0</v>
      </c>
      <c r="AK467" s="444" t="e">
        <f t="shared" ref="AK467" si="1384">AM467/AM406</f>
        <v>#DIV/0!</v>
      </c>
      <c r="AL467" s="443"/>
      <c r="AM467" s="578">
        <f t="shared" ref="AM467" si="1385">AM418+AM432+AM451+AM465</f>
        <v>0</v>
      </c>
      <c r="AN467" s="444">
        <f t="shared" ref="AN467" si="1386">AP467/AP406</f>
        <v>0.95950333088579343</v>
      </c>
      <c r="AO467" s="443"/>
      <c r="AP467" s="578">
        <f t="shared" ref="AP467" si="1387">AP418+AP432+AP451+AP465</f>
        <v>10932735.720000001</v>
      </c>
    </row>
    <row r="468" spans="1:42" ht="18">
      <c r="A468" t="str">
        <f t="shared" si="1367"/>
        <v>Revenus autres</v>
      </c>
      <c r="C468" s="595" t="s">
        <v>184</v>
      </c>
      <c r="D468" s="451"/>
      <c r="E468" s="452"/>
      <c r="F468" s="576">
        <f>'1'!$AF$468</f>
        <v>33828.54</v>
      </c>
      <c r="G468" s="451"/>
      <c r="H468" s="452"/>
      <c r="I468" s="576">
        <f>'2'!$AF$468</f>
        <v>32108.19</v>
      </c>
      <c r="J468" s="451"/>
      <c r="K468" s="452"/>
      <c r="L468" s="576">
        <f>'3'!$AF$468</f>
        <v>72972.09</v>
      </c>
      <c r="M468" s="451"/>
      <c r="N468" s="452"/>
      <c r="O468" s="576">
        <f>'4'!$AF$468</f>
        <v>11744.24</v>
      </c>
      <c r="P468" s="451"/>
      <c r="Q468" s="452"/>
      <c r="R468" s="576">
        <f>'5'!$AF$468</f>
        <v>6192.67</v>
      </c>
      <c r="S468" s="451"/>
      <c r="T468" s="452"/>
      <c r="U468" s="576">
        <f>'6'!$AF$468</f>
        <v>9287.19</v>
      </c>
      <c r="V468" s="451"/>
      <c r="W468" s="452"/>
      <c r="X468" s="576">
        <f>'7'!$AF$468</f>
        <v>167215.39000000001</v>
      </c>
      <c r="Y468" s="451"/>
      <c r="Z468" s="452"/>
      <c r="AA468" s="576">
        <f>'8'!$AF$468</f>
        <v>193437.37</v>
      </c>
      <c r="AB468" s="451"/>
      <c r="AC468" s="452"/>
      <c r="AD468" s="576">
        <f>'9'!$AF$468</f>
        <v>0</v>
      </c>
      <c r="AE468" s="451"/>
      <c r="AF468" s="452"/>
      <c r="AG468" s="576">
        <f>'10'!$AF$468</f>
        <v>0</v>
      </c>
      <c r="AH468" s="451"/>
      <c r="AI468" s="452"/>
      <c r="AJ468" s="576">
        <f>'11'!$AF$468</f>
        <v>0</v>
      </c>
      <c r="AK468" s="451"/>
      <c r="AL468" s="452"/>
      <c r="AM468" s="576">
        <f>'12'!$AF$468</f>
        <v>0</v>
      </c>
      <c r="AN468" s="451"/>
      <c r="AO468" s="452"/>
      <c r="AP468" s="576">
        <f t="shared" ref="AP468:AP479" si="1388">SUM(F468,I468,L468,O468,R468,U468,X468,AA468,AD468,AG468,AJ468,AM468)</f>
        <v>526785.68000000005</v>
      </c>
    </row>
    <row r="469" spans="1:42" ht="18">
      <c r="A469" t="str">
        <f t="shared" si="1367"/>
        <v>Holdbacks</v>
      </c>
      <c r="C469" s="595" t="s">
        <v>70</v>
      </c>
      <c r="D469" s="601"/>
      <c r="E469" s="582"/>
      <c r="F469" s="576">
        <f>'1'!$AF$469</f>
        <v>22341</v>
      </c>
      <c r="G469" s="601"/>
      <c r="H469" s="582"/>
      <c r="I469" s="576">
        <f>'2'!$AF$469</f>
        <v>115388</v>
      </c>
      <c r="J469" s="601"/>
      <c r="K469" s="582"/>
      <c r="L469" s="576">
        <f>'3'!$AF$469</f>
        <v>91841</v>
      </c>
      <c r="M469" s="601"/>
      <c r="N469" s="582"/>
      <c r="O469" s="576">
        <f>'4'!$AF$469</f>
        <v>64999</v>
      </c>
      <c r="P469" s="601"/>
      <c r="Q469" s="582"/>
      <c r="R469" s="576">
        <f>'5'!$AF$469</f>
        <v>102678</v>
      </c>
      <c r="S469" s="601"/>
      <c r="T469" s="582"/>
      <c r="U469" s="576">
        <f>'6'!$AF$469</f>
        <v>45674</v>
      </c>
      <c r="V469" s="601"/>
      <c r="W469" s="582"/>
      <c r="X469" s="576">
        <f>'7'!$AF$469</f>
        <v>480818</v>
      </c>
      <c r="Y469" s="601"/>
      <c r="Z469" s="582"/>
      <c r="AA469" s="576">
        <f>'8'!$AF$469</f>
        <v>575488.15</v>
      </c>
      <c r="AB469" s="601"/>
      <c r="AC469" s="582"/>
      <c r="AD469" s="576">
        <f>'9'!$AF$469</f>
        <v>0</v>
      </c>
      <c r="AE469" s="601"/>
      <c r="AF469" s="582"/>
      <c r="AG469" s="576">
        <f>'10'!$AF$469</f>
        <v>0</v>
      </c>
      <c r="AH469" s="601"/>
      <c r="AI469" s="582"/>
      <c r="AJ469" s="576">
        <f>'11'!$AF$469</f>
        <v>0</v>
      </c>
      <c r="AK469" s="601"/>
      <c r="AL469" s="582"/>
      <c r="AM469" s="576">
        <f>'12'!$AF$469</f>
        <v>0</v>
      </c>
      <c r="AN469" s="601"/>
      <c r="AO469" s="582"/>
      <c r="AP469" s="576">
        <f t="shared" si="1388"/>
        <v>1499227.15</v>
      </c>
    </row>
    <row r="470" spans="1:42" ht="18">
      <c r="A470" t="str">
        <f t="shared" si="1367"/>
        <v>Variable Margin Program</v>
      </c>
      <c r="C470" s="595" t="s">
        <v>67</v>
      </c>
      <c r="D470" s="601"/>
      <c r="E470" s="582"/>
      <c r="F470" s="576">
        <f>'1'!$AF$470</f>
        <v>11500</v>
      </c>
      <c r="G470" s="601"/>
      <c r="H470" s="582"/>
      <c r="I470" s="576">
        <f>'2'!$AF$470</f>
        <v>19676.52</v>
      </c>
      <c r="J470" s="601"/>
      <c r="K470" s="582"/>
      <c r="L470" s="576">
        <f>'3'!$AF$470</f>
        <v>26100</v>
      </c>
      <c r="M470" s="601"/>
      <c r="N470" s="582"/>
      <c r="O470" s="576">
        <f>'4'!$AF$470</f>
        <v>0</v>
      </c>
      <c r="P470" s="601"/>
      <c r="Q470" s="582"/>
      <c r="R470" s="576">
        <f>'5'!$AF$470</f>
        <v>0</v>
      </c>
      <c r="S470" s="601"/>
      <c r="T470" s="582"/>
      <c r="U470" s="576">
        <f>'6'!$AF$470</f>
        <v>19500</v>
      </c>
      <c r="V470" s="601"/>
      <c r="W470" s="582"/>
      <c r="X470" s="576">
        <f>'7'!$AF$470</f>
        <v>96776.52</v>
      </c>
      <c r="Y470" s="601"/>
      <c r="Z470" s="582"/>
      <c r="AA470" s="576">
        <f>'8'!$AF$470</f>
        <v>96776.52</v>
      </c>
      <c r="AB470" s="601"/>
      <c r="AC470" s="582"/>
      <c r="AD470" s="576">
        <f>'9'!$AF$470</f>
        <v>0</v>
      </c>
      <c r="AE470" s="601"/>
      <c r="AF470" s="582"/>
      <c r="AG470" s="576">
        <f>'10'!$AF$470</f>
        <v>0</v>
      </c>
      <c r="AH470" s="601"/>
      <c r="AI470" s="582"/>
      <c r="AJ470" s="576">
        <f>'11'!$AF$470</f>
        <v>0</v>
      </c>
      <c r="AK470" s="601"/>
      <c r="AL470" s="582"/>
      <c r="AM470" s="576">
        <f>'12'!$AF$470</f>
        <v>0</v>
      </c>
      <c r="AN470" s="601"/>
      <c r="AO470" s="582"/>
      <c r="AP470" s="576">
        <f t="shared" si="1388"/>
        <v>270329.56</v>
      </c>
    </row>
    <row r="471" spans="1:42" ht="18">
      <c r="A471" t="str">
        <f t="shared" si="1367"/>
        <v>Floorplan assistance 1%</v>
      </c>
      <c r="C471" s="595" t="s">
        <v>68</v>
      </c>
      <c r="D471" s="601"/>
      <c r="E471" s="582"/>
      <c r="F471" s="576">
        <f>'1'!$AF$471</f>
        <v>0</v>
      </c>
      <c r="G471" s="601"/>
      <c r="H471" s="582"/>
      <c r="I471" s="576">
        <f>'2'!$AF$471</f>
        <v>0</v>
      </c>
      <c r="J471" s="601"/>
      <c r="K471" s="582"/>
      <c r="L471" s="576">
        <f>'3'!$AF$471</f>
        <v>0</v>
      </c>
      <c r="M471" s="601"/>
      <c r="N471" s="582"/>
      <c r="O471" s="576">
        <f>'4'!$AF$471</f>
        <v>0</v>
      </c>
      <c r="P471" s="601"/>
      <c r="Q471" s="582"/>
      <c r="R471" s="576">
        <f>'5'!$AF$471</f>
        <v>0</v>
      </c>
      <c r="S471" s="601"/>
      <c r="T471" s="582"/>
      <c r="U471" s="576">
        <f>'6'!$AF$471</f>
        <v>0</v>
      </c>
      <c r="V471" s="601"/>
      <c r="W471" s="582"/>
      <c r="X471" s="576">
        <f>'7'!$AF$471</f>
        <v>0</v>
      </c>
      <c r="Y471" s="601"/>
      <c r="Z471" s="582"/>
      <c r="AA471" s="576">
        <f>'8'!$AF$471</f>
        <v>0</v>
      </c>
      <c r="AB471" s="601"/>
      <c r="AC471" s="582"/>
      <c r="AD471" s="576">
        <f>'9'!$AF$471</f>
        <v>0</v>
      </c>
      <c r="AE471" s="601"/>
      <c r="AF471" s="582"/>
      <c r="AG471" s="576">
        <f>'10'!$AF$471</f>
        <v>0</v>
      </c>
      <c r="AH471" s="601"/>
      <c r="AI471" s="582"/>
      <c r="AJ471" s="576">
        <f>'11'!$AF$471</f>
        <v>0</v>
      </c>
      <c r="AK471" s="601"/>
      <c r="AL471" s="582"/>
      <c r="AM471" s="576">
        <f>'12'!$AF$471</f>
        <v>0</v>
      </c>
      <c r="AN471" s="601"/>
      <c r="AO471" s="582"/>
      <c r="AP471" s="576">
        <f t="shared" si="1388"/>
        <v>0</v>
      </c>
    </row>
    <row r="472" spans="1:42" ht="18">
      <c r="A472" t="str">
        <f t="shared" si="1367"/>
        <v>Programme neuf 3</v>
      </c>
      <c r="C472" s="595" t="s">
        <v>69</v>
      </c>
      <c r="D472" s="601"/>
      <c r="E472" s="582"/>
      <c r="F472" s="576">
        <f>'1'!$AF$472</f>
        <v>0</v>
      </c>
      <c r="G472" s="601"/>
      <c r="H472" s="582"/>
      <c r="I472" s="576">
        <f>'2'!$AF$472</f>
        <v>0</v>
      </c>
      <c r="J472" s="601"/>
      <c r="K472" s="582"/>
      <c r="L472" s="576">
        <f>'3'!$AF$472</f>
        <v>0</v>
      </c>
      <c r="M472" s="601"/>
      <c r="N472" s="582"/>
      <c r="O472" s="576">
        <f>'4'!$AF$472</f>
        <v>0</v>
      </c>
      <c r="P472" s="601"/>
      <c r="Q472" s="582"/>
      <c r="R472" s="576">
        <f>'5'!$AF$472</f>
        <v>0</v>
      </c>
      <c r="S472" s="601"/>
      <c r="T472" s="582"/>
      <c r="U472" s="576">
        <f>'6'!$AF$472</f>
        <v>0</v>
      </c>
      <c r="V472" s="601"/>
      <c r="W472" s="582"/>
      <c r="X472" s="576">
        <f>'7'!$AF$472</f>
        <v>0</v>
      </c>
      <c r="Y472" s="601"/>
      <c r="Z472" s="582"/>
      <c r="AA472" s="576">
        <f>'8'!$AF$472</f>
        <v>0</v>
      </c>
      <c r="AB472" s="601"/>
      <c r="AC472" s="582"/>
      <c r="AD472" s="576">
        <f>'9'!$AF$472</f>
        <v>0</v>
      </c>
      <c r="AE472" s="601"/>
      <c r="AF472" s="582"/>
      <c r="AG472" s="576">
        <f>'10'!$AF$472</f>
        <v>0</v>
      </c>
      <c r="AH472" s="601"/>
      <c r="AI472" s="582"/>
      <c r="AJ472" s="576">
        <f>'11'!$AF$472</f>
        <v>0</v>
      </c>
      <c r="AK472" s="601"/>
      <c r="AL472" s="582"/>
      <c r="AM472" s="576">
        <f>'12'!$AF$472</f>
        <v>0</v>
      </c>
      <c r="AN472" s="601"/>
      <c r="AO472" s="582"/>
      <c r="AP472" s="576">
        <f t="shared" si="1388"/>
        <v>0</v>
      </c>
    </row>
    <row r="473" spans="1:42" ht="18">
      <c r="A473" t="str">
        <f t="shared" si="1367"/>
        <v>Remarketing Bonus</v>
      </c>
      <c r="C473" s="595" t="s">
        <v>81</v>
      </c>
      <c r="D473" s="601"/>
      <c r="E473" s="582"/>
      <c r="F473" s="576">
        <f>'1'!$AF$473</f>
        <v>0</v>
      </c>
      <c r="G473" s="601"/>
      <c r="H473" s="582"/>
      <c r="I473" s="576">
        <f>'2'!$AF$473</f>
        <v>0</v>
      </c>
      <c r="J473" s="601"/>
      <c r="K473" s="582"/>
      <c r="L473" s="576">
        <f>'3'!$AF$473</f>
        <v>8500</v>
      </c>
      <c r="M473" s="601"/>
      <c r="N473" s="582"/>
      <c r="O473" s="576">
        <f>'4'!$AF$473</f>
        <v>0</v>
      </c>
      <c r="P473" s="601"/>
      <c r="Q473" s="582"/>
      <c r="R473" s="576">
        <f>'5'!$AF$473</f>
        <v>0</v>
      </c>
      <c r="S473" s="601"/>
      <c r="T473" s="582"/>
      <c r="U473" s="576">
        <f>'6'!$AF$473</f>
        <v>8500</v>
      </c>
      <c r="V473" s="601"/>
      <c r="W473" s="582"/>
      <c r="X473" s="576">
        <f>'7'!$AF$473</f>
        <v>17000</v>
      </c>
      <c r="Y473" s="601"/>
      <c r="Z473" s="582"/>
      <c r="AA473" s="576">
        <f>'8'!$AF$473</f>
        <v>17000</v>
      </c>
      <c r="AB473" s="601"/>
      <c r="AC473" s="582"/>
      <c r="AD473" s="576">
        <f>'9'!$AF$473</f>
        <v>0</v>
      </c>
      <c r="AE473" s="601"/>
      <c r="AF473" s="582"/>
      <c r="AG473" s="576">
        <f>'10'!$AF$473</f>
        <v>0</v>
      </c>
      <c r="AH473" s="601"/>
      <c r="AI473" s="582"/>
      <c r="AJ473" s="576">
        <f>'11'!$AF$473</f>
        <v>0</v>
      </c>
      <c r="AK473" s="601"/>
      <c r="AL473" s="582"/>
      <c r="AM473" s="576">
        <f>'12'!$AF$473</f>
        <v>0</v>
      </c>
      <c r="AN473" s="601"/>
      <c r="AO473" s="582"/>
      <c r="AP473" s="576">
        <f t="shared" si="1388"/>
        <v>51000</v>
      </c>
    </row>
    <row r="474" spans="1:42" ht="18">
      <c r="A474" t="str">
        <f t="shared" si="1367"/>
        <v>Programme used 2</v>
      </c>
      <c r="C474" s="595" t="s">
        <v>82</v>
      </c>
      <c r="D474" s="601"/>
      <c r="E474" s="582"/>
      <c r="F474" s="576">
        <f>'1'!$AF$474</f>
        <v>0</v>
      </c>
      <c r="G474" s="601"/>
      <c r="H474" s="582"/>
      <c r="I474" s="576">
        <f>'2'!$AF$474</f>
        <v>0</v>
      </c>
      <c r="J474" s="601"/>
      <c r="K474" s="582"/>
      <c r="L474" s="576">
        <f>'3'!$AF$474</f>
        <v>0</v>
      </c>
      <c r="M474" s="601"/>
      <c r="N474" s="582"/>
      <c r="O474" s="576">
        <f>'4'!$AF$474</f>
        <v>0</v>
      </c>
      <c r="P474" s="601"/>
      <c r="Q474" s="582"/>
      <c r="R474" s="576">
        <f>'5'!$AF$474</f>
        <v>0</v>
      </c>
      <c r="S474" s="601"/>
      <c r="T474" s="582"/>
      <c r="U474" s="576">
        <f>'6'!$AF$474</f>
        <v>0</v>
      </c>
      <c r="V474" s="601"/>
      <c r="W474" s="582"/>
      <c r="X474" s="576">
        <f>'7'!$AF$474</f>
        <v>0</v>
      </c>
      <c r="Y474" s="601"/>
      <c r="Z474" s="582"/>
      <c r="AA474" s="576">
        <f>'8'!$AF$474</f>
        <v>0</v>
      </c>
      <c r="AB474" s="601"/>
      <c r="AC474" s="582"/>
      <c r="AD474" s="576">
        <f>'9'!$AF$474</f>
        <v>0</v>
      </c>
      <c r="AE474" s="601"/>
      <c r="AF474" s="582"/>
      <c r="AG474" s="576">
        <f>'10'!$AF$474</f>
        <v>0</v>
      </c>
      <c r="AH474" s="601"/>
      <c r="AI474" s="582"/>
      <c r="AJ474" s="576">
        <f>'11'!$AF$474</f>
        <v>0</v>
      </c>
      <c r="AK474" s="601"/>
      <c r="AL474" s="582"/>
      <c r="AM474" s="576">
        <f>'12'!$AF$474</f>
        <v>0</v>
      </c>
      <c r="AN474" s="601"/>
      <c r="AO474" s="582"/>
      <c r="AP474" s="576">
        <f t="shared" si="1388"/>
        <v>0</v>
      </c>
    </row>
    <row r="475" spans="1:42" ht="18">
      <c r="A475" t="str">
        <f t="shared" si="1367"/>
        <v>Programme used 3</v>
      </c>
      <c r="C475" s="595" t="s">
        <v>83</v>
      </c>
      <c r="D475" s="601"/>
      <c r="E475" s="582"/>
      <c r="F475" s="576">
        <f>'1'!$AF$475</f>
        <v>0</v>
      </c>
      <c r="G475" s="601"/>
      <c r="H475" s="582"/>
      <c r="I475" s="576">
        <f>'2'!$AF$475</f>
        <v>0</v>
      </c>
      <c r="J475" s="601"/>
      <c r="K475" s="582"/>
      <c r="L475" s="576">
        <f>'3'!$AF$475</f>
        <v>0</v>
      </c>
      <c r="M475" s="601"/>
      <c r="N475" s="582"/>
      <c r="O475" s="576">
        <f>'4'!$AF$475</f>
        <v>0</v>
      </c>
      <c r="P475" s="601"/>
      <c r="Q475" s="582"/>
      <c r="R475" s="576">
        <f>'5'!$AF$475</f>
        <v>0</v>
      </c>
      <c r="S475" s="601"/>
      <c r="T475" s="582"/>
      <c r="U475" s="576">
        <f>'6'!$AF$475</f>
        <v>0</v>
      </c>
      <c r="V475" s="601"/>
      <c r="W475" s="582"/>
      <c r="X475" s="576">
        <f>'7'!$AF$475</f>
        <v>0</v>
      </c>
      <c r="Y475" s="601"/>
      <c r="Z475" s="582"/>
      <c r="AA475" s="576">
        <f>'8'!$AF$475</f>
        <v>0</v>
      </c>
      <c r="AB475" s="601"/>
      <c r="AC475" s="582"/>
      <c r="AD475" s="576">
        <f>'9'!$AF$475</f>
        <v>0</v>
      </c>
      <c r="AE475" s="601"/>
      <c r="AF475" s="582"/>
      <c r="AG475" s="576">
        <f>'10'!$AF$475</f>
        <v>0</v>
      </c>
      <c r="AH475" s="601"/>
      <c r="AI475" s="582"/>
      <c r="AJ475" s="576">
        <f>'11'!$AF$475</f>
        <v>0</v>
      </c>
      <c r="AK475" s="601"/>
      <c r="AL475" s="582"/>
      <c r="AM475" s="576">
        <f>'12'!$AF$475</f>
        <v>0</v>
      </c>
      <c r="AN475" s="601"/>
      <c r="AO475" s="582"/>
      <c r="AP475" s="576">
        <f t="shared" si="1388"/>
        <v>0</v>
      </c>
    </row>
    <row r="476" spans="1:42" ht="18">
      <c r="A476" t="str">
        <f t="shared" si="1367"/>
        <v>Facility Fund</v>
      </c>
      <c r="C476" s="595" t="s">
        <v>210</v>
      </c>
      <c r="D476" s="575"/>
      <c r="E476" s="577"/>
      <c r="F476" s="576">
        <f>'1'!$AF$476</f>
        <v>0</v>
      </c>
      <c r="G476" s="575"/>
      <c r="H476" s="577"/>
      <c r="I476" s="576">
        <f>'2'!$AF$476</f>
        <v>0</v>
      </c>
      <c r="J476" s="575"/>
      <c r="K476" s="577"/>
      <c r="L476" s="576">
        <f>'3'!$AF$476</f>
        <v>0</v>
      </c>
      <c r="M476" s="575"/>
      <c r="N476" s="577"/>
      <c r="O476" s="576">
        <f>'4'!$AF$476</f>
        <v>0</v>
      </c>
      <c r="P476" s="575"/>
      <c r="Q476" s="577"/>
      <c r="R476" s="576">
        <f>'5'!$AF$476</f>
        <v>0</v>
      </c>
      <c r="S476" s="575"/>
      <c r="T476" s="577"/>
      <c r="U476" s="576">
        <f>'6'!$AF$476</f>
        <v>0</v>
      </c>
      <c r="V476" s="575"/>
      <c r="W476" s="577"/>
      <c r="X476" s="576">
        <f>'7'!$AF$476</f>
        <v>0</v>
      </c>
      <c r="Y476" s="575"/>
      <c r="Z476" s="577"/>
      <c r="AA476" s="576">
        <f>'8'!$AF$476</f>
        <v>0</v>
      </c>
      <c r="AB476" s="575"/>
      <c r="AC476" s="577"/>
      <c r="AD476" s="576">
        <f>'9'!$AF$476</f>
        <v>0</v>
      </c>
      <c r="AE476" s="575"/>
      <c r="AF476" s="577"/>
      <c r="AG476" s="576">
        <f>'10'!$AF$476</f>
        <v>0</v>
      </c>
      <c r="AH476" s="575"/>
      <c r="AI476" s="577"/>
      <c r="AJ476" s="576">
        <f>'11'!$AF$476</f>
        <v>0</v>
      </c>
      <c r="AK476" s="575"/>
      <c r="AL476" s="577"/>
      <c r="AM476" s="576">
        <f>'12'!$AF$476</f>
        <v>0</v>
      </c>
      <c r="AN476" s="575"/>
      <c r="AO476" s="577"/>
      <c r="AP476" s="576">
        <f t="shared" si="1388"/>
        <v>0</v>
      </c>
    </row>
    <row r="477" spans="1:42" ht="18" hidden="1">
      <c r="A477" t="str">
        <f t="shared" si="1367"/>
        <v>[...]</v>
      </c>
      <c r="C477" s="595" t="s">
        <v>21</v>
      </c>
      <c r="D477" s="575"/>
      <c r="E477" s="577"/>
      <c r="F477" s="576">
        <f>'1'!$AF$477</f>
        <v>0</v>
      </c>
      <c r="G477" s="575"/>
      <c r="H477" s="577"/>
      <c r="I477" s="576">
        <f>'2'!$AF$477</f>
        <v>0</v>
      </c>
      <c r="J477" s="575"/>
      <c r="K477" s="577"/>
      <c r="L477" s="576">
        <f>'3'!$AF$477</f>
        <v>0</v>
      </c>
      <c r="M477" s="575"/>
      <c r="N477" s="577"/>
      <c r="O477" s="576">
        <f>'4'!$AF$477</f>
        <v>0</v>
      </c>
      <c r="P477" s="575"/>
      <c r="Q477" s="577"/>
      <c r="R477" s="576">
        <f>'5'!$AF$477</f>
        <v>0</v>
      </c>
      <c r="S477" s="575"/>
      <c r="T477" s="577"/>
      <c r="U477" s="576">
        <f>'6'!$AF$477</f>
        <v>0</v>
      </c>
      <c r="V477" s="575"/>
      <c r="W477" s="577"/>
      <c r="X477" s="576">
        <f>'7'!$AF$477</f>
        <v>0</v>
      </c>
      <c r="Y477" s="575"/>
      <c r="Z477" s="577"/>
      <c r="AA477" s="576">
        <f>'8'!$AF$477</f>
        <v>0</v>
      </c>
      <c r="AB477" s="575"/>
      <c r="AC477" s="577"/>
      <c r="AD477" s="576">
        <f>'9'!$AF$477</f>
        <v>0</v>
      </c>
      <c r="AE477" s="575"/>
      <c r="AF477" s="577"/>
      <c r="AG477" s="576">
        <f>'10'!$AF$477</f>
        <v>0</v>
      </c>
      <c r="AH477" s="575"/>
      <c r="AI477" s="577"/>
      <c r="AJ477" s="576">
        <f>'11'!$AF$477</f>
        <v>0</v>
      </c>
      <c r="AK477" s="575"/>
      <c r="AL477" s="577"/>
      <c r="AM477" s="576">
        <f>'12'!$AF$477</f>
        <v>0</v>
      </c>
      <c r="AN477" s="575"/>
      <c r="AO477" s="577"/>
      <c r="AP477" s="576">
        <f t="shared" si="1388"/>
        <v>0</v>
      </c>
    </row>
    <row r="478" spans="1:42" ht="18" hidden="1">
      <c r="A478" t="str">
        <f t="shared" si="1367"/>
        <v>[...]</v>
      </c>
      <c r="C478" s="595" t="s">
        <v>21</v>
      </c>
      <c r="D478" s="575"/>
      <c r="E478" s="577"/>
      <c r="F478" s="576">
        <f>'1'!$AF$478</f>
        <v>0</v>
      </c>
      <c r="G478" s="575"/>
      <c r="H478" s="577"/>
      <c r="I478" s="576">
        <f>'2'!$AF$478</f>
        <v>0</v>
      </c>
      <c r="J478" s="575"/>
      <c r="K478" s="577"/>
      <c r="L478" s="576">
        <f>'3'!$AF$478</f>
        <v>0</v>
      </c>
      <c r="M478" s="575"/>
      <c r="N478" s="577"/>
      <c r="O478" s="576">
        <f>'4'!$AF$478</f>
        <v>0</v>
      </c>
      <c r="P478" s="575"/>
      <c r="Q478" s="577"/>
      <c r="R478" s="576">
        <f>'5'!$AF$478</f>
        <v>0</v>
      </c>
      <c r="S478" s="575"/>
      <c r="T478" s="577"/>
      <c r="U478" s="576">
        <f>'6'!$AF$478</f>
        <v>0</v>
      </c>
      <c r="V478" s="575"/>
      <c r="W478" s="577"/>
      <c r="X478" s="576">
        <f>'7'!$AF$478</f>
        <v>0</v>
      </c>
      <c r="Y478" s="575"/>
      <c r="Z478" s="577"/>
      <c r="AA478" s="576">
        <f>'8'!$AF$478</f>
        <v>0</v>
      </c>
      <c r="AB478" s="575"/>
      <c r="AC478" s="577"/>
      <c r="AD478" s="576">
        <f>'9'!$AF$478</f>
        <v>0</v>
      </c>
      <c r="AE478" s="575"/>
      <c r="AF478" s="577"/>
      <c r="AG478" s="576">
        <f>'10'!$AF$478</f>
        <v>0</v>
      </c>
      <c r="AH478" s="575"/>
      <c r="AI478" s="577"/>
      <c r="AJ478" s="576">
        <f>'11'!$AF$478</f>
        <v>0</v>
      </c>
      <c r="AK478" s="575"/>
      <c r="AL478" s="577"/>
      <c r="AM478" s="576">
        <f>'12'!$AF$478</f>
        <v>0</v>
      </c>
      <c r="AN478" s="575"/>
      <c r="AO478" s="577"/>
      <c r="AP478" s="576">
        <f t="shared" si="1388"/>
        <v>0</v>
      </c>
    </row>
    <row r="479" spans="1:42" ht="18">
      <c r="A479" t="str">
        <f t="shared" si="1367"/>
        <v>Frais administration</v>
      </c>
      <c r="C479" s="612" t="s">
        <v>71</v>
      </c>
      <c r="D479" s="601"/>
      <c r="E479" s="582"/>
      <c r="F479" s="576">
        <f>'1'!$AF$479</f>
        <v>11496</v>
      </c>
      <c r="G479" s="601"/>
      <c r="H479" s="582"/>
      <c r="I479" s="576">
        <f>'2'!$AF$479</f>
        <v>26372.7</v>
      </c>
      <c r="J479" s="601"/>
      <c r="K479" s="582"/>
      <c r="L479" s="576">
        <f>'3'!$AF$479</f>
        <v>34846</v>
      </c>
      <c r="M479" s="601"/>
      <c r="N479" s="582"/>
      <c r="O479" s="576">
        <f>'4'!$AF$479</f>
        <v>32672</v>
      </c>
      <c r="P479" s="601"/>
      <c r="Q479" s="582"/>
      <c r="R479" s="576">
        <f>'5'!$AF$479</f>
        <v>38988</v>
      </c>
      <c r="S479" s="601"/>
      <c r="T479" s="582"/>
      <c r="U479" s="576">
        <f>'6'!$AF$479</f>
        <v>32714</v>
      </c>
      <c r="V479" s="601"/>
      <c r="W479" s="582"/>
      <c r="X479" s="576">
        <f>'7'!$AF$479</f>
        <v>211499.7</v>
      </c>
      <c r="Y479" s="601"/>
      <c r="Z479" s="582"/>
      <c r="AA479" s="576">
        <f>'8'!$AF$479</f>
        <v>245798.69</v>
      </c>
      <c r="AB479" s="601"/>
      <c r="AC479" s="582"/>
      <c r="AD479" s="576">
        <f>'9'!$AF$479</f>
        <v>0</v>
      </c>
      <c r="AE479" s="601"/>
      <c r="AF479" s="582"/>
      <c r="AG479" s="576">
        <f>'10'!$AF$479</f>
        <v>0</v>
      </c>
      <c r="AH479" s="601"/>
      <c r="AI479" s="582"/>
      <c r="AJ479" s="576">
        <f>'11'!$AF$479</f>
        <v>0</v>
      </c>
      <c r="AK479" s="601"/>
      <c r="AL479" s="582"/>
      <c r="AM479" s="576">
        <f>'12'!$AF$479</f>
        <v>0</v>
      </c>
      <c r="AN479" s="601"/>
      <c r="AO479" s="582"/>
      <c r="AP479" s="576">
        <f t="shared" si="1388"/>
        <v>634387.09000000008</v>
      </c>
    </row>
    <row r="480" spans="1:42" ht="18">
      <c r="A480" t="str">
        <f t="shared" si="1367"/>
        <v>TOTAL AUTRES REVENUS</v>
      </c>
      <c r="C480" s="627" t="s">
        <v>185</v>
      </c>
      <c r="D480" s="444">
        <f>F480/+F406</f>
        <v>0.26617484028946065</v>
      </c>
      <c r="E480" s="450"/>
      <c r="F480" s="578">
        <f>SUM(F468:F479)</f>
        <v>79165.540000000008</v>
      </c>
      <c r="G480" s="444">
        <f>I480/+I406</f>
        <v>0.50331881029306824</v>
      </c>
      <c r="H480" s="450"/>
      <c r="I480" s="578">
        <f>SUM(I468:I479)</f>
        <v>193545.41</v>
      </c>
      <c r="J480" s="444">
        <f>L480/+L406</f>
        <v>0.41059555533930631</v>
      </c>
      <c r="K480" s="450"/>
      <c r="L480" s="578">
        <f>SUM(L468:L479)</f>
        <v>234259.09</v>
      </c>
      <c r="M480" s="444">
        <f t="shared" ref="M480" si="1389">O480/+O406</f>
        <v>0.17071784218238512</v>
      </c>
      <c r="N480" s="450"/>
      <c r="O480" s="578">
        <f t="shared" ref="O480" si="1390">SUM(O468:O479)</f>
        <v>109415.24</v>
      </c>
      <c r="P480" s="444">
        <f t="shared" ref="P480" si="1391">R480/+R406</f>
        <v>0.2155931566273</v>
      </c>
      <c r="Q480" s="450"/>
      <c r="R480" s="578">
        <f t="shared" ref="R480" si="1392">SUM(R468:R479)</f>
        <v>147858.66999999998</v>
      </c>
      <c r="S480" s="444">
        <f t="shared" ref="S480" si="1393">U480/+U406</f>
        <v>0.18613418084118832</v>
      </c>
      <c r="T480" s="450"/>
      <c r="U480" s="578">
        <f t="shared" ref="U480" si="1394">SUM(U468:U479)</f>
        <v>115675.19</v>
      </c>
      <c r="V480" s="444">
        <f t="shared" ref="V480" si="1395">X480/+X406</f>
        <v>0.25541082409678589</v>
      </c>
      <c r="W480" s="450"/>
      <c r="X480" s="578">
        <f t="shared" ref="X480" si="1396">SUM(X468:X479)</f>
        <v>973309.6100000001</v>
      </c>
      <c r="Y480" s="444">
        <f t="shared" ref="Y480" si="1397">AA480/+AA406</f>
        <v>0.25748919620182398</v>
      </c>
      <c r="Z480" s="450"/>
      <c r="AA480" s="578">
        <f t="shared" ref="AA480" si="1398">SUM(AA468:AA479)</f>
        <v>1128500.73</v>
      </c>
      <c r="AB480" s="444" t="e">
        <f t="shared" ref="AB480" si="1399">AD480/+AD406</f>
        <v>#DIV/0!</v>
      </c>
      <c r="AC480" s="450"/>
      <c r="AD480" s="578">
        <f t="shared" ref="AD480" si="1400">SUM(AD468:AD479)</f>
        <v>0</v>
      </c>
      <c r="AE480" s="444" t="e">
        <f t="shared" ref="AE480" si="1401">AG480/+AG406</f>
        <v>#DIV/0!</v>
      </c>
      <c r="AF480" s="450"/>
      <c r="AG480" s="578">
        <f t="shared" ref="AG480" si="1402">SUM(AG468:AG479)</f>
        <v>0</v>
      </c>
      <c r="AH480" s="444" t="e">
        <f t="shared" ref="AH480" si="1403">AJ480/+AJ406</f>
        <v>#DIV/0!</v>
      </c>
      <c r="AI480" s="450"/>
      <c r="AJ480" s="578">
        <f t="shared" ref="AJ480" si="1404">SUM(AJ468:AJ479)</f>
        <v>0</v>
      </c>
      <c r="AK480" s="444" t="e">
        <f t="shared" ref="AK480" si="1405">AM480/+AM406</f>
        <v>#DIV/0!</v>
      </c>
      <c r="AL480" s="450"/>
      <c r="AM480" s="578">
        <f t="shared" ref="AM480" si="1406">SUM(AM468:AM479)</f>
        <v>0</v>
      </c>
      <c r="AN480" s="444">
        <f t="shared" ref="AN480" si="1407">AP480/+AP406</f>
        <v>0.26168924605271304</v>
      </c>
      <c r="AO480" s="450"/>
      <c r="AP480" s="578">
        <f t="shared" ref="AP480" si="1408">SUM(AP468:AP479)</f>
        <v>2981729.4800000004</v>
      </c>
    </row>
    <row r="481" spans="1:42" ht="18.75" thickBot="1">
      <c r="A481" t="str">
        <f t="shared" si="1367"/>
        <v/>
      </c>
      <c r="C481" s="628"/>
      <c r="D481" s="453"/>
      <c r="E481" s="454"/>
      <c r="F481" s="583"/>
      <c r="G481" s="453"/>
      <c r="H481" s="454"/>
      <c r="I481" s="583"/>
      <c r="J481" s="453"/>
      <c r="K481" s="454"/>
      <c r="L481" s="583"/>
      <c r="M481" s="453"/>
      <c r="N481" s="454"/>
      <c r="O481" s="583"/>
      <c r="P481" s="453"/>
      <c r="Q481" s="454"/>
      <c r="R481" s="583"/>
      <c r="S481" s="453"/>
      <c r="T481" s="454"/>
      <c r="U481" s="583"/>
      <c r="V481" s="453"/>
      <c r="W481" s="454"/>
      <c r="X481" s="583"/>
      <c r="Y481" s="453"/>
      <c r="Z481" s="454"/>
      <c r="AA481" s="583"/>
      <c r="AB481" s="453"/>
      <c r="AC481" s="454"/>
      <c r="AD481" s="583"/>
      <c r="AE481" s="453"/>
      <c r="AF481" s="454"/>
      <c r="AG481" s="583"/>
      <c r="AH481" s="453"/>
      <c r="AI481" s="454"/>
      <c r="AJ481" s="583"/>
      <c r="AK481" s="453"/>
      <c r="AL481" s="454"/>
      <c r="AM481" s="583"/>
      <c r="AN481" s="453"/>
      <c r="AO481" s="454"/>
      <c r="AP481" s="583"/>
    </row>
    <row r="482" spans="1:42" ht="19.5" thickTop="1" thickBot="1">
      <c r="A482" t="str">
        <f t="shared" si="1367"/>
        <v>BAIIA OPÉRATIONNEL</v>
      </c>
      <c r="C482" s="592" t="s">
        <v>186</v>
      </c>
      <c r="D482" s="455" t="s">
        <v>187</v>
      </c>
      <c r="E482" s="456">
        <f>F482/F405</f>
        <v>-1.2853154493281517E-2</v>
      </c>
      <c r="F482" s="584">
        <f>F406-F467+F480</f>
        <v>-26672.189999999915</v>
      </c>
      <c r="G482" s="455" t="s">
        <v>187</v>
      </c>
      <c r="H482" s="456">
        <f>I482/I405</f>
        <v>3.5102214213032931E-2</v>
      </c>
      <c r="I482" s="584">
        <f>I406-I467+I480</f>
        <v>122246.57000000004</v>
      </c>
      <c r="J482" s="455" t="s">
        <v>187</v>
      </c>
      <c r="K482" s="456">
        <f>L482/L405</f>
        <v>4.3954593866867633E-2</v>
      </c>
      <c r="L482" s="584">
        <f>L406-L467+L480</f>
        <v>237759.90999999983</v>
      </c>
      <c r="M482" s="455" t="s">
        <v>187</v>
      </c>
      <c r="N482" s="456">
        <f t="shared" ref="N482" si="1409">O482/O405</f>
        <v>3.8062517877627072E-2</v>
      </c>
      <c r="O482" s="584">
        <f t="shared" ref="O482" si="1410">O406-O467+O480</f>
        <v>194923.30999999994</v>
      </c>
      <c r="P482" s="455" t="s">
        <v>187</v>
      </c>
      <c r="Q482" s="456">
        <f t="shared" ref="Q482" si="1411">R482/R405</f>
        <v>4.6599209299099144E-2</v>
      </c>
      <c r="R482" s="584">
        <f t="shared" ref="R482" si="1412">R406-R467+R480</f>
        <v>267930.12000000017</v>
      </c>
      <c r="S482" s="455" t="s">
        <v>187</v>
      </c>
      <c r="T482" s="456">
        <f t="shared" ref="T482" si="1413">U482/U405</f>
        <v>3.2883653332308679E-2</v>
      </c>
      <c r="U482" s="584">
        <f t="shared" ref="U482" si="1414">U406-U467+U480</f>
        <v>170275.99000000005</v>
      </c>
      <c r="V482" s="455" t="s">
        <v>187</v>
      </c>
      <c r="W482" s="456">
        <f t="shared" ref="W482" si="1415">X482/X405</f>
        <v>3.4852495438992215E-2</v>
      </c>
      <c r="X482" s="584">
        <f t="shared" ref="X482" si="1416">X406-X467+X480</f>
        <v>1133503.2699999998</v>
      </c>
      <c r="Y482" s="455" t="s">
        <v>187</v>
      </c>
      <c r="Z482" s="456">
        <f t="shared" ref="Z482" si="1417">AA482/AA405</f>
        <v>3.5557763333165918E-2</v>
      </c>
      <c r="AA482" s="584">
        <f t="shared" ref="AA482" si="1418">AA406-AA467+AA480</f>
        <v>1343188.0799999991</v>
      </c>
      <c r="AB482" s="455" t="s">
        <v>187</v>
      </c>
      <c r="AC482" s="456" t="e">
        <f t="shared" ref="AC482" si="1419">AD482/AD405</f>
        <v>#DIV/0!</v>
      </c>
      <c r="AD482" s="584">
        <f t="shared" ref="AD482" si="1420">AD406-AD467+AD480</f>
        <v>0</v>
      </c>
      <c r="AE482" s="455" t="s">
        <v>187</v>
      </c>
      <c r="AF482" s="456" t="e">
        <f t="shared" ref="AF482" si="1421">AG482/AG405</f>
        <v>#DIV/0!</v>
      </c>
      <c r="AG482" s="584">
        <f t="shared" ref="AG482" si="1422">AG406-AG467+AG480</f>
        <v>0</v>
      </c>
      <c r="AH482" s="455" t="s">
        <v>187</v>
      </c>
      <c r="AI482" s="456" t="e">
        <f t="shared" ref="AI482" si="1423">AJ482/AJ405</f>
        <v>#DIV/0!</v>
      </c>
      <c r="AJ482" s="584">
        <f t="shared" ref="AJ482" si="1424">AJ406-AJ467+AJ480</f>
        <v>0</v>
      </c>
      <c r="AK482" s="455" t="s">
        <v>187</v>
      </c>
      <c r="AL482" s="456" t="e">
        <f t="shared" ref="AL482" si="1425">AM482/AM405</f>
        <v>#DIV/0!</v>
      </c>
      <c r="AM482" s="584">
        <f t="shared" ref="AM482" si="1426">AM406-AM467+AM480</f>
        <v>0</v>
      </c>
      <c r="AN482" s="455" t="s">
        <v>187</v>
      </c>
      <c r="AO482" s="456">
        <f t="shared" ref="AO482" si="1427">AP482/AP405</f>
        <v>3.5382059417036336E-2</v>
      </c>
      <c r="AP482" s="584">
        <f t="shared" ref="AP482" si="1428">AP406-AP467+AP480</f>
        <v>3443155.0599999987</v>
      </c>
    </row>
    <row r="483" spans="1:42" ht="36" thickTop="1">
      <c r="A483" t="str">
        <f t="shared" si="1367"/>
        <v/>
      </c>
      <c r="C483" s="6"/>
      <c r="D483" s="14"/>
      <c r="E483" s="14"/>
      <c r="F483" s="392"/>
      <c r="G483" s="14"/>
      <c r="H483" s="14"/>
      <c r="I483" s="392"/>
      <c r="J483" s="14"/>
      <c r="K483" s="14"/>
      <c r="L483" s="392"/>
      <c r="M483" s="14"/>
      <c r="N483" s="14"/>
      <c r="O483" s="392"/>
      <c r="P483" s="14"/>
      <c r="Q483" s="14"/>
      <c r="R483" s="392"/>
      <c r="S483" s="14"/>
      <c r="T483" s="14"/>
      <c r="U483" s="392"/>
      <c r="V483" s="14"/>
      <c r="W483" s="14"/>
      <c r="X483" s="392"/>
      <c r="Y483" s="14"/>
      <c r="Z483" s="14"/>
      <c r="AA483" s="392"/>
      <c r="AB483" s="14"/>
      <c r="AC483" s="14"/>
      <c r="AD483" s="392"/>
      <c r="AE483" s="14"/>
      <c r="AF483" s="14"/>
      <c r="AG483" s="392"/>
      <c r="AH483" s="14"/>
      <c r="AI483" s="14"/>
      <c r="AJ483" s="392"/>
      <c r="AK483" s="14"/>
      <c r="AL483" s="14"/>
      <c r="AM483" s="392"/>
      <c r="AN483" s="14"/>
      <c r="AO483" s="14"/>
      <c r="AP483" s="392"/>
    </row>
    <row r="484" spans="1:42" ht="35.25">
      <c r="A484" t="str">
        <f t="shared" si="1367"/>
        <v>Conso</v>
      </c>
      <c r="C484" s="6" t="s">
        <v>207</v>
      </c>
      <c r="D484" s="755" t="s">
        <v>188</v>
      </c>
      <c r="E484" s="755"/>
      <c r="F484" s="755"/>
      <c r="G484" s="755"/>
      <c r="H484" s="755"/>
      <c r="I484" s="755"/>
      <c r="J484" s="755"/>
      <c r="K484" s="755"/>
      <c r="L484" s="755"/>
      <c r="M484" s="755"/>
      <c r="N484" s="755"/>
      <c r="O484" s="755"/>
      <c r="P484" s="755"/>
      <c r="Q484" s="755"/>
      <c r="R484" s="755"/>
      <c r="S484" s="755"/>
      <c r="T484" s="755"/>
      <c r="U484" s="755"/>
      <c r="V484" s="755"/>
      <c r="W484" s="755"/>
      <c r="X484" s="755"/>
      <c r="Y484" s="755"/>
      <c r="Z484" s="755"/>
      <c r="AA484" s="755"/>
      <c r="AB484" s="755"/>
      <c r="AC484" s="755"/>
      <c r="AD484" s="755"/>
      <c r="AE484" s="755"/>
      <c r="AF484" s="755"/>
      <c r="AG484" s="755"/>
      <c r="AH484" s="755"/>
      <c r="AI484" s="755"/>
      <c r="AJ484" s="755"/>
      <c r="AK484" s="755"/>
      <c r="AL484" s="755"/>
      <c r="AM484" s="755"/>
      <c r="AN484" s="755"/>
      <c r="AO484" s="755"/>
      <c r="AP484" s="755"/>
    </row>
    <row r="485" spans="1:42" ht="35.25">
      <c r="A485" t="str">
        <f t="shared" si="1367"/>
        <v/>
      </c>
      <c r="C485" s="6"/>
      <c r="D485" s="14"/>
      <c r="E485" s="14"/>
      <c r="F485" s="392"/>
      <c r="G485" s="14"/>
      <c r="H485" s="14"/>
      <c r="I485" s="392"/>
      <c r="J485" s="14"/>
      <c r="K485" s="14"/>
      <c r="L485" s="392"/>
      <c r="M485" s="14"/>
      <c r="N485" s="14"/>
      <c r="O485" s="392"/>
      <c r="P485" s="14"/>
      <c r="Q485" s="14"/>
      <c r="R485" s="392"/>
      <c r="S485" s="14"/>
      <c r="T485" s="14"/>
      <c r="U485" s="392"/>
      <c r="V485" s="14"/>
      <c r="W485" s="14"/>
      <c r="X485" s="392"/>
      <c r="Y485" s="14"/>
      <c r="Z485" s="14"/>
      <c r="AA485" s="392"/>
      <c r="AB485" s="14"/>
      <c r="AC485" s="14"/>
      <c r="AD485" s="392"/>
      <c r="AE485" s="14"/>
      <c r="AF485" s="14"/>
      <c r="AG485" s="392"/>
      <c r="AH485" s="14"/>
      <c r="AI485" s="14"/>
      <c r="AJ485" s="392"/>
      <c r="AK485" s="14"/>
      <c r="AL485" s="14"/>
      <c r="AM485" s="392"/>
      <c r="AN485" s="14"/>
      <c r="AO485" s="14"/>
      <c r="AP485" s="392"/>
    </row>
    <row r="486" spans="1:42" ht="35.25">
      <c r="A486" t="str">
        <f t="shared" si="1367"/>
        <v/>
      </c>
      <c r="C486" s="6"/>
      <c r="D486" s="14"/>
      <c r="E486" s="14"/>
      <c r="F486" s="392"/>
      <c r="G486" s="14"/>
      <c r="H486" s="14"/>
      <c r="I486" s="392"/>
      <c r="J486" s="14"/>
      <c r="K486" s="14"/>
      <c r="L486" s="392"/>
      <c r="M486" s="14"/>
      <c r="N486" s="14"/>
      <c r="O486" s="392"/>
      <c r="P486" s="14"/>
      <c r="Q486" s="14"/>
      <c r="R486" s="392"/>
      <c r="S486" s="14"/>
      <c r="T486" s="14"/>
      <c r="U486" s="392"/>
      <c r="V486" s="14"/>
      <c r="W486" s="14"/>
      <c r="X486" s="392"/>
      <c r="Y486" s="14"/>
      <c r="Z486" s="14"/>
      <c r="AA486" s="392"/>
      <c r="AB486" s="14"/>
      <c r="AC486" s="14"/>
      <c r="AD486" s="392"/>
      <c r="AE486" s="14"/>
      <c r="AF486" s="14"/>
      <c r="AG486" s="392"/>
      <c r="AH486" s="14"/>
      <c r="AI486" s="14"/>
      <c r="AJ486" s="392"/>
      <c r="AK486" s="14"/>
      <c r="AL486" s="14"/>
      <c r="AM486" s="392"/>
      <c r="AN486" s="14"/>
      <c r="AO486" s="14"/>
      <c r="AP486" s="392"/>
    </row>
    <row r="487" spans="1:42" ht="36" thickBot="1">
      <c r="A487" t="str">
        <f t="shared" si="1367"/>
        <v/>
      </c>
      <c r="C487" s="6"/>
      <c r="D487" s="14"/>
      <c r="E487" s="14"/>
      <c r="F487" s="392"/>
      <c r="G487" s="14"/>
      <c r="H487" s="14"/>
      <c r="I487" s="392"/>
      <c r="J487" s="14"/>
      <c r="K487" s="14"/>
      <c r="L487" s="392"/>
      <c r="M487" s="14"/>
      <c r="N487" s="14"/>
      <c r="O487" s="392"/>
      <c r="P487" s="14"/>
      <c r="Q487" s="14"/>
      <c r="R487" s="392"/>
      <c r="S487" s="14"/>
      <c r="T487" s="14"/>
      <c r="U487" s="392"/>
      <c r="V487" s="14"/>
      <c r="W487" s="14"/>
      <c r="X487" s="392"/>
      <c r="Y487" s="14"/>
      <c r="Z487" s="14"/>
      <c r="AA487" s="392"/>
      <c r="AB487" s="14"/>
      <c r="AC487" s="14"/>
      <c r="AD487" s="392"/>
      <c r="AE487" s="14"/>
      <c r="AF487" s="14"/>
      <c r="AG487" s="392"/>
      <c r="AH487" s="14"/>
      <c r="AI487" s="14"/>
      <c r="AJ487" s="392"/>
      <c r="AK487" s="14"/>
      <c r="AL487" s="14"/>
      <c r="AM487" s="392"/>
      <c r="AN487" s="14"/>
      <c r="AO487" s="14"/>
      <c r="AP487" s="392"/>
    </row>
    <row r="488" spans="1:42" ht="19.5" thickTop="1" thickBot="1">
      <c r="A488" t="str">
        <f t="shared" si="1367"/>
        <v>BAIIA OPÉRATIONNEL</v>
      </c>
      <c r="C488" s="593" t="s">
        <v>186</v>
      </c>
      <c r="D488" s="585" t="s">
        <v>187</v>
      </c>
      <c r="E488" s="396">
        <f>F488/F405</f>
        <v>-1.2853154493281517E-2</v>
      </c>
      <c r="F488" s="586">
        <f>F482</f>
        <v>-26672.189999999915</v>
      </c>
      <c r="G488" s="585" t="s">
        <v>187</v>
      </c>
      <c r="H488" s="396">
        <f>I488/I405</f>
        <v>3.5102214213032931E-2</v>
      </c>
      <c r="I488" s="586">
        <f>I482</f>
        <v>122246.57000000004</v>
      </c>
      <c r="J488" s="585" t="s">
        <v>187</v>
      </c>
      <c r="K488" s="396">
        <f>L488/L405</f>
        <v>4.3954593866867633E-2</v>
      </c>
      <c r="L488" s="586">
        <f>L482</f>
        <v>237759.90999999983</v>
      </c>
      <c r="M488" s="585" t="s">
        <v>187</v>
      </c>
      <c r="N488" s="396">
        <f t="shared" ref="N488" si="1429">O488/O405</f>
        <v>3.8062517877627072E-2</v>
      </c>
      <c r="O488" s="586">
        <f t="shared" ref="O488" si="1430">O482</f>
        <v>194923.30999999994</v>
      </c>
      <c r="P488" s="585" t="s">
        <v>187</v>
      </c>
      <c r="Q488" s="396">
        <f t="shared" ref="Q488" si="1431">R488/R405</f>
        <v>4.6599209299099144E-2</v>
      </c>
      <c r="R488" s="586">
        <f t="shared" ref="R488" si="1432">R482</f>
        <v>267930.12000000017</v>
      </c>
      <c r="S488" s="585" t="s">
        <v>187</v>
      </c>
      <c r="T488" s="396">
        <f t="shared" ref="T488" si="1433">U488/U405</f>
        <v>3.2883653332308679E-2</v>
      </c>
      <c r="U488" s="586">
        <f t="shared" ref="U488" si="1434">U482</f>
        <v>170275.99000000005</v>
      </c>
      <c r="V488" s="585" t="s">
        <v>187</v>
      </c>
      <c r="W488" s="396">
        <f t="shared" ref="W488" si="1435">X488/X405</f>
        <v>3.4852495438992215E-2</v>
      </c>
      <c r="X488" s="586">
        <f t="shared" ref="X488" si="1436">X482</f>
        <v>1133503.2699999998</v>
      </c>
      <c r="Y488" s="585" t="s">
        <v>187</v>
      </c>
      <c r="Z488" s="396">
        <f t="shared" ref="Z488" si="1437">AA488/AA405</f>
        <v>3.5557763333165918E-2</v>
      </c>
      <c r="AA488" s="586">
        <f t="shared" ref="AA488" si="1438">AA482</f>
        <v>1343188.0799999991</v>
      </c>
      <c r="AB488" s="585" t="s">
        <v>187</v>
      </c>
      <c r="AC488" s="396" t="e">
        <f t="shared" ref="AC488" si="1439">AD488/AD405</f>
        <v>#DIV/0!</v>
      </c>
      <c r="AD488" s="586">
        <f t="shared" ref="AD488" si="1440">AD482</f>
        <v>0</v>
      </c>
      <c r="AE488" s="585" t="s">
        <v>187</v>
      </c>
      <c r="AF488" s="396" t="e">
        <f t="shared" ref="AF488" si="1441">AG488/AG405</f>
        <v>#DIV/0!</v>
      </c>
      <c r="AG488" s="586">
        <f t="shared" ref="AG488" si="1442">AG482</f>
        <v>0</v>
      </c>
      <c r="AH488" s="585" t="s">
        <v>187</v>
      </c>
      <c r="AI488" s="396" t="e">
        <f t="shared" ref="AI488" si="1443">AJ488/AJ405</f>
        <v>#DIV/0!</v>
      </c>
      <c r="AJ488" s="586">
        <f t="shared" ref="AJ488" si="1444">AJ482</f>
        <v>0</v>
      </c>
      <c r="AK488" s="585" t="s">
        <v>187</v>
      </c>
      <c r="AL488" s="396" t="e">
        <f t="shared" ref="AL488" si="1445">AM488/AM405</f>
        <v>#DIV/0!</v>
      </c>
      <c r="AM488" s="586">
        <f t="shared" ref="AM488" si="1446">AM482</f>
        <v>0</v>
      </c>
      <c r="AN488" s="585" t="s">
        <v>187</v>
      </c>
      <c r="AO488" s="396">
        <f t="shared" ref="AO488" si="1447">AP488/AP405</f>
        <v>3.5382059417036336E-2</v>
      </c>
      <c r="AP488" s="586">
        <f t="shared" ref="AP488" si="1448">AP482</f>
        <v>3443155.0599999987</v>
      </c>
    </row>
    <row r="489" spans="1:42" ht="15.75" thickTop="1">
      <c r="C489" s="594"/>
      <c r="D489" s="403"/>
      <c r="E489" s="587"/>
      <c r="F489" s="408"/>
      <c r="G489" s="403"/>
      <c r="H489" s="587"/>
      <c r="I489" s="408"/>
      <c r="J489" s="403"/>
      <c r="K489" s="587"/>
      <c r="L489" s="408"/>
      <c r="M489" s="403"/>
      <c r="N489" s="587"/>
      <c r="O489" s="408"/>
      <c r="P489" s="403"/>
      <c r="Q489" s="587"/>
      <c r="R489" s="408"/>
      <c r="S489" s="403"/>
      <c r="T489" s="587"/>
      <c r="U489" s="408"/>
      <c r="V489" s="403"/>
      <c r="W489" s="587"/>
      <c r="X489" s="408"/>
      <c r="Y489" s="403"/>
      <c r="Z489" s="587"/>
      <c r="AA489" s="408"/>
      <c r="AB489" s="403"/>
      <c r="AC489" s="587"/>
      <c r="AD489" s="408"/>
      <c r="AE489" s="403"/>
      <c r="AF489" s="587"/>
      <c r="AG489" s="408"/>
      <c r="AH489" s="403"/>
      <c r="AI489" s="587"/>
      <c r="AJ489" s="408"/>
      <c r="AK489" s="403"/>
      <c r="AL489" s="587"/>
      <c r="AM489" s="408"/>
      <c r="AN489" s="403"/>
      <c r="AO489" s="587"/>
      <c r="AP489" s="408"/>
    </row>
    <row r="490" spans="1:42" ht="18">
      <c r="A490" t="str">
        <f t="shared" si="1367"/>
        <v>Amortissement</v>
      </c>
      <c r="C490" s="595" t="s">
        <v>189</v>
      </c>
      <c r="D490" s="108"/>
      <c r="E490" s="588"/>
      <c r="F490" s="589">
        <f>'1'!$AF$490</f>
        <v>9167</v>
      </c>
      <c r="G490" s="108"/>
      <c r="H490" s="588"/>
      <c r="I490" s="589">
        <f>'2'!$AF$490</f>
        <v>9167</v>
      </c>
      <c r="J490" s="108"/>
      <c r="K490" s="588"/>
      <c r="L490" s="589">
        <f>'3'!$AF$490</f>
        <v>9167</v>
      </c>
      <c r="M490" s="108"/>
      <c r="N490" s="588"/>
      <c r="O490" s="589">
        <f>'4'!$AF$490</f>
        <v>9167</v>
      </c>
      <c r="P490" s="108"/>
      <c r="Q490" s="588"/>
      <c r="R490" s="589">
        <f>'5'!$AF$490</f>
        <v>-14301</v>
      </c>
      <c r="S490" s="108"/>
      <c r="T490" s="588"/>
      <c r="U490" s="589">
        <f>'6'!$AF$490</f>
        <v>4314.5</v>
      </c>
      <c r="V490" s="108"/>
      <c r="W490" s="588"/>
      <c r="X490" s="589">
        <f>'7'!$AF$490</f>
        <v>30996</v>
      </c>
      <c r="Y490" s="108"/>
      <c r="Z490" s="588"/>
      <c r="AA490" s="589">
        <f>'8'!$AF$490</f>
        <v>35310.5</v>
      </c>
      <c r="AB490" s="108"/>
      <c r="AC490" s="588"/>
      <c r="AD490" s="589">
        <f>'9'!$AF$490</f>
        <v>0</v>
      </c>
      <c r="AE490" s="108"/>
      <c r="AF490" s="588"/>
      <c r="AG490" s="589">
        <f>'10'!$AF$490</f>
        <v>0</v>
      </c>
      <c r="AH490" s="108"/>
      <c r="AI490" s="588"/>
      <c r="AJ490" s="589">
        <f>'11'!$AF$490</f>
        <v>0</v>
      </c>
      <c r="AK490" s="108"/>
      <c r="AL490" s="588"/>
      <c r="AM490" s="589">
        <f>'12'!$AF$490</f>
        <v>0</v>
      </c>
      <c r="AN490" s="108"/>
      <c r="AO490" s="588"/>
      <c r="AP490" s="589">
        <f t="shared" ref="AP490:AP496" si="1449">SUM(F490,I490,L490,O490,R490,U490,X490,AA490,AD490,AG490,AJ490,AM490)</f>
        <v>92988</v>
      </c>
    </row>
    <row r="491" spans="1:42" ht="20.25">
      <c r="A491" t="str">
        <f t="shared" si="1367"/>
        <v>Intérêts sur marge</v>
      </c>
      <c r="C491" s="595" t="s">
        <v>190</v>
      </c>
      <c r="D491" s="562"/>
      <c r="E491" s="478"/>
      <c r="F491" s="589">
        <f>'1'!$AF$491</f>
        <v>-3540.56</v>
      </c>
      <c r="G491" s="562"/>
      <c r="H491" s="478"/>
      <c r="I491" s="589">
        <f>'2'!$AF$491</f>
        <v>-389.55</v>
      </c>
      <c r="J491" s="562"/>
      <c r="K491" s="478"/>
      <c r="L491" s="589">
        <f>'3'!$AF$491</f>
        <v>213.88</v>
      </c>
      <c r="M491" s="562"/>
      <c r="N491" s="478"/>
      <c r="O491" s="589">
        <f>'4'!$AF$491</f>
        <v>-2045.53</v>
      </c>
      <c r="P491" s="562"/>
      <c r="Q491" s="478"/>
      <c r="R491" s="589">
        <f>'5'!$AF$491</f>
        <v>268.04000000000002</v>
      </c>
      <c r="S491" s="562"/>
      <c r="T491" s="478"/>
      <c r="U491" s="589">
        <f>'6'!$AF$491</f>
        <v>-40.97</v>
      </c>
      <c r="V491" s="562"/>
      <c r="W491" s="478"/>
      <c r="X491" s="589">
        <f>'7'!$AF$491</f>
        <v>-4637.7299999999996</v>
      </c>
      <c r="Y491" s="562"/>
      <c r="Z491" s="478"/>
      <c r="AA491" s="589">
        <f>'8'!$AF$491</f>
        <v>-4458.1099999999997</v>
      </c>
      <c r="AB491" s="562"/>
      <c r="AC491" s="478"/>
      <c r="AD491" s="589">
        <f>'9'!$AF$491</f>
        <v>0</v>
      </c>
      <c r="AE491" s="562"/>
      <c r="AF491" s="478"/>
      <c r="AG491" s="589">
        <f>'10'!$AF$491</f>
        <v>0</v>
      </c>
      <c r="AH491" s="562"/>
      <c r="AI491" s="478"/>
      <c r="AJ491" s="589">
        <f>'11'!$AF$491</f>
        <v>0</v>
      </c>
      <c r="AK491" s="562"/>
      <c r="AL491" s="478"/>
      <c r="AM491" s="589">
        <f>'12'!$AF$491</f>
        <v>0</v>
      </c>
      <c r="AN491" s="562"/>
      <c r="AO491" s="478"/>
      <c r="AP491" s="589">
        <f t="shared" si="1449"/>
        <v>-14630.529999999999</v>
      </c>
    </row>
    <row r="492" spans="1:42" ht="20.25">
      <c r="A492" t="str">
        <f t="shared" si="1367"/>
        <v>Intérêts sur prêt</v>
      </c>
      <c r="C492" s="595" t="s">
        <v>191</v>
      </c>
      <c r="D492" s="562"/>
      <c r="E492" s="478"/>
      <c r="F492" s="589">
        <f>'1'!$AF$492</f>
        <v>570.58999999999992</v>
      </c>
      <c r="G492" s="562"/>
      <c r="H492" s="478"/>
      <c r="I492" s="589">
        <f>'2'!$AF$492</f>
        <v>570.58999999999992</v>
      </c>
      <c r="J492" s="562"/>
      <c r="K492" s="478"/>
      <c r="L492" s="589">
        <f>'3'!$AF$492</f>
        <v>570.58999999999992</v>
      </c>
      <c r="M492" s="562"/>
      <c r="N492" s="478"/>
      <c r="O492" s="589">
        <f>'4'!$AF$492</f>
        <v>570.58999999999992</v>
      </c>
      <c r="P492" s="562"/>
      <c r="Q492" s="478"/>
      <c r="R492" s="589">
        <f>'5'!$AF$492</f>
        <v>664.39</v>
      </c>
      <c r="S492" s="562"/>
      <c r="T492" s="478"/>
      <c r="U492" s="589">
        <f>'6'!$AF$492</f>
        <v>570.58999999999992</v>
      </c>
      <c r="V492" s="562"/>
      <c r="W492" s="478"/>
      <c r="X492" s="589">
        <f>'7'!$AF$492</f>
        <v>3994.13</v>
      </c>
      <c r="Y492" s="562"/>
      <c r="Z492" s="478"/>
      <c r="AA492" s="589">
        <f>'8'!$AF$492</f>
        <v>4564.7199999999993</v>
      </c>
      <c r="AB492" s="562"/>
      <c r="AC492" s="478"/>
      <c r="AD492" s="589">
        <f>'9'!$AF$492</f>
        <v>0</v>
      </c>
      <c r="AE492" s="562"/>
      <c r="AF492" s="478"/>
      <c r="AG492" s="589">
        <f>'10'!$AF$492</f>
        <v>0</v>
      </c>
      <c r="AH492" s="562"/>
      <c r="AI492" s="478"/>
      <c r="AJ492" s="589">
        <f>'11'!$AF$492</f>
        <v>0</v>
      </c>
      <c r="AK492" s="562"/>
      <c r="AL492" s="478"/>
      <c r="AM492" s="589">
        <f>'12'!$AF$492</f>
        <v>0</v>
      </c>
      <c r="AN492" s="562"/>
      <c r="AO492" s="478"/>
      <c r="AP492" s="589">
        <f t="shared" si="1449"/>
        <v>12076.189999999999</v>
      </c>
    </row>
    <row r="493" spans="1:42" ht="20.25">
      <c r="A493" t="str">
        <f t="shared" si="1367"/>
        <v>Intérêts sur avance</v>
      </c>
      <c r="C493" s="595" t="s">
        <v>192</v>
      </c>
      <c r="D493" s="562"/>
      <c r="E493" s="478"/>
      <c r="F493" s="589">
        <f>'1'!$AF$493</f>
        <v>0</v>
      </c>
      <c r="G493" s="562"/>
      <c r="H493" s="478"/>
      <c r="I493" s="589">
        <f>'2'!$AF$493</f>
        <v>0</v>
      </c>
      <c r="J493" s="562"/>
      <c r="K493" s="478"/>
      <c r="L493" s="589">
        <f>'3'!$AF$493</f>
        <v>0</v>
      </c>
      <c r="M493" s="562"/>
      <c r="N493" s="478"/>
      <c r="O493" s="589">
        <f>'4'!$AF$493</f>
        <v>0</v>
      </c>
      <c r="P493" s="562"/>
      <c r="Q493" s="478"/>
      <c r="R493" s="589">
        <f>'5'!$AF$493</f>
        <v>0</v>
      </c>
      <c r="S493" s="562"/>
      <c r="T493" s="478"/>
      <c r="U493" s="589">
        <f>'6'!$AF$493</f>
        <v>0</v>
      </c>
      <c r="V493" s="562"/>
      <c r="W493" s="478"/>
      <c r="X493" s="589">
        <f>'7'!$AF$493</f>
        <v>0</v>
      </c>
      <c r="Y493" s="562"/>
      <c r="Z493" s="478"/>
      <c r="AA493" s="589">
        <f>'8'!$AF$493</f>
        <v>0</v>
      </c>
      <c r="AB493" s="562"/>
      <c r="AC493" s="478"/>
      <c r="AD493" s="589">
        <f>'9'!$AF$493</f>
        <v>0</v>
      </c>
      <c r="AE493" s="562"/>
      <c r="AF493" s="478"/>
      <c r="AG493" s="589">
        <f>'10'!$AF$493</f>
        <v>0</v>
      </c>
      <c r="AH493" s="562"/>
      <c r="AI493" s="478"/>
      <c r="AJ493" s="589">
        <f>'11'!$AF$493</f>
        <v>0</v>
      </c>
      <c r="AK493" s="562"/>
      <c r="AL493" s="478"/>
      <c r="AM493" s="589">
        <f>'12'!$AF$493</f>
        <v>0</v>
      </c>
      <c r="AN493" s="562"/>
      <c r="AO493" s="478"/>
      <c r="AP493" s="589">
        <f t="shared" si="1449"/>
        <v>0</v>
      </c>
    </row>
    <row r="494" spans="1:42" ht="18.75" thickBot="1">
      <c r="A494" t="str">
        <f t="shared" si="1367"/>
        <v>Intérêts sur hypothèque</v>
      </c>
      <c r="C494" s="595" t="s">
        <v>193</v>
      </c>
      <c r="D494" s="441"/>
      <c r="E494" s="577"/>
      <c r="F494" s="576">
        <f>'1'!$AF$494</f>
        <v>0</v>
      </c>
      <c r="G494" s="441"/>
      <c r="H494" s="577"/>
      <c r="I494" s="576">
        <f>'2'!$AF$494</f>
        <v>0</v>
      </c>
      <c r="J494" s="441"/>
      <c r="K494" s="577"/>
      <c r="L494" s="576">
        <f>'3'!$AF$494</f>
        <v>0</v>
      </c>
      <c r="M494" s="441"/>
      <c r="N494" s="577"/>
      <c r="O494" s="576">
        <f>'4'!$AF$494</f>
        <v>0</v>
      </c>
      <c r="P494" s="441"/>
      <c r="Q494" s="577"/>
      <c r="R494" s="576">
        <f>'5'!$AF$494</f>
        <v>0</v>
      </c>
      <c r="S494" s="441"/>
      <c r="T494" s="577"/>
      <c r="U494" s="576">
        <f>'6'!$AF$494</f>
        <v>0</v>
      </c>
      <c r="V494" s="441"/>
      <c r="W494" s="577"/>
      <c r="X494" s="576">
        <f>'7'!$AF$494</f>
        <v>0</v>
      </c>
      <c r="Y494" s="441"/>
      <c r="Z494" s="577"/>
      <c r="AA494" s="576">
        <f>'8'!$AF$494</f>
        <v>0</v>
      </c>
      <c r="AB494" s="441"/>
      <c r="AC494" s="577"/>
      <c r="AD494" s="576">
        <f>'9'!$AF$494</f>
        <v>0</v>
      </c>
      <c r="AE494" s="441"/>
      <c r="AF494" s="577"/>
      <c r="AG494" s="576">
        <f>'10'!$AF$494</f>
        <v>0</v>
      </c>
      <c r="AH494" s="441"/>
      <c r="AI494" s="577"/>
      <c r="AJ494" s="576">
        <f>'11'!$AF$494</f>
        <v>0</v>
      </c>
      <c r="AK494" s="441"/>
      <c r="AL494" s="577"/>
      <c r="AM494" s="576">
        <f>'12'!$AF$494</f>
        <v>0</v>
      </c>
      <c r="AN494" s="441"/>
      <c r="AO494" s="577"/>
      <c r="AP494" s="576">
        <f t="shared" si="1449"/>
        <v>0</v>
      </c>
    </row>
    <row r="495" spans="1:42" ht="18" hidden="1">
      <c r="A495" t="str">
        <f t="shared" si="1367"/>
        <v>[...]</v>
      </c>
      <c r="C495" s="595" t="s">
        <v>21</v>
      </c>
      <c r="D495" s="441"/>
      <c r="E495" s="577"/>
      <c r="F495" s="576">
        <f>'1'!$AF$495</f>
        <v>0</v>
      </c>
      <c r="G495" s="441"/>
      <c r="H495" s="577"/>
      <c r="I495" s="576">
        <f>'2'!$AF$495</f>
        <v>0</v>
      </c>
      <c r="J495" s="441"/>
      <c r="K495" s="577"/>
      <c r="L495" s="576">
        <f>'3'!$AF$495</f>
        <v>0</v>
      </c>
      <c r="M495" s="441"/>
      <c r="N495" s="577"/>
      <c r="O495" s="576">
        <f>'4'!$AF$495</f>
        <v>0</v>
      </c>
      <c r="P495" s="441"/>
      <c r="Q495" s="577"/>
      <c r="R495" s="576">
        <f>'5'!$AF$495</f>
        <v>0</v>
      </c>
      <c r="S495" s="441"/>
      <c r="T495" s="577"/>
      <c r="U495" s="576">
        <f>'6'!$AF$495</f>
        <v>0</v>
      </c>
      <c r="V495" s="441"/>
      <c r="W495" s="577"/>
      <c r="X495" s="576">
        <f>'7'!$AF$495</f>
        <v>0</v>
      </c>
      <c r="Y495" s="441"/>
      <c r="Z495" s="577"/>
      <c r="AA495" s="576">
        <f>'8'!$AF$495</f>
        <v>0</v>
      </c>
      <c r="AB495" s="441"/>
      <c r="AC495" s="577"/>
      <c r="AD495" s="576">
        <f>'9'!$AF$495</f>
        <v>0</v>
      </c>
      <c r="AE495" s="441"/>
      <c r="AF495" s="577"/>
      <c r="AG495" s="576">
        <f>'10'!$AF$495</f>
        <v>0</v>
      </c>
      <c r="AH495" s="441"/>
      <c r="AI495" s="577"/>
      <c r="AJ495" s="576">
        <f>'11'!$AF$495</f>
        <v>0</v>
      </c>
      <c r="AK495" s="441"/>
      <c r="AL495" s="577"/>
      <c r="AM495" s="576">
        <f>'12'!$AF$495</f>
        <v>0</v>
      </c>
      <c r="AN495" s="441"/>
      <c r="AO495" s="577"/>
      <c r="AP495" s="576">
        <f t="shared" si="1449"/>
        <v>0</v>
      </c>
    </row>
    <row r="496" spans="1:42" ht="18.75" hidden="1" thickBot="1">
      <c r="A496" t="str">
        <f t="shared" si="1367"/>
        <v>[...]</v>
      </c>
      <c r="C496" s="595" t="s">
        <v>21</v>
      </c>
      <c r="D496" s="441"/>
      <c r="E496" s="577"/>
      <c r="F496" s="576">
        <f>'1'!$AF$496</f>
        <v>0</v>
      </c>
      <c r="G496" s="441"/>
      <c r="H496" s="577"/>
      <c r="I496" s="576">
        <f>'2'!$AF$496</f>
        <v>0</v>
      </c>
      <c r="J496" s="441"/>
      <c r="K496" s="577"/>
      <c r="L496" s="576">
        <f>'3'!$AF$496</f>
        <v>0</v>
      </c>
      <c r="M496" s="441"/>
      <c r="N496" s="577"/>
      <c r="O496" s="576">
        <f>'4'!$AF$496</f>
        <v>0</v>
      </c>
      <c r="P496" s="441"/>
      <c r="Q496" s="577"/>
      <c r="R496" s="576">
        <f>'5'!$AF$496</f>
        <v>0</v>
      </c>
      <c r="S496" s="441"/>
      <c r="T496" s="577"/>
      <c r="U496" s="576">
        <f>'6'!$AF$496</f>
        <v>0</v>
      </c>
      <c r="V496" s="441"/>
      <c r="W496" s="577"/>
      <c r="X496" s="576">
        <f>'7'!$AF$496</f>
        <v>0</v>
      </c>
      <c r="Y496" s="441"/>
      <c r="Z496" s="577"/>
      <c r="AA496" s="576">
        <f>'8'!$AF$496</f>
        <v>0</v>
      </c>
      <c r="AB496" s="441"/>
      <c r="AC496" s="577"/>
      <c r="AD496" s="576">
        <f>'9'!$AF$496</f>
        <v>0</v>
      </c>
      <c r="AE496" s="441"/>
      <c r="AF496" s="577"/>
      <c r="AG496" s="576">
        <f>'10'!$AF$496</f>
        <v>0</v>
      </c>
      <c r="AH496" s="441"/>
      <c r="AI496" s="577"/>
      <c r="AJ496" s="576">
        <f>'11'!$AF$496</f>
        <v>0</v>
      </c>
      <c r="AK496" s="441"/>
      <c r="AL496" s="577"/>
      <c r="AM496" s="576">
        <f>'12'!$AF$496</f>
        <v>0</v>
      </c>
      <c r="AN496" s="441"/>
      <c r="AO496" s="577"/>
      <c r="AP496" s="576">
        <f t="shared" si="1449"/>
        <v>0</v>
      </c>
    </row>
    <row r="497" spans="1:42" ht="19.5" thickTop="1" thickBot="1">
      <c r="A497" t="str">
        <f t="shared" si="1367"/>
        <v>Profit Net</v>
      </c>
      <c r="C497" s="592" t="s">
        <v>194</v>
      </c>
      <c r="D497" s="590" t="s">
        <v>187</v>
      </c>
      <c r="E497" s="384">
        <f>F497/F405</f>
        <v>-1.5839462853768624E-2</v>
      </c>
      <c r="F497" s="591">
        <f>F488-F490-F491-F492-F496-F493-F494</f>
        <v>-32869.219999999914</v>
      </c>
      <c r="G497" s="590" t="s">
        <v>187</v>
      </c>
      <c r="H497" s="384">
        <f>I497/I405</f>
        <v>3.24179924589829E-2</v>
      </c>
      <c r="I497" s="591">
        <f>I488-I490-I491-I492-I496-I493-I494</f>
        <v>112898.53000000004</v>
      </c>
      <c r="J497" s="590" t="s">
        <v>187</v>
      </c>
      <c r="K497" s="384">
        <f>L497/L405</f>
        <v>4.2114868985459672E-2</v>
      </c>
      <c r="L497" s="591">
        <f>L488-L490-L491-L492-L496-L493-L494</f>
        <v>227808.43999999983</v>
      </c>
      <c r="M497" s="590" t="s">
        <v>187</v>
      </c>
      <c r="N497" s="384">
        <f t="shared" ref="N497" si="1450">O497/O405</f>
        <v>3.6560495511673098E-2</v>
      </c>
      <c r="O497" s="591">
        <f t="shared" ref="O497" si="1451">O488-O490-O491-O492-O496-O493-O494</f>
        <v>187231.24999999994</v>
      </c>
      <c r="P497" s="590" t="s">
        <v>187</v>
      </c>
      <c r="Q497" s="384">
        <f t="shared" ref="Q497" si="1452">R497/R405</f>
        <v>4.8924311051226368E-2</v>
      </c>
      <c r="R497" s="591">
        <f t="shared" ref="R497" si="1453">R488-R490-R491-R492-R496-R493-R494</f>
        <v>281298.69000000018</v>
      </c>
      <c r="S497" s="590" t="s">
        <v>187</v>
      </c>
      <c r="T497" s="384">
        <f t="shared" ref="T497" si="1454">U497/U405</f>
        <v>3.1948158182463403E-2</v>
      </c>
      <c r="U497" s="591">
        <f t="shared" ref="U497" si="1455">U488-U490-U491-U492-U496-U493-U494</f>
        <v>165431.87000000005</v>
      </c>
      <c r="V497" s="590" t="s">
        <v>187</v>
      </c>
      <c r="W497" s="384">
        <f t="shared" ref="W497" si="1456">X497/X405</f>
        <v>3.3919232244645665E-2</v>
      </c>
      <c r="X497" s="591">
        <f t="shared" ref="X497" si="1457">X488-X490-X491-X492-X496-X493-X494</f>
        <v>1103150.8699999999</v>
      </c>
      <c r="Y497" s="590" t="s">
        <v>187</v>
      </c>
      <c r="Z497" s="384">
        <f t="shared" ref="Z497" si="1458">AA497/AA405</f>
        <v>3.4620178169869426E-2</v>
      </c>
      <c r="AA497" s="591">
        <f t="shared" ref="AA497" si="1459">AA488-AA490-AA491-AA492-AA496-AA493-AA494</f>
        <v>1307770.9699999993</v>
      </c>
      <c r="AB497" s="590" t="s">
        <v>187</v>
      </c>
      <c r="AC497" s="384" t="e">
        <f t="shared" ref="AC497" si="1460">AD497/AD405</f>
        <v>#DIV/0!</v>
      </c>
      <c r="AD497" s="591">
        <f t="shared" ref="AD497" si="1461">AD488-AD490-AD491-AD492-AD496-AD493-AD494</f>
        <v>0</v>
      </c>
      <c r="AE497" s="590" t="s">
        <v>187</v>
      </c>
      <c r="AF497" s="384" t="e">
        <f t="shared" ref="AF497" si="1462">AG497/AG405</f>
        <v>#DIV/0!</v>
      </c>
      <c r="AG497" s="591">
        <f t="shared" ref="AG497" si="1463">AG488-AG490-AG491-AG492-AG496-AG493-AG494</f>
        <v>0</v>
      </c>
      <c r="AH497" s="590" t="s">
        <v>187</v>
      </c>
      <c r="AI497" s="384" t="e">
        <f t="shared" ref="AI497" si="1464">AJ497/AJ405</f>
        <v>#DIV/0!</v>
      </c>
      <c r="AJ497" s="591">
        <f t="shared" ref="AJ497" si="1465">AJ488-AJ490-AJ491-AJ492-AJ496-AJ493-AJ494</f>
        <v>0</v>
      </c>
      <c r="AK497" s="590" t="s">
        <v>187</v>
      </c>
      <c r="AL497" s="384" t="e">
        <f t="shared" ref="AL497" si="1466">AM497/AM405</f>
        <v>#DIV/0!</v>
      </c>
      <c r="AM497" s="591">
        <f t="shared" ref="AM497" si="1467">AM488-AM490-AM491-AM492-AM496-AM493-AM494</f>
        <v>0</v>
      </c>
      <c r="AN497" s="590" t="s">
        <v>187</v>
      </c>
      <c r="AO497" s="384">
        <f t="shared" ref="AO497" si="1468">AP497/AP405</f>
        <v>3.4452757925914977E-2</v>
      </c>
      <c r="AP497" s="591">
        <f t="shared" ref="AP497" si="1469">AP488-AP490-AP491-AP492-AP496-AP493-AP494</f>
        <v>3352721.3999999985</v>
      </c>
    </row>
    <row r="498" spans="1:42" ht="15" thickTop="1"/>
    <row r="499" spans="1:42" s="739" customFormat="1" ht="20.25">
      <c r="F499" s="740">
        <f>'1'!$AF$497</f>
        <v>-32869.219999999914</v>
      </c>
      <c r="G499" s="741"/>
      <c r="H499" s="742"/>
      <c r="I499" s="740">
        <f>'2'!$AF$497</f>
        <v>112898.53000000004</v>
      </c>
      <c r="J499" s="741"/>
      <c r="K499" s="742"/>
      <c r="L499" s="740">
        <f>'3'!$AF$497</f>
        <v>227808.43999999983</v>
      </c>
      <c r="M499" s="741"/>
      <c r="N499" s="742"/>
      <c r="O499" s="740">
        <f>'4'!$AF$497</f>
        <v>187231.24999999994</v>
      </c>
      <c r="P499" s="741"/>
      <c r="Q499" s="742"/>
      <c r="R499" s="740">
        <f>'5'!$AF$497</f>
        <v>281298.69000000018</v>
      </c>
      <c r="S499" s="741"/>
      <c r="T499" s="742"/>
      <c r="U499" s="740">
        <f>'6'!$AF$497</f>
        <v>165431.87000000005</v>
      </c>
      <c r="V499" s="741"/>
      <c r="W499" s="742"/>
      <c r="X499" s="740">
        <f>'7'!$AF$497</f>
        <v>1103150.8699999999</v>
      </c>
      <c r="Y499" s="741"/>
      <c r="Z499" s="742"/>
      <c r="AA499" s="740">
        <f>'8'!$AF$497</f>
        <v>1307770.9699999993</v>
      </c>
      <c r="AB499" s="741"/>
      <c r="AC499" s="742"/>
      <c r="AD499" s="740">
        <f>'9'!$AF$497</f>
        <v>0</v>
      </c>
      <c r="AE499" s="741"/>
      <c r="AF499" s="742"/>
      <c r="AG499" s="740">
        <f>'10'!$AF$497</f>
        <v>0</v>
      </c>
      <c r="AH499" s="741"/>
      <c r="AI499" s="742"/>
      <c r="AJ499" s="740">
        <f>'11'!$AF$497</f>
        <v>0</v>
      </c>
      <c r="AK499" s="741"/>
      <c r="AL499" s="742"/>
      <c r="AM499" s="740">
        <f>'12'!$AF$497</f>
        <v>0</v>
      </c>
      <c r="AP499" s="739">
        <f>Conso!AF497</f>
        <v>3352721.3999999985</v>
      </c>
    </row>
    <row r="501" spans="1:42" s="743" customFormat="1">
      <c r="F501" s="738">
        <f>+F497-F499</f>
        <v>0</v>
      </c>
      <c r="I501" s="738">
        <f t="shared" ref="I501" si="1470">+I497-I499</f>
        <v>0</v>
      </c>
      <c r="L501" s="738">
        <f t="shared" ref="L501" si="1471">+L497-L499</f>
        <v>0</v>
      </c>
      <c r="O501" s="738">
        <f t="shared" ref="O501" si="1472">+O497-O499</f>
        <v>0</v>
      </c>
      <c r="R501" s="738">
        <f t="shared" ref="R501" si="1473">+R497-R499</f>
        <v>0</v>
      </c>
      <c r="U501" s="738">
        <f t="shared" ref="U501" si="1474">+U497-U499</f>
        <v>0</v>
      </c>
      <c r="X501" s="738">
        <f t="shared" ref="X501" si="1475">+X497-X499</f>
        <v>0</v>
      </c>
      <c r="AA501" s="738">
        <f t="shared" ref="AA501" si="1476">+AA497-AA499</f>
        <v>0</v>
      </c>
      <c r="AD501" s="738">
        <f t="shared" ref="AD501" si="1477">+AD497-AD499</f>
        <v>0</v>
      </c>
      <c r="AG501" s="738">
        <f t="shared" ref="AG501" si="1478">+AG497-AG499</f>
        <v>0</v>
      </c>
      <c r="AJ501" s="738">
        <f t="shared" ref="AJ501" si="1479">+AJ497-AJ499</f>
        <v>0</v>
      </c>
      <c r="AM501" s="738">
        <f t="shared" ref="AM501" si="1480">+AM497-AM499</f>
        <v>0</v>
      </c>
      <c r="AP501" s="738">
        <f t="shared" ref="AP501" si="1481">+AP497-AP499</f>
        <v>0</v>
      </c>
    </row>
  </sheetData>
  <mergeCells count="124">
    <mergeCell ref="G357:I357"/>
    <mergeCell ref="G403:I403"/>
    <mergeCell ref="D1:F1"/>
    <mergeCell ref="D2:F2"/>
    <mergeCell ref="G1:I1"/>
    <mergeCell ref="G2:I2"/>
    <mergeCell ref="G3:I3"/>
    <mergeCell ref="G91:I91"/>
    <mergeCell ref="G169:I169"/>
    <mergeCell ref="G237:I237"/>
    <mergeCell ref="G292:I292"/>
    <mergeCell ref="D403:F403"/>
    <mergeCell ref="D3:F3"/>
    <mergeCell ref="D91:F91"/>
    <mergeCell ref="D169:F169"/>
    <mergeCell ref="D237:F237"/>
    <mergeCell ref="D292:F292"/>
    <mergeCell ref="D357:F357"/>
    <mergeCell ref="P1:R1"/>
    <mergeCell ref="S1:U1"/>
    <mergeCell ref="V1:X1"/>
    <mergeCell ref="Y1:AA1"/>
    <mergeCell ref="AB1:AD1"/>
    <mergeCell ref="J237:L237"/>
    <mergeCell ref="J292:L292"/>
    <mergeCell ref="J357:L357"/>
    <mergeCell ref="J403:L403"/>
    <mergeCell ref="M1:O1"/>
    <mergeCell ref="M2:O2"/>
    <mergeCell ref="M3:O3"/>
    <mergeCell ref="M91:O91"/>
    <mergeCell ref="M169:O169"/>
    <mergeCell ref="M237:O237"/>
    <mergeCell ref="M292:O292"/>
    <mergeCell ref="M357:O357"/>
    <mergeCell ref="M403:O403"/>
    <mergeCell ref="D401:AP401"/>
    <mergeCell ref="J1:L1"/>
    <mergeCell ref="J2:L2"/>
    <mergeCell ref="J3:L3"/>
    <mergeCell ref="J91:L91"/>
    <mergeCell ref="J169:L169"/>
    <mergeCell ref="P3:R3"/>
    <mergeCell ref="S3:U3"/>
    <mergeCell ref="V3:X3"/>
    <mergeCell ref="Y3:AA3"/>
    <mergeCell ref="AB3:AD3"/>
    <mergeCell ref="P2:R2"/>
    <mergeCell ref="S2:U2"/>
    <mergeCell ref="V2:X2"/>
    <mergeCell ref="Y2:AA2"/>
    <mergeCell ref="AB2:AD2"/>
    <mergeCell ref="Y237:AA237"/>
    <mergeCell ref="AB237:AD237"/>
    <mergeCell ref="P169:R169"/>
    <mergeCell ref="S169:U169"/>
    <mergeCell ref="V169:X169"/>
    <mergeCell ref="Y169:AA169"/>
    <mergeCell ref="AB169:AD169"/>
    <mergeCell ref="P91:R91"/>
    <mergeCell ref="S91:U91"/>
    <mergeCell ref="V91:X91"/>
    <mergeCell ref="Y91:AA91"/>
    <mergeCell ref="AB91:AD91"/>
    <mergeCell ref="AE1:AG1"/>
    <mergeCell ref="AH1:AJ1"/>
    <mergeCell ref="AK1:AM1"/>
    <mergeCell ref="AE2:AG2"/>
    <mergeCell ref="AH2:AJ2"/>
    <mergeCell ref="AK2:AM2"/>
    <mergeCell ref="P403:R403"/>
    <mergeCell ref="S403:U403"/>
    <mergeCell ref="V403:X403"/>
    <mergeCell ref="Y403:AA403"/>
    <mergeCell ref="AB403:AD403"/>
    <mergeCell ref="P357:R357"/>
    <mergeCell ref="S357:U357"/>
    <mergeCell ref="V357:X357"/>
    <mergeCell ref="Y357:AA357"/>
    <mergeCell ref="AB357:AD357"/>
    <mergeCell ref="P292:R292"/>
    <mergeCell ref="S292:U292"/>
    <mergeCell ref="V292:X292"/>
    <mergeCell ref="Y292:AA292"/>
    <mergeCell ref="AB292:AD292"/>
    <mergeCell ref="P237:R237"/>
    <mergeCell ref="S237:U237"/>
    <mergeCell ref="V237:X237"/>
    <mergeCell ref="AE169:AG169"/>
    <mergeCell ref="AH169:AJ169"/>
    <mergeCell ref="AK169:AM169"/>
    <mergeCell ref="AE237:AG237"/>
    <mergeCell ref="AH237:AJ237"/>
    <mergeCell ref="AK237:AM237"/>
    <mergeCell ref="AE3:AG3"/>
    <mergeCell ref="AH3:AJ3"/>
    <mergeCell ref="AK3:AM3"/>
    <mergeCell ref="AE91:AG91"/>
    <mergeCell ref="AH91:AJ91"/>
    <mergeCell ref="AK91:AM91"/>
    <mergeCell ref="D484:AP484"/>
    <mergeCell ref="AE403:AG403"/>
    <mergeCell ref="AH403:AJ403"/>
    <mergeCell ref="AK403:AM403"/>
    <mergeCell ref="AN1:AP1"/>
    <mergeCell ref="AN2:AP2"/>
    <mergeCell ref="AN3:AP3"/>
    <mergeCell ref="AN91:AP91"/>
    <mergeCell ref="AN169:AP169"/>
    <mergeCell ref="AN237:AP237"/>
    <mergeCell ref="AN292:AP292"/>
    <mergeCell ref="AN357:AP357"/>
    <mergeCell ref="AN403:AP403"/>
    <mergeCell ref="D235:AP235"/>
    <mergeCell ref="D167:AP167"/>
    <mergeCell ref="D89:AP89"/>
    <mergeCell ref="D290:AP290"/>
    <mergeCell ref="AE292:AG292"/>
    <mergeCell ref="AH292:AJ292"/>
    <mergeCell ref="AK292:AM292"/>
    <mergeCell ref="AE357:AG357"/>
    <mergeCell ref="AH357:AJ357"/>
    <mergeCell ref="AK357:AM357"/>
    <mergeCell ref="D355:AP355"/>
  </mergeCells>
  <conditionalFormatting sqref="D353:E354 D399:E399 D363:F363 D364:E375 M353:N354 V353:W354 M399:N399 V399:W399 M363:O363 V363:X363 M364:N375 V364:W375 AE353:AF354 AE399:AF399 AE363:AG363 AE364:AF375">
    <cfRule type="expression" dxfId="4971" priority="904" stopIfTrue="1">
      <formula>"esterreur(reference)"</formula>
    </cfRule>
  </conditionalFormatting>
  <conditionalFormatting sqref="D356:F356 M356:O356 V356:X356 AE356:AG356">
    <cfRule type="expression" dxfId="4970" priority="905" stopIfTrue="1">
      <formula>"esterreur(reference)"</formula>
    </cfRule>
  </conditionalFormatting>
  <conditionalFormatting sqref="D376:F376 D377:E392 M376:O376 V376:X376 M377:N392 V377:W392 AE376:AG376 AE377:AF392">
    <cfRule type="expression" dxfId="4969" priority="906" stopIfTrue="1">
      <formula>"esterreur(reference)"</formula>
    </cfRule>
  </conditionalFormatting>
  <conditionalFormatting sqref="D395:F398 D393:E393 M395:O398 V395:X398 M393:N393 V393:W393 AE395:AG398 AE393:AF393">
    <cfRule type="expression" dxfId="4968" priority="907" stopIfTrue="1">
      <formula>"esterreur(reference)"</formula>
    </cfRule>
  </conditionalFormatting>
  <conditionalFormatting sqref="D361:F362 M361:O362 V361:X362 AE361:AG362">
    <cfRule type="expression" dxfId="4967" priority="908" stopIfTrue="1">
      <formula>"esterreur(reference)"</formula>
    </cfRule>
  </conditionalFormatting>
  <conditionalFormatting sqref="E394 N394 W394 AF394">
    <cfRule type="expression" dxfId="4966" priority="909" stopIfTrue="1">
      <formula>"esterreur(reference)"</formula>
    </cfRule>
  </conditionalFormatting>
  <conditionalFormatting sqref="F364:F375 O364:O375 X364:X375 AG364:AG375">
    <cfRule type="expression" dxfId="4965" priority="903" stopIfTrue="1">
      <formula>"esterreur(reference)"</formula>
    </cfRule>
  </conditionalFormatting>
  <conditionalFormatting sqref="F377:F393 O377:O393 X377:X393 AG377:AG393">
    <cfRule type="expression" dxfId="4964" priority="902" stopIfTrue="1">
      <formula>"esterreur(reference)"</formula>
    </cfRule>
  </conditionalFormatting>
  <conditionalFormatting sqref="G275:H280 J275:K280 P275:Q280 Y275:Z280 S275:T280 AB275:AC280 AH275:AI280 AK275:AL280">
    <cfRule type="expression" dxfId="4963" priority="726" stopIfTrue="1">
      <formula>"esterreur(reference)"</formula>
    </cfRule>
  </conditionalFormatting>
  <conditionalFormatting sqref="I19 I21:I23 L19 L21:L23 R19 AA19 R21:R23 AA21:AA23 U19 AD19 U21:U23 AD21:AD23 AJ19 AJ21:AJ23 AM19 AM21:AM23">
    <cfRule type="expression" dxfId="4962" priority="723" stopIfTrue="1">
      <formula>"esterreur(reference)"</formula>
    </cfRule>
  </conditionalFormatting>
  <conditionalFormatting sqref="D168:D195 D291:D292 E170 D90:D91 D3 D25:F30 D236:D239 E238:F238 D308:F310 D303:F305 D293:F293 F18 D83:F88 D163:F163 D164:E166 F165:F166 F233:F234 F289 D231:F231 D232:E234 D287:F287 D288:E289 D351:F351 D352:E352 D72:F72 D121:F121 D152:F152 D348:F348 D242:F242 D251:F252 D96:F97 D100:F100 F24 D13:D14 D16 E94:E95 D104:F110 E99 D134:F134 E172 E175:E176 E178:E179 E181 E183:E186 E188:E189 D312:F315 E306:E307 E311 E192:F195 D101:E103 D135:E136 D155:E156 D284 D18:D24 D49:F54 F6:F14 D31:E48 D122:E133 F125:F129 D225:E228 D294:E302 F319:F324 D317:E347 D253:E274 D197:E218 E191 F275:F284 M168:M195 V168:V195 M291:M292 V291:V292 N170 W170 M90:M91 V90:V91 M3 V3 M25:O30 V25:X30 M236:M239 V236:V239 N238:O238 W238:X238 M308:O310 V308:X310 M303:O305 V303:X305 M293:O293 V293:X293 O18 X18 M83:O88 V83:X88 M163:O163 V163:X163 M164:N166 V164:W166 O165:O166 X165:X166 O233:O234 X233:X234 O289 X289 M231:O231 V231:X231 M232:N234 V232:W234 M287:O287 V287:X287 M288:N289 V288:W289 M351:O351 V351:X351 M352:N352 V352:W352 M72:O72 V72:X72 M121:O121 V121:X121 M152:O152 V152:X152 M348:O348 V348:X348 M242:O242 V242:X242 M251:O252 V251:X252 M96:O97 V96:X97 M100:O100 V100:X100 O24 X24 M13:M14 V13:V14 M16 V16 N94:N95 W94:W95 M104:O110 V104:X110 N99 W99 M134:O134 V134:X134 N172 W172 N175:N176 W175:W176 N178:N179 W178:W179 N181 W181 N183:N186 W183:W186 N188:N189 W188:W189 M312:O315 V312:X315 N306:N307 W306:W307 N311 W311 N192:O195 W192:X195 M101:N103 V101:W103 M135:N136 V135:W136 M155:N156 V155:W156 M284 V284 M18:M24 V18:V24 M49:O54 V49:X54 O6:O14 X6:X14 M31:N48 V31:W48 M111:M120 V111:V120 M122:N133 V122:W133 O125:O129 X125:X129 M225:N228 V225:W228 M294:N302 V294:W302 O319:O324 X319:X324 M317:N347 V317:W347 M253:N274 V253:W274 M197:N218 V197:W218 N191 W191 O275:O284 X275:X284 AE168:AE195 AE291:AE292 AF170 AE90:AE91 AE3 AE25:AG30 AE236:AE239 AF238:AG238 AE308:AG310 AE303:AG305 AE293:AG293 AG18 AE83:AG88 AE163:AG163 AE164:AF166 AG165:AG166 AG233:AG234 AG289 AE231:AG231 AE232:AF234 AE287:AG287 AE288:AF289 AE351:AG351 AE352:AF352 AE72:AG72 AE121:AG121 AE152:AG152 AE348:AG348 AE242:AG242 AE251:AG252 AE96:AG97 AE100:AG100 AG24 AE13:AE14 AE16 AF94:AF95 AE104:AG110 AF99 AE134:AG134 AF172 AF175:AF176 AF178:AF179 AF181 AF183:AF186 AF188:AF189 AE312:AG315 AF306:AF307 AF311 AF192:AG195 AE101:AF103 AE135:AF136 AE155:AF156 AE284 AE18:AE24 AE49:AG54 AG6:AG14 AE31:AF48 AE111:AE120 AE122:AF133 AG125:AG129 AE225:AF228 AE294:AF302 AG319:AG324 AE317:AF347 AE253:AF274 AE197:AF218 AF191 AG275:AG284 D111:D120 AF236:AG236 W236:X236 N236:O236 E236:F236 AF168:AG168 W168:X168 N168:O168 E168:F168 AF90:AG90 W90:X90 N90:O90 E90:F90 AF291:AG291 W291:X291 N291:O291 E291:F291">
    <cfRule type="expression" dxfId="4961" priority="886" stopIfTrue="1">
      <formula>"esterreur(reference)"</formula>
    </cfRule>
  </conditionalFormatting>
  <conditionalFormatting sqref="D275:E280 M275:N280 V275:W280 AE275:AF280">
    <cfRule type="expression" dxfId="4960" priority="887" stopIfTrue="1">
      <formula>"esterreur(reference)"</formula>
    </cfRule>
  </conditionalFormatting>
  <conditionalFormatting sqref="D219:E224 M219:N224 V219:W224 AE219:AF224">
    <cfRule type="expression" dxfId="4959" priority="888" stopIfTrue="1">
      <formula>"esterreur(reference)"</formula>
    </cfRule>
  </conditionalFormatting>
  <conditionalFormatting sqref="D141:E147 M141:N147 V141:W147 AE141:AF147">
    <cfRule type="expression" dxfId="4958" priority="889" stopIfTrue="1">
      <formula>"esterreur(reference)"</formula>
    </cfRule>
  </conditionalFormatting>
  <conditionalFormatting sqref="D137:E139 M137:N139 V137:W139 AE137:AF139">
    <cfRule type="expression" dxfId="4957" priority="890" stopIfTrue="1">
      <formula>"esterreur(reference)"</formula>
    </cfRule>
  </conditionalFormatting>
  <conditionalFormatting sqref="D140:E140 M140:N140 V140:W140 AE140:AF140">
    <cfRule type="expression" dxfId="4956" priority="891" stopIfTrue="1">
      <formula>"esterreur(reference)"</formula>
    </cfRule>
  </conditionalFormatting>
  <conditionalFormatting sqref="F82 O82 X82 AG82">
    <cfRule type="expression" dxfId="4955" priority="866" stopIfTrue="1">
      <formula>"esterreur(reference)"</formula>
    </cfRule>
  </conditionalFormatting>
  <conditionalFormatting sqref="D281:E283 M281:N283 V281:W283 AE281:AF283">
    <cfRule type="expression" dxfId="4954" priority="892" stopIfTrue="1">
      <formula>"esterreur(reference)"</formula>
    </cfRule>
  </conditionalFormatting>
  <conditionalFormatting sqref="D316:F316 M316:O316 V316:X316 AE316:AG316">
    <cfRule type="expression" dxfId="4953" priority="893" stopIfTrue="1">
      <formula>"esterreur(reference)"</formula>
    </cfRule>
  </conditionalFormatting>
  <conditionalFormatting sqref="D196:F196 M196:O196 V196:X196 AE196:AG196">
    <cfRule type="expression" dxfId="4952" priority="894" stopIfTrue="1">
      <formula>"esterreur(reference)"</formula>
    </cfRule>
  </conditionalFormatting>
  <conditionalFormatting sqref="D55:E56 D71:E71 M55:N56 V55:W56 M71:N71 V71:W71 AE55:AF56 AE71:AF71">
    <cfRule type="expression" dxfId="4951" priority="895" stopIfTrue="1">
      <formula>"esterreur(reference)"</formula>
    </cfRule>
  </conditionalFormatting>
  <conditionalFormatting sqref="D61:E70 M61:N70 V61:W70 AE61:AF70">
    <cfRule type="expression" dxfId="4950" priority="896" stopIfTrue="1">
      <formula>"esterreur(reference)"</formula>
    </cfRule>
  </conditionalFormatting>
  <conditionalFormatting sqref="D57:E59 M57:N59 V57:W59 AE57:AF59">
    <cfRule type="expression" dxfId="4949" priority="897" stopIfTrue="1">
      <formula>"esterreur(reference)"</formula>
    </cfRule>
  </conditionalFormatting>
  <conditionalFormatting sqref="D60:E60 M60:N60 V60:W60 AE60:AF60">
    <cfRule type="expression" dxfId="4948" priority="898" stopIfTrue="1">
      <formula>"esterreur(reference)"</formula>
    </cfRule>
  </conditionalFormatting>
  <conditionalFormatting sqref="F19 F21:F23 O19 X19 O21:O23 X21:X23 AG19 AG21:AG23">
    <cfRule type="expression" dxfId="4947" priority="884" stopIfTrue="1">
      <formula>"esterreur(reference)"</formula>
    </cfRule>
  </conditionalFormatting>
  <conditionalFormatting sqref="E98 N98 W98 AF98">
    <cfRule type="expression" dxfId="4946" priority="899" stopIfTrue="1">
      <formula>"esterreur(reference)"</formula>
    </cfRule>
  </conditionalFormatting>
  <conditionalFormatting sqref="F331:F347 O331:O347 X331:X347 AG331:AG347">
    <cfRule type="expression" dxfId="4945" priority="785" stopIfTrue="1">
      <formula>"esterreur(reference)"</formula>
    </cfRule>
  </conditionalFormatting>
  <conditionalFormatting sqref="F16:F17 O16:O17 X16:X17 AG16:AG17">
    <cfRule type="expression" dxfId="4944" priority="885" stopIfTrue="1">
      <formula>"esterreur(reference)"</formula>
    </cfRule>
  </conditionalFormatting>
  <conditionalFormatting sqref="F20 O20 X20 AG20">
    <cfRule type="expression" dxfId="4943" priority="883" stopIfTrue="1">
      <formula>"esterreur(reference)"</formula>
    </cfRule>
  </conditionalFormatting>
  <conditionalFormatting sqref="F325 O325 X325 AG325">
    <cfRule type="expression" dxfId="4942" priority="789" stopIfTrue="1">
      <formula>"esterreur(reference)"</formula>
    </cfRule>
  </conditionalFormatting>
  <conditionalFormatting sqref="F326 O326 X326 AG326">
    <cfRule type="expression" dxfId="4941" priority="788" stopIfTrue="1">
      <formula>"esterreur(reference)"</formula>
    </cfRule>
  </conditionalFormatting>
  <conditionalFormatting sqref="F327 O327 X327 AG327">
    <cfRule type="expression" dxfId="4940" priority="787" stopIfTrue="1">
      <formula>"esterreur(reference)"</formula>
    </cfRule>
  </conditionalFormatting>
  <conditionalFormatting sqref="F328 O328 X328 AG328">
    <cfRule type="expression" dxfId="4939" priority="786" stopIfTrue="1">
      <formula>"esterreur(reference)"</formula>
    </cfRule>
  </conditionalFormatting>
  <conditionalFormatting sqref="F42 O42 X42 AG42">
    <cfRule type="expression" dxfId="4938" priority="882" stopIfTrue="1">
      <formula>"esterreur(reference)"</formula>
    </cfRule>
  </conditionalFormatting>
  <conditionalFormatting sqref="F43 O43 X43 AG43">
    <cfRule type="expression" dxfId="4937" priority="881" stopIfTrue="1">
      <formula>"esterreur(reference)"</formula>
    </cfRule>
  </conditionalFormatting>
  <conditionalFormatting sqref="F44 O44 X44 AG44">
    <cfRule type="expression" dxfId="4936" priority="880" stopIfTrue="1">
      <formula>"esterreur(reference)"</formula>
    </cfRule>
  </conditionalFormatting>
  <conditionalFormatting sqref="F45:F48 O45:O48 X45:X48 AG45:AG48">
    <cfRule type="expression" dxfId="4935" priority="879" stopIfTrue="1">
      <formula>"esterreur(reference)"</formula>
    </cfRule>
  </conditionalFormatting>
  <conditionalFormatting sqref="F55 O55 X55 AG55">
    <cfRule type="expression" dxfId="4934" priority="878" stopIfTrue="1">
      <formula>"esterreur(reference)"</formula>
    </cfRule>
  </conditionalFormatting>
  <conditionalFormatting sqref="F56 O56 X56 AG56">
    <cfRule type="expression" dxfId="4933" priority="877" stopIfTrue="1">
      <formula>"esterreur(reference)"</formula>
    </cfRule>
  </conditionalFormatting>
  <conditionalFormatting sqref="F271 O271 X271 AG271">
    <cfRule type="expression" dxfId="4932" priority="800" stopIfTrue="1">
      <formula>"esterreur(reference)"</formula>
    </cfRule>
  </conditionalFormatting>
  <conditionalFormatting sqref="F58 O58 X58 AG58">
    <cfRule type="expression" dxfId="4931" priority="876" stopIfTrue="1">
      <formula>"esterreur(reference)"</formula>
    </cfRule>
  </conditionalFormatting>
  <conditionalFormatting sqref="F61 O61 X61 AG61">
    <cfRule type="expression" dxfId="4930" priority="875" stopIfTrue="1">
      <formula>"esterreur(reference)"</formula>
    </cfRule>
  </conditionalFormatting>
  <conditionalFormatting sqref="F274 O274 X274 AG274">
    <cfRule type="expression" dxfId="4929" priority="798" stopIfTrue="1">
      <formula>"esterreur(reference)"</formula>
    </cfRule>
  </conditionalFormatting>
  <conditionalFormatting sqref="F63 O63 X63 AG63">
    <cfRule type="expression" dxfId="4928" priority="874" stopIfTrue="1">
      <formula>"esterreur(reference)"</formula>
    </cfRule>
  </conditionalFormatting>
  <conditionalFormatting sqref="F62 O62 X62 AG62">
    <cfRule type="expression" dxfId="4927" priority="873" stopIfTrue="1">
      <formula>"esterreur(reference)"</formula>
    </cfRule>
  </conditionalFormatting>
  <conditionalFormatting sqref="F64 O64 X64 AG64">
    <cfRule type="expression" dxfId="4926" priority="872" stopIfTrue="1">
      <formula>"esterreur(reference)"</formula>
    </cfRule>
  </conditionalFormatting>
  <conditionalFormatting sqref="F65 O65 X65 AG65">
    <cfRule type="expression" dxfId="4925" priority="871" stopIfTrue="1">
      <formula>"esterreur(reference)"</formula>
    </cfRule>
  </conditionalFormatting>
  <conditionalFormatting sqref="F69 F66:F67 O69 X69 O66:O67 X66:X67 AG69 AG66:AG67">
    <cfRule type="expression" dxfId="4924" priority="870" stopIfTrue="1">
      <formula>"esterreur(reference)"</formula>
    </cfRule>
  </conditionalFormatting>
  <conditionalFormatting sqref="F70 O70 X70 AG70">
    <cfRule type="expression" dxfId="4923" priority="869" stopIfTrue="1">
      <formula>"esterreur(reference)"</formula>
    </cfRule>
  </conditionalFormatting>
  <conditionalFormatting sqref="F76:F77 O76:O77 X76:X77 AG76:AG77">
    <cfRule type="expression" dxfId="4922" priority="868" stopIfTrue="1">
      <formula>"esterreur(reference)"</formula>
    </cfRule>
  </conditionalFormatting>
  <conditionalFormatting sqref="F78:F81 O78:O81 X78:X81 AG78:AG81">
    <cfRule type="expression" dxfId="4921" priority="867" stopIfTrue="1">
      <formula>"esterreur(reference)"</formula>
    </cfRule>
  </conditionalFormatting>
  <conditionalFormatting sqref="F57 O57 X57 AG57">
    <cfRule type="expression" dxfId="4920" priority="865" stopIfTrue="1">
      <formula>"esterreur(reference)"</formula>
    </cfRule>
  </conditionalFormatting>
  <conditionalFormatting sqref="F94:F95 O94:O95 X94:X95 AG94:AG95">
    <cfRule type="expression" dxfId="4919" priority="864" stopIfTrue="1">
      <formula>"esterreur(reference)"</formula>
    </cfRule>
  </conditionalFormatting>
  <conditionalFormatting sqref="F98 O98 X98 AG98">
    <cfRule type="expression" dxfId="4918" priority="863" stopIfTrue="1">
      <formula>"esterreur(reference)"</formula>
    </cfRule>
  </conditionalFormatting>
  <conditionalFormatting sqref="F99 O99 X99 AG99">
    <cfRule type="expression" dxfId="4917" priority="862" stopIfTrue="1">
      <formula>"esterreur(reference)"</formula>
    </cfRule>
  </conditionalFormatting>
  <conditionalFormatting sqref="F101 O101 X101 AG101">
    <cfRule type="expression" dxfId="4916" priority="861" stopIfTrue="1">
      <formula>"esterreur(reference)"</formula>
    </cfRule>
  </conditionalFormatting>
  <conditionalFormatting sqref="F102 O102 X102 AG102">
    <cfRule type="expression" dxfId="4915" priority="860" stopIfTrue="1">
      <formula>"esterreur(reference)"</formula>
    </cfRule>
  </conditionalFormatting>
  <conditionalFormatting sqref="F103 O103 X103 AG103">
    <cfRule type="expression" dxfId="4914" priority="859" stopIfTrue="1">
      <formula>"esterreur(reference)"</formula>
    </cfRule>
  </conditionalFormatting>
  <conditionalFormatting sqref="F111 O111 X111 AG111">
    <cfRule type="expression" dxfId="4913" priority="858" stopIfTrue="1">
      <formula>"esterreur(reference)"</formula>
    </cfRule>
  </conditionalFormatting>
  <conditionalFormatting sqref="F112 O112 X112 AG112">
    <cfRule type="expression" dxfId="4912" priority="857" stopIfTrue="1">
      <formula>"esterreur(reference)"</formula>
    </cfRule>
  </conditionalFormatting>
  <conditionalFormatting sqref="F207 O207 X207 AG207">
    <cfRule type="expression" dxfId="4911" priority="822" stopIfTrue="1">
      <formula>"esterreur(reference)"</formula>
    </cfRule>
  </conditionalFormatting>
  <conditionalFormatting sqref="F114 O114 X114 AG114">
    <cfRule type="expression" dxfId="4910" priority="856" stopIfTrue="1">
      <formula>"esterreur(reference)"</formula>
    </cfRule>
  </conditionalFormatting>
  <conditionalFormatting sqref="F227 O227 X227 AG227">
    <cfRule type="expression" dxfId="4909" priority="818" stopIfTrue="1">
      <formula>"esterreur(reference)"</formula>
    </cfRule>
  </conditionalFormatting>
  <conditionalFormatting sqref="F116:F119 O116:O119 X116:X119 AG116:AG119">
    <cfRule type="expression" dxfId="4908" priority="855" stopIfTrue="1">
      <formula>"esterreur(reference)"</formula>
    </cfRule>
  </conditionalFormatting>
  <conditionalFormatting sqref="F120 O120 X120 AG120">
    <cfRule type="expression" dxfId="4907" priority="854" stopIfTrue="1">
      <formula>"esterreur(reference)"</formula>
    </cfRule>
  </conditionalFormatting>
  <conditionalFormatting sqref="F130 O130 X130 AG130">
    <cfRule type="expression" dxfId="4906" priority="851" stopIfTrue="1">
      <formula>"esterreur(reference)"</formula>
    </cfRule>
  </conditionalFormatting>
  <conditionalFormatting sqref="F124 O124 X124 AG124">
    <cfRule type="expression" dxfId="4905" priority="853" stopIfTrue="1">
      <formula>"esterreur(reference)"</formula>
    </cfRule>
  </conditionalFormatting>
  <conditionalFormatting sqref="F123 O123 X123 AG123">
    <cfRule type="expression" dxfId="4904" priority="852" stopIfTrue="1">
      <formula>"esterreur(reference)"</formula>
    </cfRule>
  </conditionalFormatting>
  <conditionalFormatting sqref="F138 O138 X138 AG138">
    <cfRule type="expression" dxfId="4903" priority="845" stopIfTrue="1">
      <formula>"esterreur(reference)"</formula>
    </cfRule>
  </conditionalFormatting>
  <conditionalFormatting sqref="F131 O131 X131 AG131">
    <cfRule type="expression" dxfId="4902" priority="850" stopIfTrue="1">
      <formula>"esterreur(reference)"</formula>
    </cfRule>
  </conditionalFormatting>
  <conditionalFormatting sqref="F132 O132 X132 AG132">
    <cfRule type="expression" dxfId="4901" priority="849" stopIfTrue="1">
      <formula>"esterreur(reference)"</formula>
    </cfRule>
  </conditionalFormatting>
  <conditionalFormatting sqref="F133 O133 X133 AG133">
    <cfRule type="expression" dxfId="4900" priority="848" stopIfTrue="1">
      <formula>"esterreur(reference)"</formula>
    </cfRule>
  </conditionalFormatting>
  <conditionalFormatting sqref="F139 O139 X139 AG139">
    <cfRule type="expression" dxfId="4899" priority="844" stopIfTrue="1">
      <formula>"esterreur(reference)"</formula>
    </cfRule>
  </conditionalFormatting>
  <conditionalFormatting sqref="F136 O136 X136 AG136">
    <cfRule type="expression" dxfId="4898" priority="847" stopIfTrue="1">
      <formula>"esterreur(reference)"</formula>
    </cfRule>
  </conditionalFormatting>
  <conditionalFormatting sqref="F137 O137 X137 AG137">
    <cfRule type="expression" dxfId="4897" priority="846" stopIfTrue="1">
      <formula>"esterreur(reference)"</formula>
    </cfRule>
  </conditionalFormatting>
  <conditionalFormatting sqref="F140 O140 X140 AG140">
    <cfRule type="expression" dxfId="4896" priority="843" stopIfTrue="1">
      <formula>"esterreur(reference)"</formula>
    </cfRule>
  </conditionalFormatting>
  <conditionalFormatting sqref="F141 O141 X141 AG141">
    <cfRule type="expression" dxfId="4895" priority="842" stopIfTrue="1">
      <formula>"esterreur(reference)"</formula>
    </cfRule>
  </conditionalFormatting>
  <conditionalFormatting sqref="F142 O142 X142 AG142">
    <cfRule type="expression" dxfId="4894" priority="841" stopIfTrue="1">
      <formula>"esterreur(reference)"</formula>
    </cfRule>
  </conditionalFormatting>
  <conditionalFormatting sqref="F143 O143 X143 AG143">
    <cfRule type="expression" dxfId="4893" priority="840" stopIfTrue="1">
      <formula>"esterreur(reference)"</formula>
    </cfRule>
  </conditionalFormatting>
  <conditionalFormatting sqref="F144 O144 X144 AG144">
    <cfRule type="expression" dxfId="4892" priority="839" stopIfTrue="1">
      <formula>"esterreur(reference)"</formula>
    </cfRule>
  </conditionalFormatting>
  <conditionalFormatting sqref="F145 O145 X145 AG145">
    <cfRule type="expression" dxfId="4891" priority="838" stopIfTrue="1">
      <formula>"esterreur(reference)"</formula>
    </cfRule>
  </conditionalFormatting>
  <conditionalFormatting sqref="F146 O146 X146 AG146">
    <cfRule type="expression" dxfId="4890" priority="837" stopIfTrue="1">
      <formula>"esterreur(reference)"</formula>
    </cfRule>
  </conditionalFormatting>
  <conditionalFormatting sqref="F147 O147 X147 AG147">
    <cfRule type="expression" dxfId="4889" priority="836" stopIfTrue="1">
      <formula>"esterreur(reference)"</formula>
    </cfRule>
  </conditionalFormatting>
  <conditionalFormatting sqref="F155 O155 X155 AG155">
    <cfRule type="expression" dxfId="4888" priority="835" stopIfTrue="1">
      <formula>"esterreur(reference)"</formula>
    </cfRule>
  </conditionalFormatting>
  <conditionalFormatting sqref="F157 O157 X157 AG157">
    <cfRule type="expression" dxfId="4887" priority="833" stopIfTrue="1">
      <formula>"esterreur(reference)"</formula>
    </cfRule>
  </conditionalFormatting>
  <conditionalFormatting sqref="F156 O156 X156 AG156">
    <cfRule type="expression" dxfId="4886" priority="834" stopIfTrue="1">
      <formula>"esterreur(reference)"</formula>
    </cfRule>
  </conditionalFormatting>
  <conditionalFormatting sqref="F115 O115 X115 AG115">
    <cfRule type="expression" dxfId="4885" priority="832" stopIfTrue="1">
      <formula>"esterreur(reference)"</formula>
    </cfRule>
  </conditionalFormatting>
  <conditionalFormatting sqref="F113 O113 X113 AG113">
    <cfRule type="expression" dxfId="4884" priority="831" stopIfTrue="1">
      <formula>"esterreur(reference)"</formula>
    </cfRule>
  </conditionalFormatting>
  <conditionalFormatting sqref="F197 O197 X197 AG197">
    <cfRule type="expression" dxfId="4883" priority="830" stopIfTrue="1">
      <formula>"esterreur(reference)"</formula>
    </cfRule>
  </conditionalFormatting>
  <conditionalFormatting sqref="F199 O199 X199 AG199">
    <cfRule type="expression" dxfId="4882" priority="829" stopIfTrue="1">
      <formula>"esterreur(reference)"</formula>
    </cfRule>
  </conditionalFormatting>
  <conditionalFormatting sqref="F198 O198 X198 AG198">
    <cfRule type="expression" dxfId="4881" priority="828" stopIfTrue="1">
      <formula>"esterreur(reference)"</formula>
    </cfRule>
  </conditionalFormatting>
  <conditionalFormatting sqref="F200 O200 X200 AG200">
    <cfRule type="expression" dxfId="4880" priority="827" stopIfTrue="1">
      <formula>"esterreur(reference)"</formula>
    </cfRule>
  </conditionalFormatting>
  <conditionalFormatting sqref="F201 O201 X201 AG201">
    <cfRule type="expression" dxfId="4879" priority="826" stopIfTrue="1">
      <formula>"esterreur(reference)"</formula>
    </cfRule>
  </conditionalFormatting>
  <conditionalFormatting sqref="F202:F204 O202:O204 X202:X204 AG202:AG204">
    <cfRule type="expression" dxfId="4878" priority="825" stopIfTrue="1">
      <formula>"esterreur(reference)"</formula>
    </cfRule>
  </conditionalFormatting>
  <conditionalFormatting sqref="F206 O206 X206 AG206">
    <cfRule type="expression" dxfId="4877" priority="823" stopIfTrue="1">
      <formula>"esterreur(reference)"</formula>
    </cfRule>
  </conditionalFormatting>
  <conditionalFormatting sqref="F205 O205 X205 AG205">
    <cfRule type="expression" dxfId="4876" priority="824" stopIfTrue="1">
      <formula>"esterreur(reference)"</formula>
    </cfRule>
  </conditionalFormatting>
  <conditionalFormatting sqref="F208 O208 X208 AG208">
    <cfRule type="expression" dxfId="4875" priority="821" stopIfTrue="1">
      <formula>"esterreur(reference)"</formula>
    </cfRule>
  </conditionalFormatting>
  <conditionalFormatting sqref="F211:F224 O211:O224 X211:X224 AG211:AG224">
    <cfRule type="expression" dxfId="4874" priority="820" stopIfTrue="1">
      <formula>"esterreur(reference)"</formula>
    </cfRule>
  </conditionalFormatting>
  <conditionalFormatting sqref="F225:F226 O225:O226 X225:X226 AG225:AG226">
    <cfRule type="expression" dxfId="4873" priority="819" stopIfTrue="1">
      <formula>"esterreur(reference)"</formula>
    </cfRule>
  </conditionalFormatting>
  <conditionalFormatting sqref="F243 O243 X243 AG243">
    <cfRule type="expression" dxfId="4872" priority="817" stopIfTrue="1">
      <formula>"esterreur(reference)"</formula>
    </cfRule>
  </conditionalFormatting>
  <conditionalFormatting sqref="F246 O246 X246 AG246">
    <cfRule type="expression" dxfId="4871" priority="816" stopIfTrue="1">
      <formula>"esterreur(reference)"</formula>
    </cfRule>
  </conditionalFormatting>
  <conditionalFormatting sqref="F253 O253 X253 AG253">
    <cfRule type="expression" dxfId="4870" priority="815" stopIfTrue="1">
      <formula>"esterreur(reference)"</formula>
    </cfRule>
  </conditionalFormatting>
  <conditionalFormatting sqref="F254 O254 X254 AG254">
    <cfRule type="expression" dxfId="4869" priority="814" stopIfTrue="1">
      <formula>"esterreur(reference)"</formula>
    </cfRule>
  </conditionalFormatting>
  <conditionalFormatting sqref="F255 O255 X255 AG255">
    <cfRule type="expression" dxfId="4868" priority="813" stopIfTrue="1">
      <formula>"esterreur(reference)"</formula>
    </cfRule>
  </conditionalFormatting>
  <conditionalFormatting sqref="F256 O256 X256 AG256">
    <cfRule type="expression" dxfId="4867" priority="812" stopIfTrue="1">
      <formula>"esterreur(reference)"</formula>
    </cfRule>
  </conditionalFormatting>
  <conditionalFormatting sqref="F257 O257 X257 AG257">
    <cfRule type="expression" dxfId="4866" priority="811" stopIfTrue="1">
      <formula>"esterreur(reference)"</formula>
    </cfRule>
  </conditionalFormatting>
  <conditionalFormatting sqref="F258 O258 X258 AG258">
    <cfRule type="expression" dxfId="4865" priority="810" stopIfTrue="1">
      <formula>"esterreur(reference)"</formula>
    </cfRule>
  </conditionalFormatting>
  <conditionalFormatting sqref="F259 O259 X259 AG259">
    <cfRule type="expression" dxfId="4864" priority="809" stopIfTrue="1">
      <formula>"esterreur(reference)"</formula>
    </cfRule>
  </conditionalFormatting>
  <conditionalFormatting sqref="F260 O260 X260 AG260">
    <cfRule type="expression" dxfId="4863" priority="808" stopIfTrue="1">
      <formula>"esterreur(reference)"</formula>
    </cfRule>
  </conditionalFormatting>
  <conditionalFormatting sqref="F261 O261 X261 AG261">
    <cfRule type="expression" dxfId="4862" priority="807" stopIfTrue="1">
      <formula>"esterreur(reference)"</formula>
    </cfRule>
  </conditionalFormatting>
  <conditionalFormatting sqref="F262 O262 X262 AG262">
    <cfRule type="expression" dxfId="4861" priority="806" stopIfTrue="1">
      <formula>"esterreur(reference)"</formula>
    </cfRule>
  </conditionalFormatting>
  <conditionalFormatting sqref="F263:F264 O263:O264 X263:X264 AG263:AG264">
    <cfRule type="expression" dxfId="4860" priority="805" stopIfTrue="1">
      <formula>"esterreur(reference)"</formula>
    </cfRule>
  </conditionalFormatting>
  <conditionalFormatting sqref="F268 O268 X268 AG268">
    <cfRule type="expression" dxfId="4859" priority="803" stopIfTrue="1">
      <formula>"esterreur(reference)"</formula>
    </cfRule>
  </conditionalFormatting>
  <conditionalFormatting sqref="F267 O267 X267 AG267">
    <cfRule type="expression" dxfId="4858" priority="804" stopIfTrue="1">
      <formula>"esterreur(reference)"</formula>
    </cfRule>
  </conditionalFormatting>
  <conditionalFormatting sqref="F269 O269 X269 AG269">
    <cfRule type="expression" dxfId="4857" priority="802" stopIfTrue="1">
      <formula>"esterreur(reference)"</formula>
    </cfRule>
  </conditionalFormatting>
  <conditionalFormatting sqref="F270 O270 X270 AG270">
    <cfRule type="expression" dxfId="4856" priority="801" stopIfTrue="1">
      <formula>"esterreur(reference)"</formula>
    </cfRule>
  </conditionalFormatting>
  <conditionalFormatting sqref="F272:F273 O272:O273 X272:X273 AG272:AG273">
    <cfRule type="expression" dxfId="4855" priority="799" stopIfTrue="1">
      <formula>"esterreur(reference)"</formula>
    </cfRule>
  </conditionalFormatting>
  <conditionalFormatting sqref="F294:F300 O294:O300 X294:X300 AG294:AG300">
    <cfRule type="expression" dxfId="4854" priority="797" stopIfTrue="1">
      <formula>"esterreur(reference)"</formula>
    </cfRule>
  </conditionalFormatting>
  <conditionalFormatting sqref="F301 O301 X301 AG301">
    <cfRule type="expression" dxfId="4853" priority="796" stopIfTrue="1">
      <formula>"esterreur(reference)"</formula>
    </cfRule>
  </conditionalFormatting>
  <conditionalFormatting sqref="F302 O302 X302 AG302">
    <cfRule type="expression" dxfId="4852" priority="795" stopIfTrue="1">
      <formula>"esterreur(reference)"</formula>
    </cfRule>
  </conditionalFormatting>
  <conditionalFormatting sqref="F306 O306 X306 AG306">
    <cfRule type="expression" dxfId="4851" priority="794" stopIfTrue="1">
      <formula>"esterreur(reference)"</formula>
    </cfRule>
  </conditionalFormatting>
  <conditionalFormatting sqref="F307 O307 X307 AG307">
    <cfRule type="expression" dxfId="4850" priority="793" stopIfTrue="1">
      <formula>"esterreur(reference)"</formula>
    </cfRule>
  </conditionalFormatting>
  <conditionalFormatting sqref="F311 O311 X311 AG311">
    <cfRule type="expression" dxfId="4849" priority="792" stopIfTrue="1">
      <formula>"esterreur(reference)"</formula>
    </cfRule>
  </conditionalFormatting>
  <conditionalFormatting sqref="F317 O317 X317 AG317">
    <cfRule type="expression" dxfId="4848" priority="791" stopIfTrue="1">
      <formula>"esterreur(reference)"</formula>
    </cfRule>
  </conditionalFormatting>
  <conditionalFormatting sqref="F318 O318 X318 AG318">
    <cfRule type="expression" dxfId="4847" priority="790" stopIfTrue="1">
      <formula>"esterreur(reference)"</formula>
    </cfRule>
  </conditionalFormatting>
  <conditionalFormatting sqref="E5 N5 W5 AF5">
    <cfRule type="expression" dxfId="4846" priority="784" stopIfTrue="1">
      <formula>"esterreur(reference)"</formula>
    </cfRule>
  </conditionalFormatting>
  <conditionalFormatting sqref="F5 O5 X5 AG5">
    <cfRule type="expression" dxfId="4845" priority="783" stopIfTrue="1">
      <formula>"esterreur(reference)"</formula>
    </cfRule>
  </conditionalFormatting>
  <conditionalFormatting sqref="E182 N182 W182 AF182">
    <cfRule type="expression" dxfId="4844" priority="782" stopIfTrue="1">
      <formula>"esterreur(reference)"</formula>
    </cfRule>
  </conditionalFormatting>
  <conditionalFormatting sqref="F93 O93 X93 AG93">
    <cfRule type="expression" dxfId="4843" priority="781" stopIfTrue="1">
      <formula>"esterreur(reference)"</formula>
    </cfRule>
  </conditionalFormatting>
  <conditionalFormatting sqref="E171 N171 W171 AF171">
    <cfRule type="expression" dxfId="4842" priority="780" stopIfTrue="1">
      <formula>"esterreur(reference)"</formula>
    </cfRule>
  </conditionalFormatting>
  <conditionalFormatting sqref="E174 N174 W174 AF174">
    <cfRule type="expression" dxfId="4841" priority="779" stopIfTrue="1">
      <formula>"esterreur(reference)"</formula>
    </cfRule>
  </conditionalFormatting>
  <conditionalFormatting sqref="E177 N177 W177 AF177">
    <cfRule type="expression" dxfId="4840" priority="778" stopIfTrue="1">
      <formula>"esterreur(reference)"</formula>
    </cfRule>
  </conditionalFormatting>
  <conditionalFormatting sqref="E180 N180 W180 AF180">
    <cfRule type="expression" dxfId="4839" priority="777" stopIfTrue="1">
      <formula>"esterreur(reference)"</formula>
    </cfRule>
  </conditionalFormatting>
  <conditionalFormatting sqref="E240 N240 W240 AF240">
    <cfRule type="expression" dxfId="4838" priority="776" stopIfTrue="1">
      <formula>"esterreur(reference)"</formula>
    </cfRule>
  </conditionalFormatting>
  <conditionalFormatting sqref="E243 N243 W243 AF243">
    <cfRule type="expression" dxfId="4837" priority="775" stopIfTrue="1">
      <formula>"esterreur(reference)"</formula>
    </cfRule>
  </conditionalFormatting>
  <conditionalFormatting sqref="E246 N246 W246 AF246">
    <cfRule type="expression" dxfId="4836" priority="774" stopIfTrue="1">
      <formula>"esterreur(reference)"</formula>
    </cfRule>
  </conditionalFormatting>
  <conditionalFormatting sqref="D306:D307 M306:M307 V306:V307 AE306:AE307">
    <cfRule type="expression" dxfId="4835" priority="773" stopIfTrue="1">
      <formula>"esterreur(reference)"</formula>
    </cfRule>
  </conditionalFormatting>
  <conditionalFormatting sqref="E187 N187 W187 AF187">
    <cfRule type="expression" dxfId="4834" priority="772" stopIfTrue="1">
      <formula>"esterreur(reference)"</formula>
    </cfRule>
  </conditionalFormatting>
  <conditionalFormatting sqref="E190 N190 W190 AF190">
    <cfRule type="expression" dxfId="4833" priority="771" stopIfTrue="1">
      <formula>"esterreur(reference)"</formula>
    </cfRule>
  </conditionalFormatting>
  <conditionalFormatting sqref="D311 M311 V311 AE311">
    <cfRule type="expression" dxfId="4832" priority="770" stopIfTrue="1">
      <formula>"esterreur(reference)"</formula>
    </cfRule>
  </conditionalFormatting>
  <conditionalFormatting sqref="E93 N93 W93 AF93">
    <cfRule type="expression" dxfId="4831" priority="769" stopIfTrue="1">
      <formula>"esterreur(reference)"</formula>
    </cfRule>
  </conditionalFormatting>
  <conditionalFormatting sqref="F240 O240 X240 AG240">
    <cfRule type="expression" dxfId="4830" priority="768" stopIfTrue="1">
      <formula>"esterreur(reference)"</formula>
    </cfRule>
  </conditionalFormatting>
  <conditionalFormatting sqref="E239 N239 W239 AF239">
    <cfRule type="expression" dxfId="4829" priority="767" stopIfTrue="1">
      <formula>"esterreur(reference)"</formula>
    </cfRule>
  </conditionalFormatting>
  <conditionalFormatting sqref="F239 O239 X239 AG239">
    <cfRule type="expression" dxfId="4828" priority="766" stopIfTrue="1">
      <formula>"esterreur(reference)"</formula>
    </cfRule>
  </conditionalFormatting>
  <conditionalFormatting sqref="F71 O71 X71 AG71">
    <cfRule type="expression" dxfId="4827" priority="765" stopIfTrue="1">
      <formula>"esterreur(reference)"</formula>
    </cfRule>
  </conditionalFormatting>
  <conditionalFormatting sqref="F210 O210 X210 AG210">
    <cfRule type="expression" dxfId="4826" priority="762" stopIfTrue="1">
      <formula>"esterreur(reference)"</formula>
    </cfRule>
  </conditionalFormatting>
  <conditionalFormatting sqref="F122 O122 X122 AG122">
    <cfRule type="expression" dxfId="4825" priority="764" stopIfTrue="1">
      <formula>"esterreur(reference)"</formula>
    </cfRule>
  </conditionalFormatting>
  <conditionalFormatting sqref="F266 O266 X266 AG266">
    <cfRule type="expression" dxfId="4824" priority="761" stopIfTrue="1">
      <formula>"esterreur(reference)"</formula>
    </cfRule>
  </conditionalFormatting>
  <conditionalFormatting sqref="F135 O135 X135 AG135">
    <cfRule type="expression" dxfId="4823" priority="763" stopIfTrue="1">
      <formula>"esterreur(reference)"</formula>
    </cfRule>
  </conditionalFormatting>
  <conditionalFormatting sqref="F330 O330 X330 AG330">
    <cfRule type="expression" dxfId="4822" priority="760" stopIfTrue="1">
      <formula>"esterreur(reference)"</formula>
    </cfRule>
  </conditionalFormatting>
  <conditionalFormatting sqref="F75 O75 X75 AG75">
    <cfRule type="expression" dxfId="4821" priority="759" stopIfTrue="1">
      <formula>"esterreur(reference)"</formula>
    </cfRule>
  </conditionalFormatting>
  <conditionalFormatting sqref="F60 O60 X60 AG60">
    <cfRule type="expression" dxfId="4820" priority="757" stopIfTrue="1">
      <formula>"esterreur(reference)"</formula>
    </cfRule>
  </conditionalFormatting>
  <conditionalFormatting sqref="F59 O59 X59 AG59">
    <cfRule type="expression" dxfId="4819" priority="758" stopIfTrue="1">
      <formula>"esterreur(reference)"</formula>
    </cfRule>
  </conditionalFormatting>
  <conditionalFormatting sqref="F68 O68 X68 AG68">
    <cfRule type="expression" dxfId="4818" priority="756" stopIfTrue="1">
      <formula>"esterreur(reference)"</formula>
    </cfRule>
  </conditionalFormatting>
  <conditionalFormatting sqref="D148:E148 M148:N148 V148:W148 AE148:AF148">
    <cfRule type="expression" dxfId="4817" priority="755" stopIfTrue="1">
      <formula>"esterreur(reference)"</formula>
    </cfRule>
  </conditionalFormatting>
  <conditionalFormatting sqref="F148 O148 X148 AG148">
    <cfRule type="expression" dxfId="4816" priority="754" stopIfTrue="1">
      <formula>"esterreur(reference)"</formula>
    </cfRule>
  </conditionalFormatting>
  <conditionalFormatting sqref="D149:E151 M149:N151 V149:W151 AE149:AF151">
    <cfRule type="expression" dxfId="4815" priority="753" stopIfTrue="1">
      <formula>"esterreur(reference)"</formula>
    </cfRule>
  </conditionalFormatting>
  <conditionalFormatting sqref="F149:F151 O149:O151 X149:X151 AG149:AG151">
    <cfRule type="expression" dxfId="4814" priority="752" stopIfTrue="1">
      <formula>"esterreur(reference)"</formula>
    </cfRule>
  </conditionalFormatting>
  <conditionalFormatting sqref="F158:F161 O158:O161 X158:X161 AG158:AG161">
    <cfRule type="expression" dxfId="4813" priority="751" stopIfTrue="1">
      <formula>"esterreur(reference)"</formula>
    </cfRule>
  </conditionalFormatting>
  <conditionalFormatting sqref="F170 F172:F173 F175:F176 F178:F179 F181:F182 F184:F186 F188:F189 F191 O170 X170 O172:O173 X172:X173 O175:O176 X175:X176 O178:O179 X178:X179 O181:O182 X181:X182 O184:O186 X184:X186 O188:O189 X188:X189 O191 X191 AG170 AG172:AG173 AG175:AG176 AG178:AG179 AG181:AG182 AG184:AG186 AG188:AG189 AG191">
    <cfRule type="expression" dxfId="4812" priority="750" stopIfTrue="1">
      <formula>"esterreur(reference)"</formula>
    </cfRule>
  </conditionalFormatting>
  <conditionalFormatting sqref="E284 N284 W284 AF284">
    <cfRule type="expression" dxfId="4811" priority="749" stopIfTrue="1">
      <formula>"esterreur(reference)"</formula>
    </cfRule>
  </conditionalFormatting>
  <conditionalFormatting sqref="G353:H354 G399:H399 G364:H375 J353:K354 J399:K399 G363:L363 J364:K375 P353:Q354 Y353:Z354 P399:Q399 Y399:Z399 P364:Q375 Y364:Z375 S353:T354 AB353:AC354 S399:T399 AB399:AC399 P363:U363 Y363:AD363 S364:T375 AB364:AC375 AH353:AI354 AH399:AI399 AH364:AI375 AK353:AL354 AK399:AL399 AH363:AM363 AK364:AL375">
    <cfRule type="expression" dxfId="4810" priority="743" stopIfTrue="1">
      <formula>"esterreur(reference)"</formula>
    </cfRule>
  </conditionalFormatting>
  <conditionalFormatting sqref="G356:L356 P356:U356 Y356:AD356 AH356:AM356">
    <cfRule type="expression" dxfId="4809" priority="744" stopIfTrue="1">
      <formula>"esterreur(reference)"</formula>
    </cfRule>
  </conditionalFormatting>
  <conditionalFormatting sqref="G377:H392 G376:L376 J377:K392 P377:Q392 Y377:Z392 P376:U376 Y376:AD376 S377:T392 AB377:AC392 AH377:AI392 AH376:AM376 AK377:AL392">
    <cfRule type="expression" dxfId="4808" priority="745" stopIfTrue="1">
      <formula>"esterreur(reference)"</formula>
    </cfRule>
  </conditionalFormatting>
  <conditionalFormatting sqref="G393:H393 G395:L398 J393:K393 P393:Q393 Y393:Z393 P395:U398 Y395:AD398 S393:T393 AB393:AC393 AH393:AI393 AH395:AM398 AK393:AL393">
    <cfRule type="expression" dxfId="4807" priority="746" stopIfTrue="1">
      <formula>"esterreur(reference)"</formula>
    </cfRule>
  </conditionalFormatting>
  <conditionalFormatting sqref="G361:L362 P361:U362 Y361:AD362 AH361:AM362">
    <cfRule type="expression" dxfId="4806" priority="747" stopIfTrue="1">
      <formula>"esterreur(reference)"</formula>
    </cfRule>
  </conditionalFormatting>
  <conditionalFormatting sqref="H394 K394 Q394 Z394 T394 AC394 AI394 AL394">
    <cfRule type="expression" dxfId="4805" priority="748" stopIfTrue="1">
      <formula>"esterreur(reference)"</formula>
    </cfRule>
  </conditionalFormatting>
  <conditionalFormatting sqref="I364:I375 L364:L375 R364:R375 AA364:AA375 U364:U375 AD364:AD375 AJ364:AJ375 AM364:AM375">
    <cfRule type="expression" dxfId="4804" priority="742" stopIfTrue="1">
      <formula>"esterreur(reference)"</formula>
    </cfRule>
  </conditionalFormatting>
  <conditionalFormatting sqref="I377:I393 L377:L393 R377:R393 AA377:AA393 U377:U393 AD377:AD393 AJ377:AJ393 AM377:AM393">
    <cfRule type="expression" dxfId="4803" priority="741" stopIfTrue="1">
      <formula>"esterreur(reference)"</formula>
    </cfRule>
  </conditionalFormatting>
  <conditionalFormatting sqref="G168:G195 G291:G292 H170 G90:G91 G3 G236:G239 H238:I238 I18 G164:H166 I165:I166 I233:I234 I289 G232:H234 G288:H289 G352:H352 I24 G13:G14 G16 H94:H95 H99 H172 H175:H176 H178:H179 H181 H183:H186 H188:H189 H306:H307 H311 H192:I195 G101:H103 G135:H136 G155:H156 G284 G18:G24 I6:I14 G31:H48 G111:G120 G122:H133 I125:I129 G225:H228 G294:H302 I319:I324 G317:H347 G253:H274 G197:H218 H191 I275:I284 J168:J195 J291:J292 K170 J90:J91 J3 G25:L30 J236:J239 K238:L238 G308:L310 G303:L305 G293:L293 L18 G83:L88 G163:L163 J164:K166 L165:L166 L233:L234 L289 G231:L231 J232:K234 G287:L287 J288:K289 G351:L351 J352:K352 G72:L72 G121:L121 G152:L152 G348:L348 G242:L242 G251:L252 G96:L97 G100:L100 L24 J13:J14 J16 K94:K95 G104:L110 K99 G134:L134 K172 K175:K176 K178:K179 K181 K183:K186 K188:K189 G312:L315 K306:K307 K311 K192:L195 J101:K103 J135:K136 J155:K156 J284 J18:J24 G49:L54 L6:L14 J31:K48 J111:J120 J122:K133 L125:L129 J225:K228 J294:K302 L319:L324 J317:K347 J253:K274 J197:K218 K191 L275:L284 P168:P195 Y168:Y195 P291:P292 Y291:Y292 Q170 Z170 P90:P91 Y90:Y91 P3 Y3 P236:P239 Y236:Y239 Q238:R238 Z238:AA238 R18 AA18 P164:Q166 Y164:Z166 R165:R166 AA165:AA166 R233:R234 AA233:AA234 R289 AA289 P232:Q234 Y232:Z234 P288:Q289 Y288:Z289 P352:Q352 Y352:Z352 R24 AA24 P13:P14 Y13:Y14 P16 Y16 Q94:Q95 Z94:Z95 Q99 Z99 Q172 Z172 Q175:Q176 Z175:Z176 Q178:Q179 Z178:Z179 Q181 Z181 Q183:Q186 Z183:Z186 Q188:Q189 Z188:Z189 Q306:Q307 Z306:Z307 Q311 Z311 Q192:R195 Z192:AA195 P101:Q103 Y101:Z103 P135:Q136 Y135:Z136 P155:Q156 Y155:Z156 P284 Y284 P18:P24 Y18:Y24 R6:R14 AA6:AA14 P31:Q48 Y31:Z48 P111:P120 Y111:Y120 P122:Q133 Y122:Z133 R125:R129 AA125:AA129 P225:Q228 Y225:Z228 P294:Q302 Y294:Z302 R319:R324 AA319:AA324 P317:Q347 Y317:Z347 P253:Q274 Y253:Z274 P197:Q218 Y197:Z218 Q191 Z191 R275:R284 AA275:AA284 S168:S195 AB168:AB195 S291:S292 AB291:AB292 T170 AC170 S90:S91 AB90:AB91 S3 AB3 P25:U30 Y25:AD30 S236:S239 AB236:AB239 T238:U238 AC238:AD238 P308:U310 Y308:AD310 P303:U305 Y303:AD305 P293:U293 Y293:AD293 U18 AD18 P83:U88 Y83:AD88 P163:U163 Y163:AD163 S164:T166 AB164:AC166 U165:U166 AD165:AD166 U233:U234 AD233:AD234 U289 AD289 P231:U231 Y231:AD231 S232:T234 AB232:AC234 P287:U287 Y287:AD287 S288:T289 AB288:AC289 P351:U351 Y351:AD351 S352:T352 AB352:AC352 P72:U72 Y72:AD72 P121:U121 Y121:AD121 P152:U152 Y152:AD152 P348:U348 Y348:AD348 P242:U242 Y242:AD242 P251:U252 Y251:AD252 P96:U97 Y96:AD97 P100:U100 Y100:AD100 U24 AD24 S13:S14 AB13:AB14 S16 AB16 T94:T95 AC94:AC95 P104:U110 Y104:AD110 T99 AC99 P134:U134 Y134:AD134 T172 AC172 T175:T176 AC175:AC176 T178:T179 AC178:AC179 T181 AC181 T183:T186 AC183:AC186 T188:T189 AC188:AC189 P312:U315 Y312:AD315 T306:T307 AC306:AC307 T311 AC311 T192:U195 AC192:AD195 S101:T103 AB101:AC103 S135:T136 AB135:AC136 S155:T156 AB155:AC156 S284 AB284 S18:S24 AB18:AB24 P49:U54 Y49:AD54 U6:U14 AD6:AD14 S31:T48 AB31:AC48 S111:S120 AB111:AB120 S122:T133 AB122:AC133 U125:U129 AD125:AD129 S225:T228 AB225:AC228 S294:T302 AB294:AC302 U319:U324 AD319:AD324 S317:T347 AB317:AC347 S253:T274 AB253:AC274 S197:T218 AB197:AC218 T191 AC191 U275:U284 AD275:AD284 AH168:AH195 AH291:AH292 AI170 AH90:AH91 AH3 AH236:AH239 AI238:AJ238 AJ18 AH164:AI166 AJ165:AJ166 AJ233:AJ234 AJ289 AH232:AI234 AH288:AI289 AH352:AI352 AJ24 AH13:AH14 AH16 AI94:AI95 AI99 AI172 AI175:AI176 AI178:AI179 AI181 AI183:AI186 AI188:AI189 AI306:AI307 AI311 AI192:AJ195 AH101:AI103 AH135:AI136 AH155:AI156 AH284 AH18:AH24 AJ6:AJ14 AH31:AI48 AH111:AH120 AH122:AI133 AJ125:AJ129 AH225:AI228 AH294:AI302 AJ319:AJ324 AH317:AI347 AH253:AI274 AH197:AI218 AI191 AJ275:AJ284 AK168:AK195 AK291:AK292 AL170 AK90:AK91 AK3 AH25:AM30 AK236:AK239 AL238:AM238 AH308:AM310 AH303:AM305 AH293:AM293 AM18 AH83:AM88 AH163:AM163 AK164:AL166 AM165:AM166 AM233:AM234 AM289 AH231:AM231 AK232:AL234 AH287:AM287 AK288:AL289 AH351:AM351 AK352:AL352 AH72:AM72 AH121:AM121 AH152:AM152 AH348:AM348 AH242:AM242 AH251:AM252 AH96:AM97 AH100:AM100 AM24 AK13:AK14 AK16 AL94:AL95 AH104:AM110 AL99 AH134:AM134 AL172 AL175:AL176 AL178:AL179 AL181 AL183:AL186 AL188:AL189 AH312:AM315 AL306:AL307 AL311 AL192:AM195 AK101:AL103 AK135:AL136 AK155:AL156 AK284 AK18:AK24 AH49:AM54 AM6:AM14 AK31:AL48 AK111:AK120 AK122:AL133 AM125:AM129 AK225:AL228 AK294:AL302 AM319:AM324 AK317:AL347 AK253:AL274 AK197:AL218 AL191 AM275:AM284 AL236:AM236 AI236:AJ236 AC236:AD236 T236:U236 Z236:AA236 Q236:R236 K236:L236 H236:I236 AL168:AM168 AI168:AJ168 AC168:AD168 T168:U168 Z168:AA168 Q168:R168 K168:L168 H168:I168 AL90:AM90 AI90:AJ90 AC90:AD90 T90:U90 Z90:AA90 Q90:R90 K90:L90 H90:I90 AL291:AM291 AI291:AJ291 AC291:AD291 T291:U291 Z291:AA291 Q291:R291 K291:L291 H291:I291">
    <cfRule type="expression" dxfId="4802" priority="725" stopIfTrue="1">
      <formula>"esterreur(reference)"</formula>
    </cfRule>
  </conditionalFormatting>
  <conditionalFormatting sqref="G219:H224 J219:K224 P219:Q224 Y219:Z224 S219:T224 AB219:AC224 AH219:AI224 AK219:AL224">
    <cfRule type="expression" dxfId="4801" priority="727" stopIfTrue="1">
      <formula>"esterreur(reference)"</formula>
    </cfRule>
  </conditionalFormatting>
  <conditionalFormatting sqref="G141:H147 J141:K147 P141:Q147 Y141:Z147 S141:T147 AB141:AC147 AH141:AI147 AK141:AL147">
    <cfRule type="expression" dxfId="4800" priority="728" stopIfTrue="1">
      <formula>"esterreur(reference)"</formula>
    </cfRule>
  </conditionalFormatting>
  <conditionalFormatting sqref="G137:H139 J137:K139 P137:Q139 Y137:Z139 S137:T139 AB137:AC139 AH137:AI139 AK137:AL139">
    <cfRule type="expression" dxfId="4799" priority="729" stopIfTrue="1">
      <formula>"esterreur(reference)"</formula>
    </cfRule>
  </conditionalFormatting>
  <conditionalFormatting sqref="G140:H140 J140:K140 P140:Q140 Y140:Z140 S140:T140 AB140:AC140 AH140:AI140 AK140:AL140">
    <cfRule type="expression" dxfId="4798" priority="730" stopIfTrue="1">
      <formula>"esterreur(reference)"</formula>
    </cfRule>
  </conditionalFormatting>
  <conditionalFormatting sqref="I82 L82 R82 AA82 U82 AD82 AJ82 AM82">
    <cfRule type="expression" dxfId="4797" priority="705" stopIfTrue="1">
      <formula>"esterreur(reference)"</formula>
    </cfRule>
  </conditionalFormatting>
  <conditionalFormatting sqref="G281:H283 J281:K283 P281:Q283 Y281:Z283 S281:T283 AB281:AC283 AH281:AI283 AK281:AL283">
    <cfRule type="expression" dxfId="4796" priority="731" stopIfTrue="1">
      <formula>"esterreur(reference)"</formula>
    </cfRule>
  </conditionalFormatting>
  <conditionalFormatting sqref="G316:L316 P316:U316 Y316:AD316 AH316:AM316">
    <cfRule type="expression" dxfId="4795" priority="732" stopIfTrue="1">
      <formula>"esterreur(reference)"</formula>
    </cfRule>
  </conditionalFormatting>
  <conditionalFormatting sqref="G196:L196 P196:U196 Y196:AD196 AH196:AM196">
    <cfRule type="expression" dxfId="4794" priority="733" stopIfTrue="1">
      <formula>"esterreur(reference)"</formula>
    </cfRule>
  </conditionalFormatting>
  <conditionalFormatting sqref="G55:H56 G71:H71 J55:K56 J71:K71 P55:Q56 Y55:Z56 P71:Q71 Y71:Z71 S55:T56 AB55:AC56 S71:T71 AB71:AC71 AH55:AI56 AH71:AI71 AK55:AL56 AK71:AL71">
    <cfRule type="expression" dxfId="4793" priority="734" stopIfTrue="1">
      <formula>"esterreur(reference)"</formula>
    </cfRule>
  </conditionalFormatting>
  <conditionalFormatting sqref="G61:H70 J61:K70 P61:Q70 Y61:Z70 S61:T70 AB61:AC70 AH61:AI70 AK61:AL70">
    <cfRule type="expression" dxfId="4792" priority="735" stopIfTrue="1">
      <formula>"esterreur(reference)"</formula>
    </cfRule>
  </conditionalFormatting>
  <conditionalFormatting sqref="G57:H59 J57:K59 P57:Q59 Y57:Z59 S57:T59 AB57:AC59 AH57:AI59 AK57:AL59">
    <cfRule type="expression" dxfId="4791" priority="736" stopIfTrue="1">
      <formula>"esterreur(reference)"</formula>
    </cfRule>
  </conditionalFormatting>
  <conditionalFormatting sqref="G60:H60 J60:K60 P60:Q60 Y60:Z60 S60:T60 AB60:AC60 AH60:AI60 AK60:AL60">
    <cfRule type="expression" dxfId="4790" priority="737" stopIfTrue="1">
      <formula>"esterreur(reference)"</formula>
    </cfRule>
  </conditionalFormatting>
  <conditionalFormatting sqref="H98 K98 Q98 Z98 T98 AC98 AI98 AL98">
    <cfRule type="expression" dxfId="4789" priority="738" stopIfTrue="1">
      <formula>"esterreur(reference)"</formula>
    </cfRule>
  </conditionalFormatting>
  <conditionalFormatting sqref="I331:I347 L331:L347 R331:R347 AA331:AA347 U331:U347 AD331:AD347 AJ331:AJ347 AM331:AM347">
    <cfRule type="expression" dxfId="4788" priority="624" stopIfTrue="1">
      <formula>"esterreur(reference)"</formula>
    </cfRule>
  </conditionalFormatting>
  <conditionalFormatting sqref="I16:I17 L16:L17 R16:R17 AA16:AA17 U16:U17 AD16:AD17 AJ16:AJ17 AM16:AM17">
    <cfRule type="expression" dxfId="4787" priority="724" stopIfTrue="1">
      <formula>"esterreur(reference)"</formula>
    </cfRule>
  </conditionalFormatting>
  <conditionalFormatting sqref="I20 L20 R20 AA20 U20 AD20 AJ20 AM20">
    <cfRule type="expression" dxfId="4786" priority="722" stopIfTrue="1">
      <formula>"esterreur(reference)"</formula>
    </cfRule>
  </conditionalFormatting>
  <conditionalFormatting sqref="I325 L325 R325 AA325 U325 AD325 AJ325 AM325">
    <cfRule type="expression" dxfId="4785" priority="628" stopIfTrue="1">
      <formula>"esterreur(reference)"</formula>
    </cfRule>
  </conditionalFormatting>
  <conditionalFormatting sqref="I326 L326 R326 AA326 U326 AD326 AJ326 AM326">
    <cfRule type="expression" dxfId="4784" priority="627" stopIfTrue="1">
      <formula>"esterreur(reference)"</formula>
    </cfRule>
  </conditionalFormatting>
  <conditionalFormatting sqref="I327 L327 R327 AA327 U327 AD327 AJ327 AM327">
    <cfRule type="expression" dxfId="4783" priority="626" stopIfTrue="1">
      <formula>"esterreur(reference)"</formula>
    </cfRule>
  </conditionalFormatting>
  <conditionalFormatting sqref="I328 L328 R328 AA328 U328 AD328 AJ328 AM328">
    <cfRule type="expression" dxfId="4782" priority="625" stopIfTrue="1">
      <formula>"esterreur(reference)"</formula>
    </cfRule>
  </conditionalFormatting>
  <conditionalFormatting sqref="I42 L42 R42 AA42 U42 AD42 AJ42 AM42">
    <cfRule type="expression" dxfId="4781" priority="721" stopIfTrue="1">
      <formula>"esterreur(reference)"</formula>
    </cfRule>
  </conditionalFormatting>
  <conditionalFormatting sqref="I43 L43 R43 AA43 U43 AD43 AJ43 AM43">
    <cfRule type="expression" dxfId="4780" priority="720" stopIfTrue="1">
      <formula>"esterreur(reference)"</formula>
    </cfRule>
  </conditionalFormatting>
  <conditionalFormatting sqref="I44 L44 R44 AA44 U44 AD44 AJ44 AM44">
    <cfRule type="expression" dxfId="4779" priority="719" stopIfTrue="1">
      <formula>"esterreur(reference)"</formula>
    </cfRule>
  </conditionalFormatting>
  <conditionalFormatting sqref="I45:I48 L45:L48 R45:R48 AA45:AA48 U45:U48 AD45:AD48 AJ45:AJ48 AM45:AM48">
    <cfRule type="expression" dxfId="4778" priority="718" stopIfTrue="1">
      <formula>"esterreur(reference)"</formula>
    </cfRule>
  </conditionalFormatting>
  <conditionalFormatting sqref="I55 L55 R55 AA55 U55 AD55 AJ55 AM55">
    <cfRule type="expression" dxfId="4777" priority="717" stopIfTrue="1">
      <formula>"esterreur(reference)"</formula>
    </cfRule>
  </conditionalFormatting>
  <conditionalFormatting sqref="I56 L56 R56 AA56 U56 AD56 AJ56 AM56">
    <cfRule type="expression" dxfId="4776" priority="716" stopIfTrue="1">
      <formula>"esterreur(reference)"</formula>
    </cfRule>
  </conditionalFormatting>
  <conditionalFormatting sqref="I271 L271 R271 AA271 U271 AD271 AJ271 AM271">
    <cfRule type="expression" dxfId="4775" priority="639" stopIfTrue="1">
      <formula>"esterreur(reference)"</formula>
    </cfRule>
  </conditionalFormatting>
  <conditionalFormatting sqref="I58 L58 R58 AA58 U58 AD58 AJ58 AM58">
    <cfRule type="expression" dxfId="4774" priority="715" stopIfTrue="1">
      <formula>"esterreur(reference)"</formula>
    </cfRule>
  </conditionalFormatting>
  <conditionalFormatting sqref="I61 L61 R61 AA61 U61 AD61 AJ61 AM61">
    <cfRule type="expression" dxfId="4773" priority="714" stopIfTrue="1">
      <formula>"esterreur(reference)"</formula>
    </cfRule>
  </conditionalFormatting>
  <conditionalFormatting sqref="I274 L274 R274 AA274 U274 AD274 AJ274 AM274">
    <cfRule type="expression" dxfId="4772" priority="637" stopIfTrue="1">
      <formula>"esterreur(reference)"</formula>
    </cfRule>
  </conditionalFormatting>
  <conditionalFormatting sqref="I63 L63 R63 AA63 U63 AD63 AJ63 AM63">
    <cfRule type="expression" dxfId="4771" priority="713" stopIfTrue="1">
      <formula>"esterreur(reference)"</formula>
    </cfRule>
  </conditionalFormatting>
  <conditionalFormatting sqref="I62 L62 R62 AA62 U62 AD62 AJ62 AM62">
    <cfRule type="expression" dxfId="4770" priority="712" stopIfTrue="1">
      <formula>"esterreur(reference)"</formula>
    </cfRule>
  </conditionalFormatting>
  <conditionalFormatting sqref="I64 L64 R64 AA64 U64 AD64 AJ64 AM64">
    <cfRule type="expression" dxfId="4769" priority="711" stopIfTrue="1">
      <formula>"esterreur(reference)"</formula>
    </cfRule>
  </conditionalFormatting>
  <conditionalFormatting sqref="I65 L65 R65 AA65 U65 AD65 AJ65 AM65">
    <cfRule type="expression" dxfId="4768" priority="710" stopIfTrue="1">
      <formula>"esterreur(reference)"</formula>
    </cfRule>
  </conditionalFormatting>
  <conditionalFormatting sqref="I69 I66:I67 L69 L66:L67 R69 AA69 R66:R67 AA66:AA67 U69 AD69 U66:U67 AD66:AD67 AJ69 AJ66:AJ67 AM69 AM66:AM67">
    <cfRule type="expression" dxfId="4767" priority="709" stopIfTrue="1">
      <formula>"esterreur(reference)"</formula>
    </cfRule>
  </conditionalFormatting>
  <conditionalFormatting sqref="I70 L70 R70 AA70 U70 AD70 AJ70 AM70">
    <cfRule type="expression" dxfId="4766" priority="708" stopIfTrue="1">
      <formula>"esterreur(reference)"</formula>
    </cfRule>
  </conditionalFormatting>
  <conditionalFormatting sqref="I76:I77 L76:L77 R76:R77 AA76:AA77 U76:U77 AD76:AD77 AJ76:AJ77 AM76:AM77">
    <cfRule type="expression" dxfId="4765" priority="707" stopIfTrue="1">
      <formula>"esterreur(reference)"</formula>
    </cfRule>
  </conditionalFormatting>
  <conditionalFormatting sqref="I78:I81 L78:L81 R78:R81 AA78:AA81 U78:U81 AD78:AD81 AJ78:AJ81 AM78:AM81">
    <cfRule type="expression" dxfId="4764" priority="706" stopIfTrue="1">
      <formula>"esterreur(reference)"</formula>
    </cfRule>
  </conditionalFormatting>
  <conditionalFormatting sqref="I57 L57 R57 AA57 U57 AD57 AJ57 AM57">
    <cfRule type="expression" dxfId="4763" priority="704" stopIfTrue="1">
      <formula>"esterreur(reference)"</formula>
    </cfRule>
  </conditionalFormatting>
  <conditionalFormatting sqref="I94:I95 L94:L95 R94:R95 AA94:AA95 U94:U95 AD94:AD95 AJ94:AJ95 AM94:AM95">
    <cfRule type="expression" dxfId="4762" priority="703" stopIfTrue="1">
      <formula>"esterreur(reference)"</formula>
    </cfRule>
  </conditionalFormatting>
  <conditionalFormatting sqref="I98 L98 R98 AA98 U98 AD98 AJ98 AM98">
    <cfRule type="expression" dxfId="4761" priority="702" stopIfTrue="1">
      <formula>"esterreur(reference)"</formula>
    </cfRule>
  </conditionalFormatting>
  <conditionalFormatting sqref="I99 L99 R99 AA99 U99 AD99 AJ99 AM99">
    <cfRule type="expression" dxfId="4760" priority="701" stopIfTrue="1">
      <formula>"esterreur(reference)"</formula>
    </cfRule>
  </conditionalFormatting>
  <conditionalFormatting sqref="I101 L101 R101 AA101 U101 AD101 AJ101 AM101">
    <cfRule type="expression" dxfId="4759" priority="700" stopIfTrue="1">
      <formula>"esterreur(reference)"</formula>
    </cfRule>
  </conditionalFormatting>
  <conditionalFormatting sqref="I102 L102 R102 AA102 U102 AD102 AJ102 AM102">
    <cfRule type="expression" dxfId="4758" priority="699" stopIfTrue="1">
      <formula>"esterreur(reference)"</formula>
    </cfRule>
  </conditionalFormatting>
  <conditionalFormatting sqref="I103 L103 R103 AA103 U103 AD103 AJ103 AM103">
    <cfRule type="expression" dxfId="4757" priority="698" stopIfTrue="1">
      <formula>"esterreur(reference)"</formula>
    </cfRule>
  </conditionalFormatting>
  <conditionalFormatting sqref="I111 L111 R111 AA111 U111 AD111 AJ111 AM111">
    <cfRule type="expression" dxfId="4756" priority="697" stopIfTrue="1">
      <formula>"esterreur(reference)"</formula>
    </cfRule>
  </conditionalFormatting>
  <conditionalFormatting sqref="I112 L112 R112 AA112 U112 AD112 AJ112 AM112">
    <cfRule type="expression" dxfId="4755" priority="696" stopIfTrue="1">
      <formula>"esterreur(reference)"</formula>
    </cfRule>
  </conditionalFormatting>
  <conditionalFormatting sqref="I207 L207 R207 AA207 U207 AD207 AJ207 AM207">
    <cfRule type="expression" dxfId="4754" priority="661" stopIfTrue="1">
      <formula>"esterreur(reference)"</formula>
    </cfRule>
  </conditionalFormatting>
  <conditionalFormatting sqref="I114 L114 R114 AA114 U114 AD114 AJ114 AM114">
    <cfRule type="expression" dxfId="4753" priority="695" stopIfTrue="1">
      <formula>"esterreur(reference)"</formula>
    </cfRule>
  </conditionalFormatting>
  <conditionalFormatting sqref="I227 L227 R227 AA227 U227 AD227 AJ227 AM227">
    <cfRule type="expression" dxfId="4752" priority="657" stopIfTrue="1">
      <formula>"esterreur(reference)"</formula>
    </cfRule>
  </conditionalFormatting>
  <conditionalFormatting sqref="I116:I119 L116:L119 R116:R119 AA116:AA119 U116:U119 AD116:AD119 AJ116:AJ119 AM116:AM119">
    <cfRule type="expression" dxfId="4751" priority="694" stopIfTrue="1">
      <formula>"esterreur(reference)"</formula>
    </cfRule>
  </conditionalFormatting>
  <conditionalFormatting sqref="I120 L120 R120 AA120 U120 AD120 AJ120 AM120">
    <cfRule type="expression" dxfId="4750" priority="693" stopIfTrue="1">
      <formula>"esterreur(reference)"</formula>
    </cfRule>
  </conditionalFormatting>
  <conditionalFormatting sqref="I130 L130 R130 AA130 U130 AD130 AJ130 AM130">
    <cfRule type="expression" dxfId="4749" priority="690" stopIfTrue="1">
      <formula>"esterreur(reference)"</formula>
    </cfRule>
  </conditionalFormatting>
  <conditionalFormatting sqref="I124 L124 R124 AA124 U124 AD124 AJ124 AM124">
    <cfRule type="expression" dxfId="4748" priority="692" stopIfTrue="1">
      <formula>"esterreur(reference)"</formula>
    </cfRule>
  </conditionalFormatting>
  <conditionalFormatting sqref="I123 L123 R123 AA123 U123 AD123 AJ123 AM123">
    <cfRule type="expression" dxfId="4747" priority="691" stopIfTrue="1">
      <formula>"esterreur(reference)"</formula>
    </cfRule>
  </conditionalFormatting>
  <conditionalFormatting sqref="I138 L138 R138 AA138 U138 AD138 AJ138 AM138">
    <cfRule type="expression" dxfId="4746" priority="684" stopIfTrue="1">
      <formula>"esterreur(reference)"</formula>
    </cfRule>
  </conditionalFormatting>
  <conditionalFormatting sqref="I131 L131 R131 AA131 U131 AD131 AJ131 AM131">
    <cfRule type="expression" dxfId="4745" priority="689" stopIfTrue="1">
      <formula>"esterreur(reference)"</formula>
    </cfRule>
  </conditionalFormatting>
  <conditionalFormatting sqref="I132 L132 R132 AA132 U132 AD132 AJ132 AM132">
    <cfRule type="expression" dxfId="4744" priority="688" stopIfTrue="1">
      <formula>"esterreur(reference)"</formula>
    </cfRule>
  </conditionalFormatting>
  <conditionalFormatting sqref="I133 L133 R133 AA133 U133 AD133 AJ133 AM133">
    <cfRule type="expression" dxfId="4743" priority="687" stopIfTrue="1">
      <formula>"esterreur(reference)"</formula>
    </cfRule>
  </conditionalFormatting>
  <conditionalFormatting sqref="I139 L139 R139 AA139 U139 AD139 AJ139 AM139">
    <cfRule type="expression" dxfId="4742" priority="683" stopIfTrue="1">
      <formula>"esterreur(reference)"</formula>
    </cfRule>
  </conditionalFormatting>
  <conditionalFormatting sqref="I136 L136 R136 AA136 U136 AD136 AJ136 AM136">
    <cfRule type="expression" dxfId="4741" priority="686" stopIfTrue="1">
      <formula>"esterreur(reference)"</formula>
    </cfRule>
  </conditionalFormatting>
  <conditionalFormatting sqref="I137 L137 R137 AA137 U137 AD137 AJ137 AM137">
    <cfRule type="expression" dxfId="4740" priority="685" stopIfTrue="1">
      <formula>"esterreur(reference)"</formula>
    </cfRule>
  </conditionalFormatting>
  <conditionalFormatting sqref="I140 L140 R140 AA140 U140 AD140 AJ140 AM140">
    <cfRule type="expression" dxfId="4739" priority="682" stopIfTrue="1">
      <formula>"esterreur(reference)"</formula>
    </cfRule>
  </conditionalFormatting>
  <conditionalFormatting sqref="I141 L141 R141 AA141 U141 AD141 AJ141 AM141">
    <cfRule type="expression" dxfId="4738" priority="681" stopIfTrue="1">
      <formula>"esterreur(reference)"</formula>
    </cfRule>
  </conditionalFormatting>
  <conditionalFormatting sqref="I142 L142 R142 AA142 U142 AD142 AJ142 AM142">
    <cfRule type="expression" dxfId="4737" priority="680" stopIfTrue="1">
      <formula>"esterreur(reference)"</formula>
    </cfRule>
  </conditionalFormatting>
  <conditionalFormatting sqref="I143 L143 R143 AA143 U143 AD143 AJ143 AM143">
    <cfRule type="expression" dxfId="4736" priority="679" stopIfTrue="1">
      <formula>"esterreur(reference)"</formula>
    </cfRule>
  </conditionalFormatting>
  <conditionalFormatting sqref="I144 L144 R144 AA144 U144 AD144 AJ144 AM144">
    <cfRule type="expression" dxfId="4735" priority="678" stopIfTrue="1">
      <formula>"esterreur(reference)"</formula>
    </cfRule>
  </conditionalFormatting>
  <conditionalFormatting sqref="I145 L145 R145 AA145 U145 AD145 AJ145 AM145">
    <cfRule type="expression" dxfId="4734" priority="677" stopIfTrue="1">
      <formula>"esterreur(reference)"</formula>
    </cfRule>
  </conditionalFormatting>
  <conditionalFormatting sqref="I146 L146 R146 AA146 U146 AD146 AJ146 AM146">
    <cfRule type="expression" dxfId="4733" priority="676" stopIfTrue="1">
      <formula>"esterreur(reference)"</formula>
    </cfRule>
  </conditionalFormatting>
  <conditionalFormatting sqref="I147 L147 R147 AA147 U147 AD147 AJ147 AM147">
    <cfRule type="expression" dxfId="4732" priority="675" stopIfTrue="1">
      <formula>"esterreur(reference)"</formula>
    </cfRule>
  </conditionalFormatting>
  <conditionalFormatting sqref="I155 L155 R155 AA155 U155 AD155 AJ155 AM155">
    <cfRule type="expression" dxfId="4731" priority="674" stopIfTrue="1">
      <formula>"esterreur(reference)"</formula>
    </cfRule>
  </conditionalFormatting>
  <conditionalFormatting sqref="I157 L157 R157 AA157 U157 AD157 AJ157 AM157">
    <cfRule type="expression" dxfId="4730" priority="672" stopIfTrue="1">
      <formula>"esterreur(reference)"</formula>
    </cfRule>
  </conditionalFormatting>
  <conditionalFormatting sqref="I156 L156 R156 AA156 U156 AD156 AJ156 AM156">
    <cfRule type="expression" dxfId="4729" priority="673" stopIfTrue="1">
      <formula>"esterreur(reference)"</formula>
    </cfRule>
  </conditionalFormatting>
  <conditionalFormatting sqref="I115 L115 R115 AA115 U115 AD115 AJ115 AM115">
    <cfRule type="expression" dxfId="4728" priority="671" stopIfTrue="1">
      <formula>"esterreur(reference)"</formula>
    </cfRule>
  </conditionalFormatting>
  <conditionalFormatting sqref="I113 L113 R113 AA113 U113 AD113 AJ113 AM113">
    <cfRule type="expression" dxfId="4727" priority="670" stopIfTrue="1">
      <formula>"esterreur(reference)"</formula>
    </cfRule>
  </conditionalFormatting>
  <conditionalFormatting sqref="I197 L197 R197 AA197 U197 AD197 AJ197 AM197">
    <cfRule type="expression" dxfId="4726" priority="669" stopIfTrue="1">
      <formula>"esterreur(reference)"</formula>
    </cfRule>
  </conditionalFormatting>
  <conditionalFormatting sqref="I199 L199 R199 AA199 U199 AD199 AJ199 AM199">
    <cfRule type="expression" dxfId="4725" priority="668" stopIfTrue="1">
      <formula>"esterreur(reference)"</formula>
    </cfRule>
  </conditionalFormatting>
  <conditionalFormatting sqref="I198 L198 R198 AA198 U198 AD198 AJ198 AM198">
    <cfRule type="expression" dxfId="4724" priority="667" stopIfTrue="1">
      <formula>"esterreur(reference)"</formula>
    </cfRule>
  </conditionalFormatting>
  <conditionalFormatting sqref="I200 L200 R200 AA200 U200 AD200 AJ200 AM200">
    <cfRule type="expression" dxfId="4723" priority="666" stopIfTrue="1">
      <formula>"esterreur(reference)"</formula>
    </cfRule>
  </conditionalFormatting>
  <conditionalFormatting sqref="I201 L201 R201 AA201 U201 AD201 AJ201 AM201">
    <cfRule type="expression" dxfId="4722" priority="665" stopIfTrue="1">
      <formula>"esterreur(reference)"</formula>
    </cfRule>
  </conditionalFormatting>
  <conditionalFormatting sqref="I202:I204 L202:L204 R202:R204 AA202:AA204 U202:U204 AD202:AD204 AJ202:AJ204 AM202:AM204">
    <cfRule type="expression" dxfId="4721" priority="664" stopIfTrue="1">
      <formula>"esterreur(reference)"</formula>
    </cfRule>
  </conditionalFormatting>
  <conditionalFormatting sqref="I206 L206 R206 AA206 U206 AD206 AJ206 AM206">
    <cfRule type="expression" dxfId="4720" priority="662" stopIfTrue="1">
      <formula>"esterreur(reference)"</formula>
    </cfRule>
  </conditionalFormatting>
  <conditionalFormatting sqref="I205 L205 R205 AA205 U205 AD205 AJ205 AM205">
    <cfRule type="expression" dxfId="4719" priority="663" stopIfTrue="1">
      <formula>"esterreur(reference)"</formula>
    </cfRule>
  </conditionalFormatting>
  <conditionalFormatting sqref="I208 L208 R208 AA208 U208 AD208 AJ208 AM208">
    <cfRule type="expression" dxfId="4718" priority="660" stopIfTrue="1">
      <formula>"esterreur(reference)"</formula>
    </cfRule>
  </conditionalFormatting>
  <conditionalFormatting sqref="I211:I224 L211:L224 R211:R224 AA211:AA224 U211:U224 AD211:AD224 AJ211:AJ224 AM211:AM224">
    <cfRule type="expression" dxfId="4717" priority="659" stopIfTrue="1">
      <formula>"esterreur(reference)"</formula>
    </cfRule>
  </conditionalFormatting>
  <conditionalFormatting sqref="I225:I226 L225:L226 R225:R226 AA225:AA226 U225:U226 AD225:AD226 AJ225:AJ226 AM225:AM226">
    <cfRule type="expression" dxfId="4716" priority="658" stopIfTrue="1">
      <formula>"esterreur(reference)"</formula>
    </cfRule>
  </conditionalFormatting>
  <conditionalFormatting sqref="I243 L243 R243 AA243 U243 AD243 AJ243 AM243">
    <cfRule type="expression" dxfId="4715" priority="656" stopIfTrue="1">
      <formula>"esterreur(reference)"</formula>
    </cfRule>
  </conditionalFormatting>
  <conditionalFormatting sqref="I246 L246 R246 AA246 U246 AD246 AJ246 AM246">
    <cfRule type="expression" dxfId="4714" priority="655" stopIfTrue="1">
      <formula>"esterreur(reference)"</formula>
    </cfRule>
  </conditionalFormatting>
  <conditionalFormatting sqref="I253 L253 R253 AA253 U253 AD253 AJ253 AM253">
    <cfRule type="expression" dxfId="4713" priority="654" stopIfTrue="1">
      <formula>"esterreur(reference)"</formula>
    </cfRule>
  </conditionalFormatting>
  <conditionalFormatting sqref="I254 L254 R254 AA254 U254 AD254 AJ254 AM254">
    <cfRule type="expression" dxfId="4712" priority="653" stopIfTrue="1">
      <formula>"esterreur(reference)"</formula>
    </cfRule>
  </conditionalFormatting>
  <conditionalFormatting sqref="I255 L255 R255 AA255 U255 AD255 AJ255 AM255">
    <cfRule type="expression" dxfId="4711" priority="652" stopIfTrue="1">
      <formula>"esterreur(reference)"</formula>
    </cfRule>
  </conditionalFormatting>
  <conditionalFormatting sqref="I256 L256 R256 AA256 U256 AD256 AJ256 AM256">
    <cfRule type="expression" dxfId="4710" priority="651" stopIfTrue="1">
      <formula>"esterreur(reference)"</formula>
    </cfRule>
  </conditionalFormatting>
  <conditionalFormatting sqref="I257 L257 R257 AA257 U257 AD257 AJ257 AM257">
    <cfRule type="expression" dxfId="4709" priority="650" stopIfTrue="1">
      <formula>"esterreur(reference)"</formula>
    </cfRule>
  </conditionalFormatting>
  <conditionalFormatting sqref="I258 L258 R258 AA258 U258 AD258 AJ258 AM258">
    <cfRule type="expression" dxfId="4708" priority="649" stopIfTrue="1">
      <formula>"esterreur(reference)"</formula>
    </cfRule>
  </conditionalFormatting>
  <conditionalFormatting sqref="I259 L259 R259 AA259 U259 AD259 AJ259 AM259">
    <cfRule type="expression" dxfId="4707" priority="648" stopIfTrue="1">
      <formula>"esterreur(reference)"</formula>
    </cfRule>
  </conditionalFormatting>
  <conditionalFormatting sqref="I260 L260 R260 AA260 U260 AD260 AJ260 AM260">
    <cfRule type="expression" dxfId="4706" priority="647" stopIfTrue="1">
      <formula>"esterreur(reference)"</formula>
    </cfRule>
  </conditionalFormatting>
  <conditionalFormatting sqref="I261 L261 R261 AA261 U261 AD261 AJ261 AM261">
    <cfRule type="expression" dxfId="4705" priority="646" stopIfTrue="1">
      <formula>"esterreur(reference)"</formula>
    </cfRule>
  </conditionalFormatting>
  <conditionalFormatting sqref="I262 L262 R262 AA262 U262 AD262 AJ262 AM262">
    <cfRule type="expression" dxfId="4704" priority="645" stopIfTrue="1">
      <formula>"esterreur(reference)"</formula>
    </cfRule>
  </conditionalFormatting>
  <conditionalFormatting sqref="I263:I264 L263:L264 R263:R264 AA263:AA264 U263:U264 AD263:AD264 AJ263:AJ264 AM263:AM264">
    <cfRule type="expression" dxfId="4703" priority="644" stopIfTrue="1">
      <formula>"esterreur(reference)"</formula>
    </cfRule>
  </conditionalFormatting>
  <conditionalFormatting sqref="I268 L268 R268 AA268 U268 AD268 AJ268 AM268">
    <cfRule type="expression" dxfId="4702" priority="642" stopIfTrue="1">
      <formula>"esterreur(reference)"</formula>
    </cfRule>
  </conditionalFormatting>
  <conditionalFormatting sqref="I267 L267 R267 AA267 U267 AD267 AJ267 AM267">
    <cfRule type="expression" dxfId="4701" priority="643" stopIfTrue="1">
      <formula>"esterreur(reference)"</formula>
    </cfRule>
  </conditionalFormatting>
  <conditionalFormatting sqref="I269 L269 R269 AA269 U269 AD269 AJ269 AM269">
    <cfRule type="expression" dxfId="4700" priority="641" stopIfTrue="1">
      <formula>"esterreur(reference)"</formula>
    </cfRule>
  </conditionalFormatting>
  <conditionalFormatting sqref="I270 L270 R270 AA270 U270 AD270 AJ270 AM270">
    <cfRule type="expression" dxfId="4699" priority="640" stopIfTrue="1">
      <formula>"esterreur(reference)"</formula>
    </cfRule>
  </conditionalFormatting>
  <conditionalFormatting sqref="I272:I273 L272:L273 R272:R273 AA272:AA273 U272:U273 AD272:AD273 AJ272:AJ273 AM272:AM273">
    <cfRule type="expression" dxfId="4698" priority="638" stopIfTrue="1">
      <formula>"esterreur(reference)"</formula>
    </cfRule>
  </conditionalFormatting>
  <conditionalFormatting sqref="I294:I300 L294:L300 R294:R300 AA294:AA300 U294:U300 AD294:AD300 AJ294:AJ300 AM294:AM300">
    <cfRule type="expression" dxfId="4697" priority="636" stopIfTrue="1">
      <formula>"esterreur(reference)"</formula>
    </cfRule>
  </conditionalFormatting>
  <conditionalFormatting sqref="I301 L301 R301 AA301 U301 AD301 AJ301 AM301">
    <cfRule type="expression" dxfId="4696" priority="635" stopIfTrue="1">
      <formula>"esterreur(reference)"</formula>
    </cfRule>
  </conditionalFormatting>
  <conditionalFormatting sqref="I302 L302 R302 AA302 U302 AD302 AJ302 AM302">
    <cfRule type="expression" dxfId="4695" priority="634" stopIfTrue="1">
      <formula>"esterreur(reference)"</formula>
    </cfRule>
  </conditionalFormatting>
  <conditionalFormatting sqref="I306 L306 R306 AA306 U306 AD306 AJ306 AM306">
    <cfRule type="expression" dxfId="4694" priority="633" stopIfTrue="1">
      <formula>"esterreur(reference)"</formula>
    </cfRule>
  </conditionalFormatting>
  <conditionalFormatting sqref="I307 L307 R307 AA307 U307 AD307 AJ307 AM307">
    <cfRule type="expression" dxfId="4693" priority="632" stopIfTrue="1">
      <formula>"esterreur(reference)"</formula>
    </cfRule>
  </conditionalFormatting>
  <conditionalFormatting sqref="I311 L311 R311 AA311 U311 AD311 AJ311 AM311">
    <cfRule type="expression" dxfId="4692" priority="631" stopIfTrue="1">
      <formula>"esterreur(reference)"</formula>
    </cfRule>
  </conditionalFormatting>
  <conditionalFormatting sqref="I317 L317 R317 AA317 U317 AD317 AJ317 AM317">
    <cfRule type="expression" dxfId="4691" priority="630" stopIfTrue="1">
      <formula>"esterreur(reference)"</formula>
    </cfRule>
  </conditionalFormatting>
  <conditionalFormatting sqref="I318 L318 R318 AA318 U318 AD318 AJ318 AM318">
    <cfRule type="expression" dxfId="4690" priority="629" stopIfTrue="1">
      <formula>"esterreur(reference)"</formula>
    </cfRule>
  </conditionalFormatting>
  <conditionalFormatting sqref="H5 K5 Q5 Z5 T5 AC5 AI5 AL5">
    <cfRule type="expression" dxfId="4689" priority="623" stopIfTrue="1">
      <formula>"esterreur(reference)"</formula>
    </cfRule>
  </conditionalFormatting>
  <conditionalFormatting sqref="I5 L5 R5 AA5 U5 AD5 AJ5 AM5">
    <cfRule type="expression" dxfId="4688" priority="622" stopIfTrue="1">
      <formula>"esterreur(reference)"</formula>
    </cfRule>
  </conditionalFormatting>
  <conditionalFormatting sqref="H182 K182 Q182 Z182 T182 AC182 AI182 AL182">
    <cfRule type="expression" dxfId="4687" priority="621" stopIfTrue="1">
      <formula>"esterreur(reference)"</formula>
    </cfRule>
  </conditionalFormatting>
  <conditionalFormatting sqref="I93 L93 R93 AA93 U93 AD93 AJ93 AM93">
    <cfRule type="expression" dxfId="4686" priority="620" stopIfTrue="1">
      <formula>"esterreur(reference)"</formula>
    </cfRule>
  </conditionalFormatting>
  <conditionalFormatting sqref="H171 K171 Q171 Z171 T171 AC171 AI171 AL171">
    <cfRule type="expression" dxfId="4685" priority="619" stopIfTrue="1">
      <formula>"esterreur(reference)"</formula>
    </cfRule>
  </conditionalFormatting>
  <conditionalFormatting sqref="H174 K174 Q174 Z174 T174 AC174 AI174 AL174">
    <cfRule type="expression" dxfId="4684" priority="618" stopIfTrue="1">
      <formula>"esterreur(reference)"</formula>
    </cfRule>
  </conditionalFormatting>
  <conditionalFormatting sqref="H177 K177 Q177 Z177 T177 AC177 AI177 AL177">
    <cfRule type="expression" dxfId="4683" priority="617" stopIfTrue="1">
      <formula>"esterreur(reference)"</formula>
    </cfRule>
  </conditionalFormatting>
  <conditionalFormatting sqref="H180 K180 Q180 Z180 T180 AC180 AI180 AL180">
    <cfRule type="expression" dxfId="4682" priority="616" stopIfTrue="1">
      <formula>"esterreur(reference)"</formula>
    </cfRule>
  </conditionalFormatting>
  <conditionalFormatting sqref="H240 K240 Q240 Z240 T240 AC240 AI240 AL240">
    <cfRule type="expression" dxfId="4681" priority="615" stopIfTrue="1">
      <formula>"esterreur(reference)"</formula>
    </cfRule>
  </conditionalFormatting>
  <conditionalFormatting sqref="H243 K243 Q243 Z243 T243 AC243 AI243 AL243">
    <cfRule type="expression" dxfId="4680" priority="614" stopIfTrue="1">
      <formula>"esterreur(reference)"</formula>
    </cfRule>
  </conditionalFormatting>
  <conditionalFormatting sqref="H246 K246 Q246 Z246 T246 AC246 AI246 AL246">
    <cfRule type="expression" dxfId="4679" priority="613" stopIfTrue="1">
      <formula>"esterreur(reference)"</formula>
    </cfRule>
  </conditionalFormatting>
  <conditionalFormatting sqref="G306:G307 J306:J307 P306:P307 Y306:Y307 S306:S307 AB306:AB307 AH306:AH307 AK306:AK307">
    <cfRule type="expression" dxfId="4678" priority="612" stopIfTrue="1">
      <formula>"esterreur(reference)"</formula>
    </cfRule>
  </conditionalFormatting>
  <conditionalFormatting sqref="H187 K187 Q187 Z187 T187 AC187 AI187 AL187">
    <cfRule type="expression" dxfId="4677" priority="611" stopIfTrue="1">
      <formula>"esterreur(reference)"</formula>
    </cfRule>
  </conditionalFormatting>
  <conditionalFormatting sqref="H190 K190 Q190 Z190 T190 AC190 AI190 AL190">
    <cfRule type="expression" dxfId="4676" priority="610" stopIfTrue="1">
      <formula>"esterreur(reference)"</formula>
    </cfRule>
  </conditionalFormatting>
  <conditionalFormatting sqref="G311 J311 P311 Y311 S311 AB311 AH311 AK311">
    <cfRule type="expression" dxfId="4675" priority="609" stopIfTrue="1">
      <formula>"esterreur(reference)"</formula>
    </cfRule>
  </conditionalFormatting>
  <conditionalFormatting sqref="H93 K93 Q93 Z93 T93 AC93 AI93 AL93">
    <cfRule type="expression" dxfId="4674" priority="608" stopIfTrue="1">
      <formula>"esterreur(reference)"</formula>
    </cfRule>
  </conditionalFormatting>
  <conditionalFormatting sqref="I240 L240 R240 AA240 U240 AD240 AJ240 AM240">
    <cfRule type="expression" dxfId="4673" priority="607" stopIfTrue="1">
      <formula>"esterreur(reference)"</formula>
    </cfRule>
  </conditionalFormatting>
  <conditionalFormatting sqref="H239 K239 Q239 Z239 T239 AC239 AI239 AL239">
    <cfRule type="expression" dxfId="4672" priority="606" stopIfTrue="1">
      <formula>"esterreur(reference)"</formula>
    </cfRule>
  </conditionalFormatting>
  <conditionalFormatting sqref="I239 L239 R239 AA239 U239 AD239 AJ239 AM239">
    <cfRule type="expression" dxfId="4671" priority="605" stopIfTrue="1">
      <formula>"esterreur(reference)"</formula>
    </cfRule>
  </conditionalFormatting>
  <conditionalFormatting sqref="I71 L71 R71 AA71 U71 AD71 AJ71 AM71">
    <cfRule type="expression" dxfId="4670" priority="604" stopIfTrue="1">
      <formula>"esterreur(reference)"</formula>
    </cfRule>
  </conditionalFormatting>
  <conditionalFormatting sqref="I210 L210 R210 AA210 U210 AD210 AJ210 AM210">
    <cfRule type="expression" dxfId="4669" priority="601" stopIfTrue="1">
      <formula>"esterreur(reference)"</formula>
    </cfRule>
  </conditionalFormatting>
  <conditionalFormatting sqref="I122 L122 R122 AA122 U122 AD122 AJ122 AM122">
    <cfRule type="expression" dxfId="4668" priority="603" stopIfTrue="1">
      <formula>"esterreur(reference)"</formula>
    </cfRule>
  </conditionalFormatting>
  <conditionalFormatting sqref="I266 L266 R266 AA266 U266 AD266 AJ266 AM266">
    <cfRule type="expression" dxfId="4667" priority="600" stopIfTrue="1">
      <formula>"esterreur(reference)"</formula>
    </cfRule>
  </conditionalFormatting>
  <conditionalFormatting sqref="I135 L135 R135 AA135 U135 AD135 AJ135 AM135">
    <cfRule type="expression" dxfId="4666" priority="602" stopIfTrue="1">
      <formula>"esterreur(reference)"</formula>
    </cfRule>
  </conditionalFormatting>
  <conditionalFormatting sqref="I330 L330 R330 AA330 U330 AD330 AJ330 AM330">
    <cfRule type="expression" dxfId="4665" priority="599" stopIfTrue="1">
      <formula>"esterreur(reference)"</formula>
    </cfRule>
  </conditionalFormatting>
  <conditionalFormatting sqref="I75 L75 R75 AA75 U75 AD75 AJ75 AM75">
    <cfRule type="expression" dxfId="4664" priority="598" stopIfTrue="1">
      <formula>"esterreur(reference)"</formula>
    </cfRule>
  </conditionalFormatting>
  <conditionalFormatting sqref="I60 L60 R60 AA60 U60 AD60 AJ60 AM60">
    <cfRule type="expression" dxfId="4663" priority="596" stopIfTrue="1">
      <formula>"esterreur(reference)"</formula>
    </cfRule>
  </conditionalFormatting>
  <conditionalFormatting sqref="I59 L59 R59 AA59 U59 AD59 AJ59 AM59">
    <cfRule type="expression" dxfId="4662" priority="597" stopIfTrue="1">
      <formula>"esterreur(reference)"</formula>
    </cfRule>
  </conditionalFormatting>
  <conditionalFormatting sqref="I68 L68 R68 AA68 U68 AD68 AJ68 AM68">
    <cfRule type="expression" dxfId="4661" priority="595" stopIfTrue="1">
      <formula>"esterreur(reference)"</formula>
    </cfRule>
  </conditionalFormatting>
  <conditionalFormatting sqref="G148:H148 J148:K148 P148:Q148 Y148:Z148 S148:T148 AB148:AC148 AH148:AI148 AK148:AL148">
    <cfRule type="expression" dxfId="4660" priority="594" stopIfTrue="1">
      <formula>"esterreur(reference)"</formula>
    </cfRule>
  </conditionalFormatting>
  <conditionalFormatting sqref="I148 L148 R148 AA148 U148 AD148 AJ148 AM148">
    <cfRule type="expression" dxfId="4659" priority="593" stopIfTrue="1">
      <formula>"esterreur(reference)"</formula>
    </cfRule>
  </conditionalFormatting>
  <conditionalFormatting sqref="G149:H151 J149:K151 P149:Q151 Y149:Z151 S149:T151 AB149:AC151 AH149:AI151 AK149:AL151">
    <cfRule type="expression" dxfId="4658" priority="592" stopIfTrue="1">
      <formula>"esterreur(reference)"</formula>
    </cfRule>
  </conditionalFormatting>
  <conditionalFormatting sqref="I149:I151 L149:L151 R149:R151 AA149:AA151 U149:U151 AD149:AD151 AJ149:AJ151 AM149:AM151">
    <cfRule type="expression" dxfId="4657" priority="591" stopIfTrue="1">
      <formula>"esterreur(reference)"</formula>
    </cfRule>
  </conditionalFormatting>
  <conditionalFormatting sqref="I158:I161 L158:L161 R158:R161 AA158:AA161 U158:U161 AD158:AD161 AJ158:AJ161 AM158:AM161">
    <cfRule type="expression" dxfId="4656" priority="590" stopIfTrue="1">
      <formula>"esterreur(reference)"</formula>
    </cfRule>
  </conditionalFormatting>
  <conditionalFormatting sqref="I170 I172:I173 I175:I176 I178:I179 I181:I182 I184:I186 I188:I189 I191 L170 L172:L173 L175:L176 L178:L179 L181:L182 L184:L186 L188:L189 L191 R170 AA170 R172:R173 AA172:AA173 R175:R176 AA175:AA176 R178:R179 AA178:AA179 R181:R182 AA181:AA182 R184:R186 AA184:AA186 R188:R189 AA188:AA189 R191 AA191 U170 AD170 U172:U173 AD172:AD173 U175:U176 AD175:AD176 U178:U179 AD178:AD179 U181:U182 AD181:AD182 U184:U186 AD184:AD186 U188:U189 AD188:AD189 U191 AD191 AJ170 AJ172:AJ173 AJ175:AJ176 AJ178:AJ179 AJ181:AJ182 AJ184:AJ186 AJ188:AJ189 AJ191 AM170 AM172:AM173 AM175:AM176 AM178:AM179 AM181:AM182 AM184:AM186 AM188:AM189 AM191">
    <cfRule type="expression" dxfId="4655" priority="589" stopIfTrue="1">
      <formula>"esterreur(reference)"</formula>
    </cfRule>
  </conditionalFormatting>
  <conditionalFormatting sqref="H284 K284 Q284 Z284 T284 AC284 AI284 AL284">
    <cfRule type="expression" dxfId="4654" priority="588" stopIfTrue="1">
      <formula>"esterreur(reference)"</formula>
    </cfRule>
  </conditionalFormatting>
  <conditionalFormatting sqref="AN353:AO354 AN399:AO399">
    <cfRule type="expression" dxfId="4653" priority="421" stopIfTrue="1">
      <formula>"esterreur(reference)"</formula>
    </cfRule>
  </conditionalFormatting>
  <conditionalFormatting sqref="AN356:AP356">
    <cfRule type="expression" dxfId="4652" priority="422" stopIfTrue="1">
      <formula>"esterreur(reference)"</formula>
    </cfRule>
  </conditionalFormatting>
  <conditionalFormatting sqref="AN86:AP88 AN165:AP166 AN233:AP234 AN289:AP289 AN236:AP236 AN168:AP168 AN90:AP90 AN291:AP291">
    <cfRule type="expression" dxfId="4651" priority="403" stopIfTrue="1">
      <formula>"esterreur(reference)"</formula>
    </cfRule>
  </conditionalFormatting>
  <conditionalFormatting sqref="AP75">
    <cfRule type="expression" dxfId="4650" priority="138" stopIfTrue="1">
      <formula>"esterreur(reference)"</formula>
    </cfRule>
  </conditionalFormatting>
  <conditionalFormatting sqref="AP61">
    <cfRule type="expression" dxfId="4649" priority="152" stopIfTrue="1">
      <formula>"esterreur(reference)"</formula>
    </cfRule>
  </conditionalFormatting>
  <conditionalFormatting sqref="AP148">
    <cfRule type="expression" dxfId="4648" priority="90" stopIfTrue="1">
      <formula>"esterreur(reference)"</formula>
    </cfRule>
  </conditionalFormatting>
  <conditionalFormatting sqref="AP58">
    <cfRule type="expression" dxfId="4647" priority="153" stopIfTrue="1">
      <formula>"esterreur(reference)"</formula>
    </cfRule>
  </conditionalFormatting>
  <conditionalFormatting sqref="AP63">
    <cfRule type="expression" dxfId="4646" priority="151" stopIfTrue="1">
      <formula>"esterreur(reference)"</formula>
    </cfRule>
  </conditionalFormatting>
  <conditionalFormatting sqref="AP122">
    <cfRule type="expression" dxfId="4645" priority="93" stopIfTrue="1">
      <formula>"esterreur(reference)"</formula>
    </cfRule>
  </conditionalFormatting>
  <conditionalFormatting sqref="AP135">
    <cfRule type="expression" dxfId="4644" priority="92" stopIfTrue="1">
      <formula>"esterreur(reference)"</formula>
    </cfRule>
  </conditionalFormatting>
  <conditionalFormatting sqref="AN148:AO148">
    <cfRule type="expression" dxfId="4643" priority="91" stopIfTrue="1">
      <formula>"esterreur(reference)"</formula>
    </cfRule>
  </conditionalFormatting>
  <conditionalFormatting sqref="AP62">
    <cfRule type="expression" dxfId="4642" priority="150" stopIfTrue="1">
      <formula>"esterreur(reference)"</formula>
    </cfRule>
  </conditionalFormatting>
  <conditionalFormatting sqref="AP64">
    <cfRule type="expression" dxfId="4641" priority="149" stopIfTrue="1">
      <formula>"esterreur(reference)"</formula>
    </cfRule>
  </conditionalFormatting>
  <conditionalFormatting sqref="AP65">
    <cfRule type="expression" dxfId="4640" priority="148" stopIfTrue="1">
      <formula>"esterreur(reference)"</formula>
    </cfRule>
  </conditionalFormatting>
  <conditionalFormatting sqref="AP115">
    <cfRule type="expression" dxfId="4639" priority="97" stopIfTrue="1">
      <formula>"esterreur(reference)"</formula>
    </cfRule>
  </conditionalFormatting>
  <conditionalFormatting sqref="AP69 AP66:AP67">
    <cfRule type="expression" dxfId="4638" priority="147" stopIfTrue="1">
      <formula>"esterreur(reference)"</formula>
    </cfRule>
  </conditionalFormatting>
  <conditionalFormatting sqref="AP70">
    <cfRule type="expression" dxfId="4637" priority="146" stopIfTrue="1">
      <formula>"esterreur(reference)"</formula>
    </cfRule>
  </conditionalFormatting>
  <conditionalFormatting sqref="AP93">
    <cfRule type="expression" dxfId="4636" priority="95" stopIfTrue="1">
      <formula>"esterreur(reference)"</formula>
    </cfRule>
  </conditionalFormatting>
  <conditionalFormatting sqref="AP76:AP77">
    <cfRule type="expression" dxfId="4635" priority="145" stopIfTrue="1">
      <formula>"esterreur(reference)"</formula>
    </cfRule>
  </conditionalFormatting>
  <conditionalFormatting sqref="AP78:AP81">
    <cfRule type="expression" dxfId="4634" priority="144" stopIfTrue="1">
      <formula>"esterreur(reference)"</formula>
    </cfRule>
  </conditionalFormatting>
  <conditionalFormatting sqref="AP82">
    <cfRule type="expression" dxfId="4633" priority="143" stopIfTrue="1">
      <formula>"esterreur(reference)"</formula>
    </cfRule>
  </conditionalFormatting>
  <conditionalFormatting sqref="AP57">
    <cfRule type="expression" dxfId="4632" priority="142" stopIfTrue="1">
      <formula>"esterreur(reference)"</formula>
    </cfRule>
  </conditionalFormatting>
  <conditionalFormatting sqref="AO5">
    <cfRule type="expression" dxfId="4631" priority="141" stopIfTrue="1">
      <formula>"esterreur(reference)"</formula>
    </cfRule>
  </conditionalFormatting>
  <conditionalFormatting sqref="AP5">
    <cfRule type="expression" dxfId="4630" priority="140" stopIfTrue="1">
      <formula>"esterreur(reference)"</formula>
    </cfRule>
  </conditionalFormatting>
  <conditionalFormatting sqref="AP71">
    <cfRule type="expression" dxfId="4629" priority="139" stopIfTrue="1">
      <formula>"esterreur(reference)"</formula>
    </cfRule>
  </conditionalFormatting>
  <conditionalFormatting sqref="AP60">
    <cfRule type="expression" dxfId="4628" priority="136" stopIfTrue="1">
      <formula>"esterreur(reference)"</formula>
    </cfRule>
  </conditionalFormatting>
  <conditionalFormatting sqref="AP59">
    <cfRule type="expression" dxfId="4627" priority="137" stopIfTrue="1">
      <formula>"esterreur(reference)"</formula>
    </cfRule>
  </conditionalFormatting>
  <conditionalFormatting sqref="AP68">
    <cfRule type="expression" dxfId="4626" priority="135" stopIfTrue="1">
      <formula>"esterreur(reference)"</formula>
    </cfRule>
  </conditionalFormatting>
  <conditionalFormatting sqref="AP133">
    <cfRule type="expression" dxfId="4625" priority="113" stopIfTrue="1">
      <formula>"esterreur(reference)"</formula>
    </cfRule>
  </conditionalFormatting>
  <conditionalFormatting sqref="AO98">
    <cfRule type="expression" dxfId="4624" priority="134" stopIfTrue="1">
      <formula>"esterreur(reference)"</formula>
    </cfRule>
  </conditionalFormatting>
  <conditionalFormatting sqref="AP138">
    <cfRule type="expression" dxfId="4623" priority="110" stopIfTrue="1">
      <formula>"esterreur(reference)"</formula>
    </cfRule>
  </conditionalFormatting>
  <conditionalFormatting sqref="AN140:AO140">
    <cfRule type="expression" dxfId="4622" priority="133" stopIfTrue="1">
      <formula>"esterreur(reference)"</formula>
    </cfRule>
  </conditionalFormatting>
  <conditionalFormatting sqref="AN137:AO139">
    <cfRule type="expression" dxfId="4621" priority="132" stopIfTrue="1">
      <formula>"esterreur(reference)"</formula>
    </cfRule>
  </conditionalFormatting>
  <conditionalFormatting sqref="AN91 AN163:AP163 AN164:AO164 AN121:AP121 AN152:AP152 AN96:AP97 AN100:AP100 AO94:AO95 AN104:AP110 AO99 AN134:AP134 AN101:AO103 AN135:AO136 AN155:AO156 AN111:AN120 AN122:AO133 AP125:AP129">
    <cfRule type="expression" dxfId="4620" priority="130" stopIfTrue="1">
      <formula>"esterreur(reference)"</formula>
    </cfRule>
  </conditionalFormatting>
  <conditionalFormatting sqref="AN141:AO147">
    <cfRule type="expression" dxfId="4619" priority="131" stopIfTrue="1">
      <formula>"esterreur(reference)"</formula>
    </cfRule>
  </conditionalFormatting>
  <conditionalFormatting sqref="AP102">
    <cfRule type="expression" dxfId="4618" priority="125" stopIfTrue="1">
      <formula>"esterreur(reference)"</formula>
    </cfRule>
  </conditionalFormatting>
  <conditionalFormatting sqref="AP94:AP95">
    <cfRule type="expression" dxfId="4617" priority="129" stopIfTrue="1">
      <formula>"esterreur(reference)"</formula>
    </cfRule>
  </conditionalFormatting>
  <conditionalFormatting sqref="AP98">
    <cfRule type="expression" dxfId="4616" priority="128" stopIfTrue="1">
      <formula>"esterreur(reference)"</formula>
    </cfRule>
  </conditionalFormatting>
  <conditionalFormatting sqref="AP99">
    <cfRule type="expression" dxfId="4615" priority="127" stopIfTrue="1">
      <formula>"esterreur(reference)"</formula>
    </cfRule>
  </conditionalFormatting>
  <conditionalFormatting sqref="AP103">
    <cfRule type="expression" dxfId="4614" priority="124" stopIfTrue="1">
      <formula>"esterreur(reference)"</formula>
    </cfRule>
  </conditionalFormatting>
  <conditionalFormatting sqref="AP101">
    <cfRule type="expression" dxfId="4613" priority="126" stopIfTrue="1">
      <formula>"esterreur(reference)"</formula>
    </cfRule>
  </conditionalFormatting>
  <conditionalFormatting sqref="AP111">
    <cfRule type="expression" dxfId="4612" priority="123" stopIfTrue="1">
      <formula>"esterreur(reference)"</formula>
    </cfRule>
  </conditionalFormatting>
  <conditionalFormatting sqref="AP112">
    <cfRule type="expression" dxfId="4611" priority="122" stopIfTrue="1">
      <formula>"esterreur(reference)"</formula>
    </cfRule>
  </conditionalFormatting>
  <conditionalFormatting sqref="AP114">
    <cfRule type="expression" dxfId="4610" priority="121" stopIfTrue="1">
      <formula>"esterreur(reference)"</formula>
    </cfRule>
  </conditionalFormatting>
  <conditionalFormatting sqref="AP116:AP119">
    <cfRule type="expression" dxfId="4609" priority="120" stopIfTrue="1">
      <formula>"esterreur(reference)"</formula>
    </cfRule>
  </conditionalFormatting>
  <conditionalFormatting sqref="AP120">
    <cfRule type="expression" dxfId="4608" priority="119" stopIfTrue="1">
      <formula>"esterreur(reference)"</formula>
    </cfRule>
  </conditionalFormatting>
  <conditionalFormatting sqref="AP124">
    <cfRule type="expression" dxfId="4607" priority="118" stopIfTrue="1">
      <formula>"esterreur(reference)"</formula>
    </cfRule>
  </conditionalFormatting>
  <conditionalFormatting sqref="AP123">
    <cfRule type="expression" dxfId="4606" priority="117" stopIfTrue="1">
      <formula>"esterreur(reference)"</formula>
    </cfRule>
  </conditionalFormatting>
  <conditionalFormatting sqref="AP130">
    <cfRule type="expression" dxfId="4605" priority="116" stopIfTrue="1">
      <formula>"esterreur(reference)"</formula>
    </cfRule>
  </conditionalFormatting>
  <conditionalFormatting sqref="AP132">
    <cfRule type="expression" dxfId="4604" priority="114" stopIfTrue="1">
      <formula>"esterreur(reference)"</formula>
    </cfRule>
  </conditionalFormatting>
  <conditionalFormatting sqref="AP131">
    <cfRule type="expression" dxfId="4603" priority="115" stopIfTrue="1">
      <formula>"esterreur(reference)"</formula>
    </cfRule>
  </conditionalFormatting>
  <conditionalFormatting sqref="AP139">
    <cfRule type="expression" dxfId="4602" priority="109" stopIfTrue="1">
      <formula>"esterreur(reference)"</formula>
    </cfRule>
  </conditionalFormatting>
  <conditionalFormatting sqref="AP136">
    <cfRule type="expression" dxfId="4601" priority="112" stopIfTrue="1">
      <formula>"esterreur(reference)"</formula>
    </cfRule>
  </conditionalFormatting>
  <conditionalFormatting sqref="AP137">
    <cfRule type="expression" dxfId="4600" priority="111" stopIfTrue="1">
      <formula>"esterreur(reference)"</formula>
    </cfRule>
  </conditionalFormatting>
  <conditionalFormatting sqref="AP140">
    <cfRule type="expression" dxfId="4599" priority="108" stopIfTrue="1">
      <formula>"esterreur(reference)"</formula>
    </cfRule>
  </conditionalFormatting>
  <conditionalFormatting sqref="AP141">
    <cfRule type="expression" dxfId="4598" priority="107" stopIfTrue="1">
      <formula>"esterreur(reference)"</formula>
    </cfRule>
  </conditionalFormatting>
  <conditionalFormatting sqref="AP142">
    <cfRule type="expression" dxfId="4597" priority="106" stopIfTrue="1">
      <formula>"esterreur(reference)"</formula>
    </cfRule>
  </conditionalFormatting>
  <conditionalFormatting sqref="AP143">
    <cfRule type="expression" dxfId="4596" priority="105" stopIfTrue="1">
      <formula>"esterreur(reference)"</formula>
    </cfRule>
  </conditionalFormatting>
  <conditionalFormatting sqref="AP144">
    <cfRule type="expression" dxfId="4595" priority="104" stopIfTrue="1">
      <formula>"esterreur(reference)"</formula>
    </cfRule>
  </conditionalFormatting>
  <conditionalFormatting sqref="AP145">
    <cfRule type="expression" dxfId="4594" priority="103" stopIfTrue="1">
      <formula>"esterreur(reference)"</formula>
    </cfRule>
  </conditionalFormatting>
  <conditionalFormatting sqref="AP146">
    <cfRule type="expression" dxfId="4593" priority="102" stopIfTrue="1">
      <formula>"esterreur(reference)"</formula>
    </cfRule>
  </conditionalFormatting>
  <conditionalFormatting sqref="AP147">
    <cfRule type="expression" dxfId="4592" priority="101" stopIfTrue="1">
      <formula>"esterreur(reference)"</formula>
    </cfRule>
  </conditionalFormatting>
  <conditionalFormatting sqref="AP155">
    <cfRule type="expression" dxfId="4591" priority="100" stopIfTrue="1">
      <formula>"esterreur(reference)"</formula>
    </cfRule>
  </conditionalFormatting>
  <conditionalFormatting sqref="AP156">
    <cfRule type="expression" dxfId="4590" priority="99" stopIfTrue="1">
      <formula>"esterreur(reference)"</formula>
    </cfRule>
  </conditionalFormatting>
  <conditionalFormatting sqref="AP157">
    <cfRule type="expression" dxfId="4589" priority="98" stopIfTrue="1">
      <formula>"esterreur(reference)"</formula>
    </cfRule>
  </conditionalFormatting>
  <conditionalFormatting sqref="AP113">
    <cfRule type="expression" dxfId="4588" priority="96" stopIfTrue="1">
      <formula>"esterreur(reference)"</formula>
    </cfRule>
  </conditionalFormatting>
  <conditionalFormatting sqref="AO93">
    <cfRule type="expression" dxfId="4587" priority="94" stopIfTrue="1">
      <formula>"esterreur(reference)"</formula>
    </cfRule>
  </conditionalFormatting>
  <conditionalFormatting sqref="AP246">
    <cfRule type="expression" dxfId="4586" priority="56" stopIfTrue="1">
      <formula>"esterreur(reference)"</formula>
    </cfRule>
  </conditionalFormatting>
  <conditionalFormatting sqref="AO190">
    <cfRule type="expression" dxfId="4585" priority="63" stopIfTrue="1">
      <formula>"esterreur(reference)"</formula>
    </cfRule>
  </conditionalFormatting>
  <conditionalFormatting sqref="AO187">
    <cfRule type="expression" dxfId="4584" priority="64" stopIfTrue="1">
      <formula>"esterreur(reference)"</formula>
    </cfRule>
  </conditionalFormatting>
  <conditionalFormatting sqref="AO182">
    <cfRule type="expression" dxfId="4583" priority="69" stopIfTrue="1">
      <formula>"esterreur(reference)"</formula>
    </cfRule>
  </conditionalFormatting>
  <conditionalFormatting sqref="AP208">
    <cfRule type="expression" dxfId="4582" priority="73" stopIfTrue="1">
      <formula>"esterreur(reference)"</formula>
    </cfRule>
  </conditionalFormatting>
  <conditionalFormatting sqref="AP170 AP172:AP173 AP175:AP176 AP178:AP179 AP181:AP182 AP184:AP186 AP188:AP189 AP191">
    <cfRule type="expression" dxfId="4581" priority="61" stopIfTrue="1">
      <formula>"esterreur(reference)"</formula>
    </cfRule>
  </conditionalFormatting>
  <conditionalFormatting sqref="AP211:AP224">
    <cfRule type="expression" dxfId="4580" priority="72" stopIfTrue="1">
      <formula>"esterreur(reference)"</formula>
    </cfRule>
  </conditionalFormatting>
  <conditionalFormatting sqref="AO243">
    <cfRule type="expression" dxfId="4579" priority="36" stopIfTrue="1">
      <formula>"esterreur(reference)"</formula>
    </cfRule>
  </conditionalFormatting>
  <conditionalFormatting sqref="AP254">
    <cfRule type="expression" dxfId="4578" priority="54" stopIfTrue="1">
      <formula>"esterreur(reference)"</formula>
    </cfRule>
  </conditionalFormatting>
  <conditionalFormatting sqref="AP268">
    <cfRule type="expression" dxfId="4577" priority="43" stopIfTrue="1">
      <formula>"esterreur(reference)"</formula>
    </cfRule>
  </conditionalFormatting>
  <conditionalFormatting sqref="AN237:AN239 AO238:AP238 AN287:AP287 AN288:AO288 AN242:AP242 AN251:AP252 AN284 AN253:AO274 AP275:AP284">
    <cfRule type="expression" dxfId="4576" priority="58" stopIfTrue="1">
      <formula>"esterreur(reference)"</formula>
    </cfRule>
  </conditionalFormatting>
  <conditionalFormatting sqref="AO180">
    <cfRule type="expression" dxfId="4575" priority="65" stopIfTrue="1">
      <formula>"esterreur(reference)"</formula>
    </cfRule>
  </conditionalFormatting>
  <conditionalFormatting sqref="AP266">
    <cfRule type="expression" dxfId="4574" priority="31" stopIfTrue="1">
      <formula>"esterreur(reference)"</formula>
    </cfRule>
  </conditionalFormatting>
  <conditionalFormatting sqref="AN292 AN308:AP310 AN303:AP305 AN293:AP293 AN351:AP351 AN352:AO352 AN348:AP348 AN312:AP315 AO306:AO307 AO311 AN294:AO302 AP319:AP324 AN317:AO347">
    <cfRule type="expression" dxfId="4573" priority="28" stopIfTrue="1">
      <formula>"esterreur(reference)"</formula>
    </cfRule>
  </conditionalFormatting>
  <conditionalFormatting sqref="AN316:AP316">
    <cfRule type="expression" dxfId="4572" priority="29" stopIfTrue="1">
      <formula>"esterreur(reference)"</formula>
    </cfRule>
  </conditionalFormatting>
  <conditionalFormatting sqref="AP294:AP300">
    <cfRule type="expression" dxfId="4571" priority="27" stopIfTrue="1">
      <formula>"esterreur(reference)"</formula>
    </cfRule>
  </conditionalFormatting>
  <conditionalFormatting sqref="AP240">
    <cfRule type="expression" dxfId="4570" priority="34" stopIfTrue="1">
      <formula>"esterreur(reference)"</formula>
    </cfRule>
  </conditionalFormatting>
  <conditionalFormatting sqref="AP239">
    <cfRule type="expression" dxfId="4569" priority="32" stopIfTrue="1">
      <formula>"esterreur(reference)"</formula>
    </cfRule>
  </conditionalFormatting>
  <conditionalFormatting sqref="E111:E120">
    <cfRule type="expression" dxfId="4568" priority="265" stopIfTrue="1">
      <formula>"esterreur(reference)"</formula>
    </cfRule>
  </conditionalFormatting>
  <conditionalFormatting sqref="H111:H120">
    <cfRule type="expression" dxfId="4567" priority="264" stopIfTrue="1">
      <formula>"esterreur(reference)"</formula>
    </cfRule>
  </conditionalFormatting>
  <conditionalFormatting sqref="K111:K120">
    <cfRule type="expression" dxfId="4566" priority="263" stopIfTrue="1">
      <formula>"esterreur(reference)"</formula>
    </cfRule>
  </conditionalFormatting>
  <conditionalFormatting sqref="N111:N120">
    <cfRule type="expression" dxfId="4565" priority="262" stopIfTrue="1">
      <formula>"esterreur(reference)"</formula>
    </cfRule>
  </conditionalFormatting>
  <conditionalFormatting sqref="Q111:Q120">
    <cfRule type="expression" dxfId="4564" priority="261" stopIfTrue="1">
      <formula>"esterreur(reference)"</formula>
    </cfRule>
  </conditionalFormatting>
  <conditionalFormatting sqref="T111:T120">
    <cfRule type="expression" dxfId="4563" priority="260" stopIfTrue="1">
      <formula>"esterreur(reference)"</formula>
    </cfRule>
  </conditionalFormatting>
  <conditionalFormatting sqref="W111:W120">
    <cfRule type="expression" dxfId="4562" priority="259" stopIfTrue="1">
      <formula>"esterreur(reference)"</formula>
    </cfRule>
  </conditionalFormatting>
  <conditionalFormatting sqref="Z111:Z120">
    <cfRule type="expression" dxfId="4561" priority="258" stopIfTrue="1">
      <formula>"esterreur(reference)"</formula>
    </cfRule>
  </conditionalFormatting>
  <conditionalFormatting sqref="AC111:AC120">
    <cfRule type="expression" dxfId="4560" priority="257" stopIfTrue="1">
      <formula>"esterreur(reference)"</formula>
    </cfRule>
  </conditionalFormatting>
  <conditionalFormatting sqref="AF111:AF120">
    <cfRule type="expression" dxfId="4559" priority="256" stopIfTrue="1">
      <formula>"esterreur(reference)"</formula>
    </cfRule>
  </conditionalFormatting>
  <conditionalFormatting sqref="AI111:AI120">
    <cfRule type="expression" dxfId="4558" priority="255" stopIfTrue="1">
      <formula>"esterreur(reference)"</formula>
    </cfRule>
  </conditionalFormatting>
  <conditionalFormatting sqref="AL111:AL120">
    <cfRule type="expression" dxfId="4557" priority="254" stopIfTrue="1">
      <formula>"esterreur(reference)"</formula>
    </cfRule>
  </conditionalFormatting>
  <conditionalFormatting sqref="AN196:AP196">
    <cfRule type="expression" dxfId="4556" priority="85" stopIfTrue="1">
      <formula>"esterreur(reference)"</formula>
    </cfRule>
  </conditionalFormatting>
  <conditionalFormatting sqref="AN219:AO224">
    <cfRule type="expression" dxfId="4555" priority="84" stopIfTrue="1">
      <formula>"esterreur(reference)"</formula>
    </cfRule>
  </conditionalFormatting>
  <conditionalFormatting sqref="AN169:AN195 AO170 AN231:AP231 AN232:AO232 AO172 AO175:AO176 AO178:AO179 AO181 AO183:AO186 AO188:AO189 AO192:AP195 AN225:AO228 AN197:AO218 AO191">
    <cfRule type="expression" dxfId="4554" priority="83" stopIfTrue="1">
      <formula>"esterreur(reference)"</formula>
    </cfRule>
  </conditionalFormatting>
  <conditionalFormatting sqref="AP197">
    <cfRule type="expression" dxfId="4553" priority="82" stopIfTrue="1">
      <formula>"esterreur(reference)"</formula>
    </cfRule>
  </conditionalFormatting>
  <conditionalFormatting sqref="AP199">
    <cfRule type="expression" dxfId="4552" priority="81" stopIfTrue="1">
      <formula>"esterreur(reference)"</formula>
    </cfRule>
  </conditionalFormatting>
  <conditionalFormatting sqref="AP198">
    <cfRule type="expression" dxfId="4551" priority="80" stopIfTrue="1">
      <formula>"esterreur(reference)"</formula>
    </cfRule>
  </conditionalFormatting>
  <conditionalFormatting sqref="AP200">
    <cfRule type="expression" dxfId="4550" priority="79" stopIfTrue="1">
      <formula>"esterreur(reference)"</formula>
    </cfRule>
  </conditionalFormatting>
  <conditionalFormatting sqref="AP201">
    <cfRule type="expression" dxfId="4549" priority="78" stopIfTrue="1">
      <formula>"esterreur(reference)"</formula>
    </cfRule>
  </conditionalFormatting>
  <conditionalFormatting sqref="AN55:AO56 AN71:AO71">
    <cfRule type="expression" dxfId="4548" priority="164" stopIfTrue="1">
      <formula>"esterreur(reference)"</formula>
    </cfRule>
  </conditionalFormatting>
  <conditionalFormatting sqref="AN3 AN25:AP30 AP18 AN83:AP85 AN72:AP72 AP24 AN13:AN14 AN16 AN18:AN24 AN49:AP54 AP6:AP14 AN31:AO48">
    <cfRule type="expression" dxfId="4547" priority="163" stopIfTrue="1">
      <formula>"esterreur(reference)"</formula>
    </cfRule>
  </conditionalFormatting>
  <conditionalFormatting sqref="AP16:AP17">
    <cfRule type="expression" dxfId="4546" priority="162" stopIfTrue="1">
      <formula>"esterreur(reference)"</formula>
    </cfRule>
  </conditionalFormatting>
  <conditionalFormatting sqref="AP19 AP21:AP23">
    <cfRule type="expression" dxfId="4545" priority="161" stopIfTrue="1">
      <formula>"esterreur(reference)"</formula>
    </cfRule>
  </conditionalFormatting>
  <conditionalFormatting sqref="AP20">
    <cfRule type="expression" dxfId="4544" priority="160" stopIfTrue="1">
      <formula>"esterreur(reference)"</formula>
    </cfRule>
  </conditionalFormatting>
  <conditionalFormatting sqref="D359">
    <cfRule type="expression" dxfId="4543" priority="190" stopIfTrue="1">
      <formula>"esterreur(reference)"</formula>
    </cfRule>
  </conditionalFormatting>
  <conditionalFormatting sqref="F359">
    <cfRule type="expression" dxfId="4542" priority="189" stopIfTrue="1">
      <formula>"esterreur(reference)"</formula>
    </cfRule>
  </conditionalFormatting>
  <conditionalFormatting sqref="AP359">
    <cfRule type="expression" dxfId="4541" priority="1" stopIfTrue="1">
      <formula>"esterreur(reference)"</formula>
    </cfRule>
  </conditionalFormatting>
  <conditionalFormatting sqref="AP274">
    <cfRule type="expression" dxfId="4540" priority="38" stopIfTrue="1">
      <formula>"esterreur(reference)"</formula>
    </cfRule>
  </conditionalFormatting>
  <conditionalFormatting sqref="AO240">
    <cfRule type="expression" dxfId="4539" priority="37" stopIfTrue="1">
      <formula>"esterreur(reference)"</formula>
    </cfRule>
  </conditionalFormatting>
  <conditionalFormatting sqref="AN360:AP360 AO359">
    <cfRule type="expression" dxfId="4538" priority="4" stopIfTrue="1">
      <formula>"esterreur(reference)"</formula>
    </cfRule>
  </conditionalFormatting>
  <conditionalFormatting sqref="AN357 AN358:AP358">
    <cfRule type="expression" dxfId="4537" priority="3" stopIfTrue="1">
      <formula>"esterreur(reference)"</formula>
    </cfRule>
  </conditionalFormatting>
  <conditionalFormatting sqref="AN359">
    <cfRule type="expression" dxfId="4536" priority="2" stopIfTrue="1">
      <formula>"esterreur(reference)"</formula>
    </cfRule>
  </conditionalFormatting>
  <conditionalFormatting sqref="D357 D358:F358">
    <cfRule type="expression" dxfId="4535" priority="191" stopIfTrue="1">
      <formula>"esterreur(reference)"</formula>
    </cfRule>
  </conditionalFormatting>
  <conditionalFormatting sqref="D360:F360 E359">
    <cfRule type="expression" dxfId="4534" priority="192" stopIfTrue="1">
      <formula>"esterreur(reference)"</formula>
    </cfRule>
  </conditionalFormatting>
  <conditionalFormatting sqref="AP328">
    <cfRule type="expression" dxfId="4533" priority="16" stopIfTrue="1">
      <formula>"esterreur(reference)"</formula>
    </cfRule>
  </conditionalFormatting>
  <conditionalFormatting sqref="AP331:AP347">
    <cfRule type="expression" dxfId="4532" priority="15" stopIfTrue="1">
      <formula>"esterreur(reference)"</formula>
    </cfRule>
  </conditionalFormatting>
  <conditionalFormatting sqref="AN306:AN307">
    <cfRule type="expression" dxfId="4531" priority="14" stopIfTrue="1">
      <formula>"esterreur(reference)"</formula>
    </cfRule>
  </conditionalFormatting>
  <conditionalFormatting sqref="AN311">
    <cfRule type="expression" dxfId="4530" priority="13" stopIfTrue="1">
      <formula>"esterreur(reference)"</formula>
    </cfRule>
  </conditionalFormatting>
  <conditionalFormatting sqref="AP330">
    <cfRule type="expression" dxfId="4529" priority="12" stopIfTrue="1">
      <formula>"esterreur(reference)"</formula>
    </cfRule>
  </conditionalFormatting>
  <conditionalFormatting sqref="AO394">
    <cfRule type="expression" dxfId="4528" priority="11" stopIfTrue="1">
      <formula>"esterreur(reference)"</formula>
    </cfRule>
  </conditionalFormatting>
  <conditionalFormatting sqref="AN361:AP362">
    <cfRule type="expression" dxfId="4527" priority="10" stopIfTrue="1">
      <formula>"esterreur(reference)"</formula>
    </cfRule>
  </conditionalFormatting>
  <conditionalFormatting sqref="AN395:AP398 AN393:AO393">
    <cfRule type="expression" dxfId="4526" priority="9" stopIfTrue="1">
      <formula>"esterreur(reference)"</formula>
    </cfRule>
  </conditionalFormatting>
  <conditionalFormatting sqref="AN376:AP376 AN377:AO392">
    <cfRule type="expression" dxfId="4525" priority="8" stopIfTrue="1">
      <formula>"esterreur(reference)"</formula>
    </cfRule>
  </conditionalFormatting>
  <conditionalFormatting sqref="AN363:AP363 AN364:AO375">
    <cfRule type="expression" dxfId="4524" priority="7" stopIfTrue="1">
      <formula>"esterreur(reference)"</formula>
    </cfRule>
  </conditionalFormatting>
  <conditionalFormatting sqref="AP364:AP375">
    <cfRule type="expression" dxfId="4523" priority="6" stopIfTrue="1">
      <formula>"esterreur(reference)"</formula>
    </cfRule>
  </conditionalFormatting>
  <conditionalFormatting sqref="AP377:AP393">
    <cfRule type="expression" dxfId="4522" priority="5" stopIfTrue="1">
      <formula>"esterreur(reference)"</formula>
    </cfRule>
  </conditionalFormatting>
  <conditionalFormatting sqref="G357 J357 M357 P357 S357 V357 Y357 AB357 AE357 AH357 AK357 G358:AM358">
    <cfRule type="expression" dxfId="4521" priority="171" stopIfTrue="1">
      <formula>"esterreur(reference)"</formula>
    </cfRule>
  </conditionalFormatting>
  <conditionalFormatting sqref="G360:AM360 H359 K359 N359 Q359 T359 W359 Z359 AC359 AF359 AI359 AL359">
    <cfRule type="expression" dxfId="4520" priority="172" stopIfTrue="1">
      <formula>"esterreur(reference)"</formula>
    </cfRule>
  </conditionalFormatting>
  <conditionalFormatting sqref="G359 M359 P359 S359 V359 Y359 AE359 AH359 AK359 J359 AB359">
    <cfRule type="expression" dxfId="4519" priority="170" stopIfTrue="1">
      <formula>"esterreur(reference)"</formula>
    </cfRule>
  </conditionalFormatting>
  <conditionalFormatting sqref="I359 O359 R359 U359 X359 AA359 AD359 AG359 AM359 L359 AJ359">
    <cfRule type="expression" dxfId="4518" priority="169" stopIfTrue="1">
      <formula>"esterreur(reference)"</formula>
    </cfRule>
  </conditionalFormatting>
  <conditionalFormatting sqref="AN61:AO70">
    <cfRule type="expression" dxfId="4517" priority="165" stopIfTrue="1">
      <formula>"esterreur(reference)"</formula>
    </cfRule>
  </conditionalFormatting>
  <conditionalFormatting sqref="AN57:AO59">
    <cfRule type="expression" dxfId="4516" priority="166" stopIfTrue="1">
      <formula>"esterreur(reference)"</formula>
    </cfRule>
  </conditionalFormatting>
  <conditionalFormatting sqref="AN60:AO60">
    <cfRule type="expression" dxfId="4515" priority="167" stopIfTrue="1">
      <formula>"esterreur(reference)"</formula>
    </cfRule>
  </conditionalFormatting>
  <conditionalFormatting sqref="AP42">
    <cfRule type="expression" dxfId="4514" priority="159" stopIfTrue="1">
      <formula>"esterreur(reference)"</formula>
    </cfRule>
  </conditionalFormatting>
  <conditionalFormatting sqref="AP43">
    <cfRule type="expression" dxfId="4513" priority="158" stopIfTrue="1">
      <formula>"esterreur(reference)"</formula>
    </cfRule>
  </conditionalFormatting>
  <conditionalFormatting sqref="AP44">
    <cfRule type="expression" dxfId="4512" priority="157" stopIfTrue="1">
      <formula>"esterreur(reference)"</formula>
    </cfRule>
  </conditionalFormatting>
  <conditionalFormatting sqref="AP45:AP48">
    <cfRule type="expression" dxfId="4511" priority="156" stopIfTrue="1">
      <formula>"esterreur(reference)"</formula>
    </cfRule>
  </conditionalFormatting>
  <conditionalFormatting sqref="AP55">
    <cfRule type="expression" dxfId="4510" priority="155" stopIfTrue="1">
      <formula>"esterreur(reference)"</formula>
    </cfRule>
  </conditionalFormatting>
  <conditionalFormatting sqref="AP56">
    <cfRule type="expression" dxfId="4509" priority="154" stopIfTrue="1">
      <formula>"esterreur(reference)"</formula>
    </cfRule>
  </conditionalFormatting>
  <conditionalFormatting sqref="AN149:AO151">
    <cfRule type="expression" dxfId="4508" priority="89" stopIfTrue="1">
      <formula>"esterreur(reference)"</formula>
    </cfRule>
  </conditionalFormatting>
  <conditionalFormatting sqref="AP149:AP151">
    <cfRule type="expression" dxfId="4507" priority="88" stopIfTrue="1">
      <formula>"esterreur(reference)"</formula>
    </cfRule>
  </conditionalFormatting>
  <conditionalFormatting sqref="AP158:AP161">
    <cfRule type="expression" dxfId="4506" priority="87" stopIfTrue="1">
      <formula>"esterreur(reference)"</formula>
    </cfRule>
  </conditionalFormatting>
  <conditionalFormatting sqref="AO111:AO120">
    <cfRule type="expression" dxfId="4505" priority="86" stopIfTrue="1">
      <formula>"esterreur(reference)"</formula>
    </cfRule>
  </conditionalFormatting>
  <conditionalFormatting sqref="AP207">
    <cfRule type="expression" dxfId="4504" priority="74" stopIfTrue="1">
      <formula>"esterreur(reference)"</formula>
    </cfRule>
  </conditionalFormatting>
  <conditionalFormatting sqref="AP227">
    <cfRule type="expression" dxfId="4503" priority="70" stopIfTrue="1">
      <formula>"esterreur(reference)"</formula>
    </cfRule>
  </conditionalFormatting>
  <conditionalFormatting sqref="AP202:AP204">
    <cfRule type="expression" dxfId="4502" priority="77" stopIfTrue="1">
      <formula>"esterreur(reference)"</formula>
    </cfRule>
  </conditionalFormatting>
  <conditionalFormatting sqref="AP206">
    <cfRule type="expression" dxfId="4501" priority="75" stopIfTrue="1">
      <formula>"esterreur(reference)"</formula>
    </cfRule>
  </conditionalFormatting>
  <conditionalFormatting sqref="AP205">
    <cfRule type="expression" dxfId="4500" priority="76" stopIfTrue="1">
      <formula>"esterreur(reference)"</formula>
    </cfRule>
  </conditionalFormatting>
  <conditionalFormatting sqref="AP225:AP226">
    <cfRule type="expression" dxfId="4499" priority="71" stopIfTrue="1">
      <formula>"esterreur(reference)"</formula>
    </cfRule>
  </conditionalFormatting>
  <conditionalFormatting sqref="AO171">
    <cfRule type="expression" dxfId="4498" priority="68" stopIfTrue="1">
      <formula>"esterreur(reference)"</formula>
    </cfRule>
  </conditionalFormatting>
  <conditionalFormatting sqref="AO174">
    <cfRule type="expression" dxfId="4497" priority="67" stopIfTrue="1">
      <formula>"esterreur(reference)"</formula>
    </cfRule>
  </conditionalFormatting>
  <conditionalFormatting sqref="AO177">
    <cfRule type="expression" dxfId="4496" priority="66" stopIfTrue="1">
      <formula>"esterreur(reference)"</formula>
    </cfRule>
  </conditionalFormatting>
  <conditionalFormatting sqref="AP210">
    <cfRule type="expression" dxfId="4495" priority="62" stopIfTrue="1">
      <formula>"esterreur(reference)"</formula>
    </cfRule>
  </conditionalFormatting>
  <conditionalFormatting sqref="AN275:AO280">
    <cfRule type="expression" dxfId="4494" priority="59" stopIfTrue="1">
      <formula>"esterreur(reference)"</formula>
    </cfRule>
  </conditionalFormatting>
  <conditionalFormatting sqref="AN281:AO283">
    <cfRule type="expression" dxfId="4493" priority="60" stopIfTrue="1">
      <formula>"esterreur(reference)"</formula>
    </cfRule>
  </conditionalFormatting>
  <conditionalFormatting sqref="AP271">
    <cfRule type="expression" dxfId="4492" priority="40" stopIfTrue="1">
      <formula>"esterreur(reference)"</formula>
    </cfRule>
  </conditionalFormatting>
  <conditionalFormatting sqref="AP243">
    <cfRule type="expression" dxfId="4491" priority="57" stopIfTrue="1">
      <formula>"esterreur(reference)"</formula>
    </cfRule>
  </conditionalFormatting>
  <conditionalFormatting sqref="AP253">
    <cfRule type="expression" dxfId="4490" priority="55" stopIfTrue="1">
      <formula>"esterreur(reference)"</formula>
    </cfRule>
  </conditionalFormatting>
  <conditionalFormatting sqref="AP255">
    <cfRule type="expression" dxfId="4489" priority="53" stopIfTrue="1">
      <formula>"esterreur(reference)"</formula>
    </cfRule>
  </conditionalFormatting>
  <conditionalFormatting sqref="AP256">
    <cfRule type="expression" dxfId="4488" priority="52" stopIfTrue="1">
      <formula>"esterreur(reference)"</formula>
    </cfRule>
  </conditionalFormatting>
  <conditionalFormatting sqref="AP257">
    <cfRule type="expression" dxfId="4487" priority="51" stopIfTrue="1">
      <formula>"esterreur(reference)"</formula>
    </cfRule>
  </conditionalFormatting>
  <conditionalFormatting sqref="AP258">
    <cfRule type="expression" dxfId="4486" priority="50" stopIfTrue="1">
      <formula>"esterreur(reference)"</formula>
    </cfRule>
  </conditionalFormatting>
  <conditionalFormatting sqref="AP259">
    <cfRule type="expression" dxfId="4485" priority="49" stopIfTrue="1">
      <formula>"esterreur(reference)"</formula>
    </cfRule>
  </conditionalFormatting>
  <conditionalFormatting sqref="AP260">
    <cfRule type="expression" dxfId="4484" priority="48" stopIfTrue="1">
      <formula>"esterreur(reference)"</formula>
    </cfRule>
  </conditionalFormatting>
  <conditionalFormatting sqref="AP261">
    <cfRule type="expression" dxfId="4483" priority="47" stopIfTrue="1">
      <formula>"esterreur(reference)"</formula>
    </cfRule>
  </conditionalFormatting>
  <conditionalFormatting sqref="AP262">
    <cfRule type="expression" dxfId="4482" priority="46" stopIfTrue="1">
      <formula>"esterreur(reference)"</formula>
    </cfRule>
  </conditionalFormatting>
  <conditionalFormatting sqref="AP263:AP264">
    <cfRule type="expression" dxfId="4481" priority="45" stopIfTrue="1">
      <formula>"esterreur(reference)"</formula>
    </cfRule>
  </conditionalFormatting>
  <conditionalFormatting sqref="AP267">
    <cfRule type="expression" dxfId="4480" priority="44" stopIfTrue="1">
      <formula>"esterreur(reference)"</formula>
    </cfRule>
  </conditionalFormatting>
  <conditionalFormatting sqref="AP269">
    <cfRule type="expression" dxfId="4479" priority="42" stopIfTrue="1">
      <formula>"esterreur(reference)"</formula>
    </cfRule>
  </conditionalFormatting>
  <conditionalFormatting sqref="AP270">
    <cfRule type="expression" dxfId="4478" priority="41" stopIfTrue="1">
      <formula>"esterreur(reference)"</formula>
    </cfRule>
  </conditionalFormatting>
  <conditionalFormatting sqref="AP272:AP273">
    <cfRule type="expression" dxfId="4477" priority="39" stopIfTrue="1">
      <formula>"esterreur(reference)"</formula>
    </cfRule>
  </conditionalFormatting>
  <conditionalFormatting sqref="AO246">
    <cfRule type="expression" dxfId="4476" priority="35" stopIfTrue="1">
      <formula>"esterreur(reference)"</formula>
    </cfRule>
  </conditionalFormatting>
  <conditionalFormatting sqref="AO239">
    <cfRule type="expression" dxfId="4475" priority="33" stopIfTrue="1">
      <formula>"esterreur(reference)"</formula>
    </cfRule>
  </conditionalFormatting>
  <conditionalFormatting sqref="AO284">
    <cfRule type="expression" dxfId="4474" priority="30" stopIfTrue="1">
      <formula>"esterreur(reference)"</formula>
    </cfRule>
  </conditionalFormatting>
  <conditionalFormatting sqref="AP325">
    <cfRule type="expression" dxfId="4473" priority="19" stopIfTrue="1">
      <formula>"esterreur(reference)"</formula>
    </cfRule>
  </conditionalFormatting>
  <conditionalFormatting sqref="AP326">
    <cfRule type="expression" dxfId="4472" priority="18" stopIfTrue="1">
      <formula>"esterreur(reference)"</formula>
    </cfRule>
  </conditionalFormatting>
  <conditionalFormatting sqref="AP327">
    <cfRule type="expression" dxfId="4471" priority="17" stopIfTrue="1">
      <formula>"esterreur(reference)"</formula>
    </cfRule>
  </conditionalFormatting>
  <conditionalFormatting sqref="AP301">
    <cfRule type="expression" dxfId="4470" priority="26" stopIfTrue="1">
      <formula>"esterreur(reference)"</formula>
    </cfRule>
  </conditionalFormatting>
  <conditionalFormatting sqref="AP302">
    <cfRule type="expression" dxfId="4469" priority="25" stopIfTrue="1">
      <formula>"esterreur(reference)"</formula>
    </cfRule>
  </conditionalFormatting>
  <conditionalFormatting sqref="AP306">
    <cfRule type="expression" dxfId="4468" priority="24" stopIfTrue="1">
      <formula>"esterreur(reference)"</formula>
    </cfRule>
  </conditionalFormatting>
  <conditionalFormatting sqref="AP307">
    <cfRule type="expression" dxfId="4467" priority="23" stopIfTrue="1">
      <formula>"esterreur(reference)"</formula>
    </cfRule>
  </conditionalFormatting>
  <conditionalFormatting sqref="AP311">
    <cfRule type="expression" dxfId="4466" priority="22" stopIfTrue="1">
      <formula>"esterreur(reference)"</formula>
    </cfRule>
  </conditionalFormatting>
  <conditionalFormatting sqref="AP317">
    <cfRule type="expression" dxfId="4465" priority="21" stopIfTrue="1">
      <formula>"esterreur(reference)"</formula>
    </cfRule>
  </conditionalFormatting>
  <conditionalFormatting sqref="AP318">
    <cfRule type="expression" dxfId="4464" priority="20" stopIfTrue="1">
      <formula>"esterreur(reference)"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697"/>
  <sheetViews>
    <sheetView topLeftCell="X485" workbookViewId="0">
      <selection activeCell="I27" sqref="I27"/>
    </sheetView>
  </sheetViews>
  <sheetFormatPr baseColWidth="10" defaultColWidth="12.625" defaultRowHeight="15" customHeight="1" outlineLevelCol="1"/>
  <cols>
    <col min="1" max="1" width="24.125" hidden="1" customWidth="1" outlineLevel="1"/>
    <col min="2" max="2" width="21.625" hidden="1" customWidth="1" outlineLevel="1"/>
    <col min="3" max="3" width="34.625" customWidth="1" collapsed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9.875" customWidth="1"/>
    <col min="23" max="23" width="12.875" customWidth="1"/>
    <col min="24" max="24" width="13.375" customWidth="1"/>
    <col min="25" max="25" width="10.5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6.3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" customWidth="1"/>
    <col min="43" max="43" width="24" customWidth="1"/>
    <col min="44" max="62" width="11" customWidth="1"/>
  </cols>
  <sheetData>
    <row r="1" spans="1:40" ht="35.25">
      <c r="B1" s="1"/>
      <c r="C1" s="1" t="s">
        <v>207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/>
      <c r="T1" s="2" t="s">
        <v>1</v>
      </c>
      <c r="U1" s="6"/>
      <c r="V1" s="491" t="s">
        <v>229</v>
      </c>
      <c r="W1" s="491" t="s">
        <v>231</v>
      </c>
      <c r="X1" s="491" t="s">
        <v>230</v>
      </c>
      <c r="Y1" s="491" t="s">
        <v>232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10"/>
      <c r="K2" s="9"/>
      <c r="L2" s="10"/>
      <c r="M2" s="11"/>
      <c r="N2" s="11"/>
      <c r="O2" s="9"/>
      <c r="P2" s="9"/>
      <c r="Q2" s="9"/>
      <c r="R2" s="11"/>
      <c r="S2" s="11"/>
      <c r="T2" s="11"/>
      <c r="U2" s="11"/>
    </row>
    <row r="3" spans="1:40" ht="21" thickTop="1">
      <c r="B3" s="12"/>
      <c r="C3" s="13"/>
      <c r="D3" s="764" t="s">
        <v>5</v>
      </c>
      <c r="E3" s="762"/>
      <c r="F3" s="765"/>
      <c r="G3" s="767" t="s">
        <v>6</v>
      </c>
      <c r="H3" s="762"/>
      <c r="I3" s="765"/>
      <c r="J3" s="767" t="s">
        <v>7</v>
      </c>
      <c r="K3" s="762"/>
      <c r="L3" s="765"/>
      <c r="M3" s="767" t="s">
        <v>8</v>
      </c>
      <c r="N3" s="765"/>
      <c r="O3" s="764" t="s">
        <v>9</v>
      </c>
      <c r="P3" s="762"/>
      <c r="Q3" s="765"/>
      <c r="R3" s="767" t="s">
        <v>10</v>
      </c>
      <c r="S3" s="763"/>
      <c r="T3" s="14"/>
      <c r="U3" s="14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35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488">
        <f>+SUM(V5:V398)</f>
        <v>0</v>
      </c>
      <c r="W4" s="488">
        <f>+SUM(W5:W398)</f>
        <v>0</v>
      </c>
      <c r="X4" s="487">
        <f t="shared" ref="X4:Y4" si="0">+SUM(X5:X398)</f>
        <v>0</v>
      </c>
      <c r="Y4" s="487">
        <f t="shared" si="0"/>
        <v>0</v>
      </c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25">
      <c r="A5" t="str">
        <f>+B5&amp;C5</f>
        <v>Véhicules neufsVentes nettes</v>
      </c>
      <c r="B5" s="12" t="str">
        <f t="shared" ref="B5:B85" si="1">+$K$1</f>
        <v>Véhicules neufs</v>
      </c>
      <c r="C5" s="21" t="s">
        <v>16</v>
      </c>
      <c r="D5" s="22"/>
      <c r="E5" s="22"/>
      <c r="F5" s="23">
        <f>+SUM(START:END!F5)</f>
        <v>18402516.869216651</v>
      </c>
      <c r="G5" s="24"/>
      <c r="H5" s="22"/>
      <c r="I5" s="23">
        <f>+SUM(START:END!I5)</f>
        <v>18402516.869216651</v>
      </c>
      <c r="J5" s="24"/>
      <c r="K5" s="26"/>
      <c r="L5" s="23">
        <f>+SUM(START:END!L5)</f>
        <v>56888968.469999999</v>
      </c>
      <c r="M5" s="27"/>
      <c r="N5" s="28"/>
      <c r="O5" s="24"/>
      <c r="P5" s="26"/>
      <c r="Q5" s="23">
        <f>+SUM(START:END!Q5)</f>
        <v>55050918.180000007</v>
      </c>
      <c r="R5" s="27"/>
      <c r="S5" s="29"/>
      <c r="T5" s="14"/>
      <c r="U5" s="14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25">
      <c r="A6" t="str">
        <f t="shared" ref="A6:A85" si="2">+B6&amp;C6</f>
        <v>Véhicules neufsAutos détail</v>
      </c>
      <c r="B6" s="12" t="str">
        <f t="shared" si="1"/>
        <v>Véhicules neufs</v>
      </c>
      <c r="C6" s="30" t="s">
        <v>17</v>
      </c>
      <c r="D6" s="31">
        <f>+SUM(START:END!D6)</f>
        <v>535.19723866618119</v>
      </c>
      <c r="E6" s="31">
        <f>IF(D6=0,0,F6/D6)</f>
        <v>871.7138040606327</v>
      </c>
      <c r="F6" s="31">
        <f>+SUM(START:END!F6)</f>
        <v>466538.82084044314</v>
      </c>
      <c r="G6" s="32">
        <f>+SUM(START:END!G6)</f>
        <v>535.19723866618119</v>
      </c>
      <c r="H6" s="31">
        <f>IF(G6=0,0,I6/G6)</f>
        <v>939.93141185093009</v>
      </c>
      <c r="I6" s="31">
        <f>+SUM(START:END!I6)</f>
        <v>503048.69615822285</v>
      </c>
      <c r="J6" s="32">
        <f>+SUM(START:END!J6)</f>
        <v>450</v>
      </c>
      <c r="K6" s="31">
        <f>IF(J6=0,0,L6/J6)</f>
        <v>1019.5529999999986</v>
      </c>
      <c r="L6" s="33">
        <f>+SUM(START:END!L6)</f>
        <v>458798.84999999939</v>
      </c>
      <c r="M6" s="32">
        <f t="shared" ref="M6:M12" si="3">J6-G6</f>
        <v>-85.197238666181192</v>
      </c>
      <c r="N6" s="34">
        <f>L6-I6</f>
        <v>-44249.846158223459</v>
      </c>
      <c r="O6" s="32">
        <f>+SUM(START:END!O6)</f>
        <v>864</v>
      </c>
      <c r="P6" s="31">
        <f>IF(O6=0,0,Q6/O6)</f>
        <v>597.5391203703698</v>
      </c>
      <c r="Q6" s="33">
        <f>+SUM(START:END!Q6)</f>
        <v>516273.79999999952</v>
      </c>
      <c r="R6" s="32">
        <f t="shared" ref="R6:R12" si="4">J6-O6</f>
        <v>-414</v>
      </c>
      <c r="S6" s="35">
        <f t="shared" ref="S6:S12" si="5">L6-Q6</f>
        <v>-57474.950000000128</v>
      </c>
      <c r="T6" s="14"/>
      <c r="U6" s="14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25">
      <c r="A7" t="str">
        <f t="shared" si="2"/>
        <v>Véhicules neufsCamions détail</v>
      </c>
      <c r="B7" s="12" t="str">
        <f t="shared" si="1"/>
        <v>Véhicules neufs</v>
      </c>
      <c r="C7" s="30" t="s">
        <v>18</v>
      </c>
      <c r="D7" s="31">
        <f>+SUM(START:END!D7)</f>
        <v>719.31444269681765</v>
      </c>
      <c r="E7" s="31">
        <f t="shared" ref="E7:E12" si="6">IF(D7=0,0,F7/D7)</f>
        <v>1609.9676055917294</v>
      </c>
      <c r="F7" s="31">
        <f>+SUM(START:END!F7)</f>
        <v>1158072.9509761448</v>
      </c>
      <c r="G7" s="32">
        <f>+SUM(START:END!G7)</f>
        <v>719.31444269681765</v>
      </c>
      <c r="H7" s="31">
        <f t="shared" ref="H7:H12" si="7">IF(G7=0,0,I7/G7)</f>
        <v>1685.224752238754</v>
      </c>
      <c r="I7" s="31">
        <f>+SUM(START:END!I7)</f>
        <v>1212206.5034755019</v>
      </c>
      <c r="J7" s="32">
        <f>+SUM(START:END!J7)</f>
        <v>719</v>
      </c>
      <c r="K7" s="31">
        <f t="shared" ref="K7:K12" si="8">IF(J7=0,0,L7/J7)</f>
        <v>2160.5239360222517</v>
      </c>
      <c r="L7" s="33">
        <f>+SUM(START:END!L7)</f>
        <v>1553416.709999999</v>
      </c>
      <c r="M7" s="32">
        <f t="shared" si="3"/>
        <v>-0.31444269681765036</v>
      </c>
      <c r="N7" s="34">
        <f t="shared" ref="N7:N12" si="9">L7-I7</f>
        <v>341210.20652449713</v>
      </c>
      <c r="O7" s="32">
        <f>+SUM(START:END!O7)</f>
        <v>555</v>
      </c>
      <c r="P7" s="31">
        <f t="shared" ref="P7:P12" si="10">IF(O7=0,0,Q7/O7)</f>
        <v>746.38342342342241</v>
      </c>
      <c r="Q7" s="33">
        <f>+SUM(START:END!Q7)</f>
        <v>414242.79999999946</v>
      </c>
      <c r="R7" s="32">
        <f t="shared" si="4"/>
        <v>164</v>
      </c>
      <c r="S7" s="35">
        <f t="shared" si="5"/>
        <v>1139173.9099999997</v>
      </c>
      <c r="T7" s="14"/>
      <c r="U7" s="14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25">
      <c r="A8" t="str">
        <f t="shared" si="2"/>
        <v>Véhicules neufsSprinter</v>
      </c>
      <c r="B8" s="12" t="str">
        <f t="shared" si="1"/>
        <v>Véhicules neufs</v>
      </c>
      <c r="C8" s="30" t="s">
        <v>19</v>
      </c>
      <c r="D8" s="31">
        <f>+SUM(START:END!D8)</f>
        <v>0</v>
      </c>
      <c r="E8" s="31">
        <f t="shared" si="6"/>
        <v>0</v>
      </c>
      <c r="F8" s="31">
        <f>+SUM(START:END!F8)</f>
        <v>0</v>
      </c>
      <c r="G8" s="32">
        <f>+SUM(START:END!G8)</f>
        <v>0</v>
      </c>
      <c r="H8" s="31">
        <f t="shared" si="7"/>
        <v>0</v>
      </c>
      <c r="I8" s="31">
        <f>+SUM(START:END!I8)</f>
        <v>0</v>
      </c>
      <c r="J8" s="32">
        <f>+SUM(START:END!J8)</f>
        <v>0</v>
      </c>
      <c r="K8" s="31">
        <f t="shared" si="8"/>
        <v>0</v>
      </c>
      <c r="L8" s="33">
        <f>+SUM(START:END!L8)</f>
        <v>0</v>
      </c>
      <c r="M8" s="32">
        <f t="shared" si="3"/>
        <v>0</v>
      </c>
      <c r="N8" s="34">
        <f t="shared" si="9"/>
        <v>0</v>
      </c>
      <c r="O8" s="32">
        <f>+SUM(START:END!O8)</f>
        <v>0</v>
      </c>
      <c r="P8" s="31">
        <f t="shared" si="10"/>
        <v>0</v>
      </c>
      <c r="Q8" s="33">
        <f>+SUM(START:END!Q8)</f>
        <v>0</v>
      </c>
      <c r="R8" s="32">
        <f t="shared" si="4"/>
        <v>0</v>
      </c>
      <c r="S8" s="35">
        <f t="shared" si="5"/>
        <v>0</v>
      </c>
      <c r="T8" s="14"/>
      <c r="U8" s="14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25">
      <c r="A9" t="str">
        <f t="shared" si="2"/>
        <v>Véhicules neufsMoto détail</v>
      </c>
      <c r="B9" s="12" t="str">
        <f t="shared" si="1"/>
        <v>Véhicules neufs</v>
      </c>
      <c r="C9" s="30" t="s">
        <v>20</v>
      </c>
      <c r="D9" s="31">
        <f>+SUM(START:END!D9)</f>
        <v>0</v>
      </c>
      <c r="E9" s="31">
        <f t="shared" si="6"/>
        <v>0</v>
      </c>
      <c r="F9" s="31">
        <f>+SUM(START:END!F9)</f>
        <v>0</v>
      </c>
      <c r="G9" s="32">
        <f>+SUM(START:END!G9)</f>
        <v>0</v>
      </c>
      <c r="H9" s="31">
        <f t="shared" si="7"/>
        <v>0</v>
      </c>
      <c r="I9" s="31">
        <f>+SUM(START:END!I9)</f>
        <v>0</v>
      </c>
      <c r="J9" s="32">
        <f>+SUM(START:END!J9)</f>
        <v>0</v>
      </c>
      <c r="K9" s="31">
        <f t="shared" si="8"/>
        <v>0</v>
      </c>
      <c r="L9" s="33">
        <f>+SUM(START:END!L9)</f>
        <v>0</v>
      </c>
      <c r="M9" s="32">
        <f t="shared" si="3"/>
        <v>0</v>
      </c>
      <c r="N9" s="34">
        <f t="shared" si="9"/>
        <v>0</v>
      </c>
      <c r="O9" s="32">
        <f>+SUM(START:END!O9)</f>
        <v>0</v>
      </c>
      <c r="P9" s="31">
        <f t="shared" si="10"/>
        <v>0</v>
      </c>
      <c r="Q9" s="33">
        <f>+SUM(START:END!Q9)</f>
        <v>0</v>
      </c>
      <c r="R9" s="32">
        <f t="shared" si="4"/>
        <v>0</v>
      </c>
      <c r="S9" s="35">
        <f t="shared" si="5"/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25" hidden="1">
      <c r="A10" t="str">
        <f t="shared" si="2"/>
        <v>Véhicules neufs[...]</v>
      </c>
      <c r="B10" s="12" t="str">
        <f t="shared" si="1"/>
        <v>Véhicules neufs</v>
      </c>
      <c r="C10" s="30" t="s">
        <v>21</v>
      </c>
      <c r="D10" s="31">
        <f>+SUM(START:END!D10)</f>
        <v>0</v>
      </c>
      <c r="E10" s="31">
        <f t="shared" si="6"/>
        <v>0</v>
      </c>
      <c r="F10" s="31">
        <f>+SUM(START:END!F10)</f>
        <v>0</v>
      </c>
      <c r="G10" s="32">
        <f>+SUM(START:END!G10)</f>
        <v>0</v>
      </c>
      <c r="H10" s="31">
        <f t="shared" si="7"/>
        <v>0</v>
      </c>
      <c r="I10" s="31">
        <f>+SUM(START:END!I10)</f>
        <v>0</v>
      </c>
      <c r="J10" s="32">
        <f>+SUM(START:END!J10)</f>
        <v>0</v>
      </c>
      <c r="K10" s="31">
        <f t="shared" si="8"/>
        <v>0</v>
      </c>
      <c r="L10" s="33">
        <f>+SUM(START:END!L10)</f>
        <v>0</v>
      </c>
      <c r="M10" s="32">
        <f t="shared" si="3"/>
        <v>0</v>
      </c>
      <c r="N10" s="34">
        <f t="shared" si="9"/>
        <v>0</v>
      </c>
      <c r="O10" s="32">
        <f>+SUM(START:END!O10)</f>
        <v>0</v>
      </c>
      <c r="P10" s="31">
        <f t="shared" si="10"/>
        <v>0</v>
      </c>
      <c r="Q10" s="33">
        <f>+SUM(START:END!Q10)</f>
        <v>0</v>
      </c>
      <c r="R10" s="32">
        <f t="shared" si="4"/>
        <v>0</v>
      </c>
      <c r="S10" s="35">
        <f t="shared" si="5"/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25" hidden="1">
      <c r="A11" t="str">
        <f t="shared" si="2"/>
        <v>Véhicules neufs[...]</v>
      </c>
      <c r="B11" s="12" t="str">
        <f t="shared" si="1"/>
        <v>Véhicules neufs</v>
      </c>
      <c r="C11" s="30" t="s">
        <v>21</v>
      </c>
      <c r="D11" s="31">
        <f>+SUM(START:END!D11)</f>
        <v>0</v>
      </c>
      <c r="E11" s="31">
        <f t="shared" si="6"/>
        <v>0</v>
      </c>
      <c r="F11" s="31">
        <f>+SUM(START:END!F11)</f>
        <v>0</v>
      </c>
      <c r="G11" s="32">
        <f>+SUM(START:END!G11)</f>
        <v>0</v>
      </c>
      <c r="H11" s="31">
        <f t="shared" si="7"/>
        <v>0</v>
      </c>
      <c r="I11" s="31">
        <f>+SUM(START:END!I11)</f>
        <v>0</v>
      </c>
      <c r="J11" s="32">
        <f>+SUM(START:END!J11)</f>
        <v>0</v>
      </c>
      <c r="K11" s="31">
        <f t="shared" si="8"/>
        <v>0</v>
      </c>
      <c r="L11" s="33">
        <f>+SUM(START:END!L11)</f>
        <v>0</v>
      </c>
      <c r="M11" s="32">
        <f t="shared" si="3"/>
        <v>0</v>
      </c>
      <c r="N11" s="34">
        <f t="shared" si="9"/>
        <v>0</v>
      </c>
      <c r="O11" s="32">
        <f>+SUM(START:END!O11)</f>
        <v>0</v>
      </c>
      <c r="P11" s="31">
        <f t="shared" si="10"/>
        <v>0</v>
      </c>
      <c r="Q11" s="33">
        <f>+SUM(START:END!Q11)</f>
        <v>0</v>
      </c>
      <c r="R11" s="32">
        <f t="shared" si="4"/>
        <v>0</v>
      </c>
      <c r="S11" s="35">
        <f t="shared" si="5"/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25" hidden="1">
      <c r="A12" t="str">
        <f t="shared" si="2"/>
        <v>Véhicules neufs[...]</v>
      </c>
      <c r="B12" s="12" t="str">
        <f t="shared" si="1"/>
        <v>Véhicules neufs</v>
      </c>
      <c r="C12" s="30" t="s">
        <v>21</v>
      </c>
      <c r="D12" s="31">
        <f>+SUM(START:END!D12)</f>
        <v>0</v>
      </c>
      <c r="E12" s="31">
        <f t="shared" si="6"/>
        <v>0</v>
      </c>
      <c r="F12" s="31">
        <f>+SUM(START:END!F12)</f>
        <v>0</v>
      </c>
      <c r="G12" s="32">
        <f>+SUM(START:END!G12)</f>
        <v>0</v>
      </c>
      <c r="H12" s="31">
        <f t="shared" si="7"/>
        <v>0</v>
      </c>
      <c r="I12" s="31">
        <f>+SUM(START:END!I12)</f>
        <v>0</v>
      </c>
      <c r="J12" s="32">
        <f>+SUM(START:END!J12)</f>
        <v>0</v>
      </c>
      <c r="K12" s="31">
        <f t="shared" si="8"/>
        <v>0</v>
      </c>
      <c r="L12" s="33">
        <f>+SUM(START:END!L12)</f>
        <v>0</v>
      </c>
      <c r="M12" s="32">
        <f t="shared" si="3"/>
        <v>0</v>
      </c>
      <c r="N12" s="34">
        <f t="shared" si="9"/>
        <v>0</v>
      </c>
      <c r="O12" s="32">
        <f>+SUM(START:END!O12)</f>
        <v>0</v>
      </c>
      <c r="P12" s="31">
        <f t="shared" si="10"/>
        <v>0</v>
      </c>
      <c r="Q12" s="33">
        <f>+SUM(START:END!Q12)</f>
        <v>0</v>
      </c>
      <c r="R12" s="32">
        <f t="shared" si="4"/>
        <v>0</v>
      </c>
      <c r="S12" s="35">
        <f t="shared" si="5"/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25">
      <c r="A13" t="str">
        <f t="shared" si="2"/>
        <v>Véhicules neufsTotal Neufs</v>
      </c>
      <c r="B13" s="12" t="str">
        <f t="shared" si="1"/>
        <v>Véhicules neufs</v>
      </c>
      <c r="C13" s="36" t="s">
        <v>22</v>
      </c>
      <c r="D13" s="37">
        <f>+SUM(D6:D12)</f>
        <v>1254.5116813629988</v>
      </c>
      <c r="E13" s="37">
        <f>IF(D13&lt;=0,0,F13/D13)</f>
        <v>1295.015260480862</v>
      </c>
      <c r="F13" s="38">
        <f>+SUM(F6:F12)</f>
        <v>1624611.771816588</v>
      </c>
      <c r="G13" s="39">
        <f>+SUM(G6:G12)</f>
        <v>1254.5116813629988</v>
      </c>
      <c r="H13" s="37">
        <f>IF(G13&lt;=0,0,I13/G13)</f>
        <v>1367.2692132847567</v>
      </c>
      <c r="I13" s="38">
        <f>+SUM(I6:I12)</f>
        <v>1715255.1996337248</v>
      </c>
      <c r="J13" s="39">
        <f>+SUM(J6:J12)</f>
        <v>1169</v>
      </c>
      <c r="K13" s="37">
        <f>IF(J13&lt;=0,0,L13/J13)</f>
        <v>1721.3135671514101</v>
      </c>
      <c r="L13" s="38">
        <f>+SUM(L6:L12)</f>
        <v>2012215.5599999984</v>
      </c>
      <c r="M13" s="39">
        <f>+SUM(M6:M12)</f>
        <v>-85.511681362998843</v>
      </c>
      <c r="N13" s="38">
        <f>+SUM(N6:N12)</f>
        <v>296960.36036627367</v>
      </c>
      <c r="O13" s="39">
        <f>+SUM(O6:O12)</f>
        <v>1419</v>
      </c>
      <c r="P13" s="37">
        <f>IF(O13&lt;=0,0,Q13/O13)</f>
        <v>655.7551797040162</v>
      </c>
      <c r="Q13" s="38">
        <f>+SUM(Q6:Q12)</f>
        <v>930516.59999999893</v>
      </c>
      <c r="R13" s="39">
        <f>+SUM(R6:R12)</f>
        <v>-250</v>
      </c>
      <c r="S13" s="40">
        <f>+SUM(S6:S12)</f>
        <v>1081698.9599999995</v>
      </c>
      <c r="T13" s="14"/>
      <c r="U13" s="14"/>
      <c r="V13" s="486">
        <f>+SUM(START:END!D13)-D13</f>
        <v>0</v>
      </c>
      <c r="W13" s="486">
        <f>+SUM(START:END!G13)-G13</f>
        <v>0</v>
      </c>
      <c r="X13" s="486">
        <f>+SUM(START:END!J13)-J13</f>
        <v>0</v>
      </c>
      <c r="Y13" s="486">
        <f>+SUM(START:END!O13)-O13</f>
        <v>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25">
      <c r="A14" t="str">
        <f t="shared" si="2"/>
        <v>Véhicules neufs</v>
      </c>
      <c r="B14" s="12" t="str">
        <f t="shared" si="1"/>
        <v>Véhicules neufs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f>IF(G13=0,0,M13/G13)</f>
        <v>-6.8163320145486664E-2</v>
      </c>
      <c r="N14" s="44">
        <f>IF(I13=0,0,N13/I13)</f>
        <v>0.17312896671567388</v>
      </c>
      <c r="O14" s="42"/>
      <c r="P14" s="31"/>
      <c r="Q14" s="41"/>
      <c r="R14" s="43">
        <f>R13/O13</f>
        <v>-0.17618040873854826</v>
      </c>
      <c r="S14" s="45">
        <f>IF(Q13=0,0,(S13/Q13))</f>
        <v>1.162471427162074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25">
      <c r="A15" t="str">
        <f t="shared" si="2"/>
        <v>Véhicules neufsEx-Démos et courtoisies</v>
      </c>
      <c r="B15" s="12" t="str">
        <f t="shared" si="1"/>
        <v>Véhicules neufs</v>
      </c>
      <c r="C15" s="46" t="s">
        <v>23</v>
      </c>
      <c r="D15" s="26">
        <f>+SUM(START:END!D15)</f>
        <v>130.60262594487594</v>
      </c>
      <c r="E15" s="26">
        <f t="shared" ref="E15" si="11">IF(D15=0,0,F15/D15)</f>
        <v>697.82622326007765</v>
      </c>
      <c r="F15" s="23">
        <f>+SUM(START:END!F15)</f>
        <v>91137.937210961405</v>
      </c>
      <c r="G15" s="47">
        <f>+SUM(START:END!G15)</f>
        <v>130.60262594487594</v>
      </c>
      <c r="H15" s="48">
        <f t="shared" ref="H15" si="12">IF(G15=0,0,I15/G15)</f>
        <v>773.74208550861567</v>
      </c>
      <c r="I15" s="49">
        <f>+SUM(START:END!I15)</f>
        <v>101052.74817148995</v>
      </c>
      <c r="J15" s="50">
        <f>+SUM(START:END!J15)</f>
        <v>148</v>
      </c>
      <c r="K15" s="51">
        <f>IF(J15=0,0,L15/J15)</f>
        <v>1170.5765540540538</v>
      </c>
      <c r="L15" s="51">
        <f>+SUM(START:END!L15)</f>
        <v>173245.32999999996</v>
      </c>
      <c r="M15" s="52">
        <f>J15-G15</f>
        <v>17.397374055124061</v>
      </c>
      <c r="N15" s="49">
        <f>L15-I15</f>
        <v>72192.58182851001</v>
      </c>
      <c r="O15" s="50">
        <f>+SUM(START:END!O15)</f>
        <v>83</v>
      </c>
      <c r="P15" s="51">
        <f>IF(O15=0,0,Q15/O15)</f>
        <v>188.66807228915607</v>
      </c>
      <c r="Q15" s="51">
        <f>+SUM(START:END!Q15)</f>
        <v>15659.449999999953</v>
      </c>
      <c r="R15" s="52">
        <f>J15-O15</f>
        <v>65</v>
      </c>
      <c r="S15" s="53">
        <f>L15-Q15</f>
        <v>157585.88</v>
      </c>
      <c r="T15" s="14"/>
      <c r="U15" s="14"/>
      <c r="V15" s="486">
        <f>+SUM(START:END!D15)-D15</f>
        <v>0</v>
      </c>
      <c r="W15" s="486">
        <f>+SUM(START:END!G15)-G15</f>
        <v>0</v>
      </c>
      <c r="X15" s="486">
        <f>+SUM(START:END!J15)-J15</f>
        <v>0</v>
      </c>
      <c r="Y15" s="486">
        <f>+SUM(START:END!O15)-O15</f>
        <v>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25">
      <c r="A16" t="str">
        <f t="shared" si="2"/>
        <v>Véhicules neufs</v>
      </c>
      <c r="B16" s="12" t="str">
        <f t="shared" si="1"/>
        <v>Véhicules neufs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25">
      <c r="A17" t="str">
        <f t="shared" si="2"/>
        <v>Véhicules neufsFlottes</v>
      </c>
      <c r="B17" s="12" t="str">
        <f t="shared" si="1"/>
        <v>Véhicules neufs</v>
      </c>
      <c r="C17" s="54" t="s">
        <v>24</v>
      </c>
      <c r="D17" s="31">
        <f>+SUM(START:END!D17)</f>
        <v>32.001635197594297</v>
      </c>
      <c r="E17" s="31">
        <f t="shared" ref="E17" si="13">IF(D17=0,0,F17/D17)</f>
        <v>806.35971160421695</v>
      </c>
      <c r="F17" s="31">
        <f>+SUM(START:END!F17)</f>
        <v>25804.829328795495</v>
      </c>
      <c r="G17" s="32">
        <f>+SUM(START:END!G17)</f>
        <v>41.315238955970443</v>
      </c>
      <c r="H17" s="31">
        <f t="shared" ref="H17" si="14">IF(G17=0,0,I17/G17)</f>
        <v>804.926055757222</v>
      </c>
      <c r="I17" s="31">
        <f>+SUM(START:END!I17)</f>
        <v>33255.712335496413</v>
      </c>
      <c r="J17" s="52">
        <f>+SUM(START:END!J17)</f>
        <v>53</v>
      </c>
      <c r="K17" s="31">
        <f>IF(J17=0,0,L17/J17)</f>
        <v>1808.3184905660391</v>
      </c>
      <c r="L17" s="34">
        <f>+SUM(START:END!L17)</f>
        <v>95840.880000000077</v>
      </c>
      <c r="M17" s="52">
        <f>J17-G17</f>
        <v>11.684761044029557</v>
      </c>
      <c r="N17" s="34">
        <f>L17-I17</f>
        <v>62585.167664503664</v>
      </c>
      <c r="O17" s="52">
        <f>+SUM(START:END!O17)</f>
        <v>22</v>
      </c>
      <c r="P17" s="31">
        <f>IF(O17=0,0,Q17/O17)</f>
        <v>1171.9731818181806</v>
      </c>
      <c r="Q17" s="34">
        <f>+SUM(START:END!Q17)</f>
        <v>25783.409999999974</v>
      </c>
      <c r="R17" s="32">
        <f>J17-O17</f>
        <v>31</v>
      </c>
      <c r="S17" s="35">
        <f>L17-Q17</f>
        <v>70057.470000000103</v>
      </c>
      <c r="T17" s="14"/>
      <c r="U17" s="14"/>
      <c r="V17" s="486">
        <f>+SUM(START:END!D17)-D17</f>
        <v>0</v>
      </c>
      <c r="W17" s="486">
        <f>+SUM(START:END!G17)-G17</f>
        <v>0</v>
      </c>
      <c r="X17" s="486">
        <f>+SUM(START:END!J17)-J17</f>
        <v>0</v>
      </c>
      <c r="Y17" s="486">
        <f>+SUM(START:END!O17)-O17</f>
        <v>0</v>
      </c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25">
      <c r="A18" t="str">
        <f t="shared" si="2"/>
        <v>Véhicules neufs</v>
      </c>
      <c r="B18" s="12" t="str">
        <f t="shared" si="1"/>
        <v>Véhicules neufs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25">
      <c r="A19" t="str">
        <f t="shared" si="2"/>
        <v>Véhicules neufsRachat bail</v>
      </c>
      <c r="B19" s="12" t="str">
        <f t="shared" si="1"/>
        <v>Véhicules neufs</v>
      </c>
      <c r="C19" s="46" t="s">
        <v>25</v>
      </c>
      <c r="D19" s="31"/>
      <c r="E19" s="31"/>
      <c r="F19" s="31">
        <f>+SUM(START:END!F19)</f>
        <v>105000</v>
      </c>
      <c r="G19" s="32"/>
      <c r="H19" s="31"/>
      <c r="I19" s="31">
        <f>+SUM(START:END!I19)</f>
        <v>105000</v>
      </c>
      <c r="J19" s="47"/>
      <c r="K19" s="31"/>
      <c r="L19" s="34">
        <f>+SUM(START:END!L19)</f>
        <v>118780.37999999996</v>
      </c>
      <c r="M19" s="32"/>
      <c r="N19" s="34">
        <f>L19-I19</f>
        <v>13780.379999999961</v>
      </c>
      <c r="O19" s="47"/>
      <c r="P19" s="31"/>
      <c r="Q19" s="34">
        <f>+SUM(START:END!Q19)</f>
        <v>112194.09000000008</v>
      </c>
      <c r="R19" s="32">
        <f>O19-K19</f>
        <v>0</v>
      </c>
      <c r="S19" s="35">
        <f>L19-Q19</f>
        <v>6586.2899999998772</v>
      </c>
      <c r="T19" s="14"/>
      <c r="U19" s="14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25">
      <c r="A20" t="str">
        <f t="shared" si="2"/>
        <v>Véhicules neufs</v>
      </c>
      <c r="B20" s="12" t="str">
        <f t="shared" si="1"/>
        <v>Véhicules neufs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5.75" customHeight="1">
      <c r="A21" t="str">
        <f t="shared" si="2"/>
        <v>Véhicules neufsRev. Finances</v>
      </c>
      <c r="B21" s="12" t="str">
        <f t="shared" si="1"/>
        <v>Véhicules neufs</v>
      </c>
      <c r="C21" s="30" t="s">
        <v>26</v>
      </c>
      <c r="D21" s="31">
        <v>0</v>
      </c>
      <c r="E21" s="31">
        <f t="shared" ref="E21:E23" si="15">IF(D21=0,0,F21/D21)</f>
        <v>0</v>
      </c>
      <c r="F21" s="31">
        <f>+SUM(START:END!F21)</f>
        <v>130329.13090121801</v>
      </c>
      <c r="G21" s="42">
        <v>0</v>
      </c>
      <c r="H21" s="31">
        <f t="shared" ref="H21:H23" si="16">IF(G21=0,0,I21/G21)</f>
        <v>0</v>
      </c>
      <c r="I21" s="31">
        <f>+SUM(START:END!I21)</f>
        <v>130329.13090121801</v>
      </c>
      <c r="J21" s="32"/>
      <c r="K21" s="31">
        <f>IF(J13=0,0,L21/(J13+J15))</f>
        <v>15.382384206529991</v>
      </c>
      <c r="L21" s="34">
        <f>+SUM(START:END!L21)</f>
        <v>20258.599999999999</v>
      </c>
      <c r="M21" s="32"/>
      <c r="N21" s="34">
        <f t="shared" ref="N21:N24" si="17">L21-I21</f>
        <v>-110070.53090121801</v>
      </c>
      <c r="O21" s="32"/>
      <c r="P21" s="31">
        <f>IF(O13=0,0,Q21/(O13+O15))</f>
        <v>103.15980026631159</v>
      </c>
      <c r="Q21" s="34">
        <f>+SUM(START:END!Q21)</f>
        <v>154946.02000000002</v>
      </c>
      <c r="R21" s="32">
        <f t="shared" ref="R21:R23" si="18">O21-K21</f>
        <v>-15.382384206529991</v>
      </c>
      <c r="S21" s="35">
        <f t="shared" ref="S21:S24" si="19">L21-Q21</f>
        <v>-134687.42000000001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5.75" customHeight="1">
      <c r="A22" t="str">
        <f t="shared" si="2"/>
        <v>Véhicules neufsRev. Protections</v>
      </c>
      <c r="B22" s="12" t="str">
        <f t="shared" si="1"/>
        <v>Véhicules neufs</v>
      </c>
      <c r="C22" s="30" t="s">
        <v>27</v>
      </c>
      <c r="D22" s="31">
        <v>0</v>
      </c>
      <c r="E22" s="31">
        <f t="shared" si="15"/>
        <v>0</v>
      </c>
      <c r="F22" s="31">
        <f>+SUM(START:END!F22)</f>
        <v>1021416.6770630341</v>
      </c>
      <c r="G22" s="42">
        <v>0</v>
      </c>
      <c r="H22" s="31">
        <f t="shared" si="16"/>
        <v>0</v>
      </c>
      <c r="I22" s="31">
        <f>+SUM(START:END!I22)</f>
        <v>1021416.6770630341</v>
      </c>
      <c r="J22" s="32"/>
      <c r="K22" s="31">
        <f>IF(J13=0,0,L22/(J13+J15))</f>
        <v>764.06581624905084</v>
      </c>
      <c r="L22" s="34">
        <f>+SUM(START:END!L22)</f>
        <v>1006274.6799999999</v>
      </c>
      <c r="M22" s="32"/>
      <c r="N22" s="34">
        <f t="shared" si="17"/>
        <v>-15141.997063034214</v>
      </c>
      <c r="O22" s="32"/>
      <c r="P22" s="31">
        <f>IF(O13=0,0,Q22/(O13+O15))</f>
        <v>517.43455392809585</v>
      </c>
      <c r="Q22" s="34">
        <f>+SUM(START:END!Q22)</f>
        <v>777186.7</v>
      </c>
      <c r="R22" s="32">
        <f t="shared" si="18"/>
        <v>-764.06581624905084</v>
      </c>
      <c r="S22" s="35">
        <f t="shared" si="19"/>
        <v>229087.97999999998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5.75" customHeight="1">
      <c r="A23" t="str">
        <f t="shared" si="2"/>
        <v>Véhicules neufsRev. Autres</v>
      </c>
      <c r="B23" s="12" t="str">
        <f t="shared" si="1"/>
        <v>Véhicules neufs</v>
      </c>
      <c r="C23" s="30" t="s">
        <v>28</v>
      </c>
      <c r="D23" s="31">
        <v>0</v>
      </c>
      <c r="E23" s="31">
        <f t="shared" si="15"/>
        <v>0</v>
      </c>
      <c r="F23" s="31">
        <f>+SUM(START:END!F23)</f>
        <v>25762.735178147748</v>
      </c>
      <c r="G23" s="42">
        <v>0</v>
      </c>
      <c r="H23" s="31">
        <f t="shared" si="16"/>
        <v>0</v>
      </c>
      <c r="I23" s="31">
        <f>+SUM(START:END!I23)</f>
        <v>25762.735178147748</v>
      </c>
      <c r="J23" s="32"/>
      <c r="K23" s="31">
        <f>IF(J13=0,0,L23/(J13+J15))</f>
        <v>22.888109339407745</v>
      </c>
      <c r="L23" s="34">
        <f>+SUM(START:END!L23)</f>
        <v>30143.64</v>
      </c>
      <c r="M23" s="52"/>
      <c r="N23" s="34">
        <f t="shared" si="17"/>
        <v>4380.9048218522512</v>
      </c>
      <c r="O23" s="32"/>
      <c r="P23" s="31">
        <f>IF(O13=0,0,Q23/(O13+O15))</f>
        <v>25.935998668442078</v>
      </c>
      <c r="Q23" s="34">
        <f>+SUM(START:END!Q23)</f>
        <v>38955.870000000003</v>
      </c>
      <c r="R23" s="32">
        <f t="shared" si="18"/>
        <v>-22.888109339407745</v>
      </c>
      <c r="S23" s="35">
        <f t="shared" si="19"/>
        <v>-8812.2300000000032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5.75" customHeight="1">
      <c r="A24" t="str">
        <f t="shared" si="2"/>
        <v>Véhicules neufsTotal F&amp;I</v>
      </c>
      <c r="B24" s="12" t="str">
        <f t="shared" si="1"/>
        <v>Véhicules neufs</v>
      </c>
      <c r="C24" s="36" t="s">
        <v>29</v>
      </c>
      <c r="D24" s="37">
        <f>+D15+D13</f>
        <v>1385.1143073078747</v>
      </c>
      <c r="E24" s="37">
        <f>IF(D24&lt;=0,0,F24/D24)</f>
        <v>850.11651163362819</v>
      </c>
      <c r="F24" s="38">
        <f>F21+F22+F23</f>
        <v>1177508.5431423998</v>
      </c>
      <c r="G24" s="39">
        <f>+G15+G13</f>
        <v>1385.1143073078747</v>
      </c>
      <c r="H24" s="37">
        <f>IF(G24&lt;=0,0,I24/G24)</f>
        <v>850.11651163362819</v>
      </c>
      <c r="I24" s="38">
        <f>I21+I22+I23</f>
        <v>1177508.5431423998</v>
      </c>
      <c r="J24" s="39">
        <f>+J15+J13</f>
        <v>1317</v>
      </c>
      <c r="K24" s="37">
        <f>IF(J24&lt;=0,0,L24/J24)</f>
        <v>802.33630979498855</v>
      </c>
      <c r="L24" s="38">
        <f>L21+L22+L23</f>
        <v>1056676.92</v>
      </c>
      <c r="M24" s="59">
        <f>J24-G24</f>
        <v>-68.114307307874697</v>
      </c>
      <c r="N24" s="38">
        <f t="shared" si="17"/>
        <v>-120831.62314239983</v>
      </c>
      <c r="O24" s="39">
        <f>+O15+O13</f>
        <v>1502</v>
      </c>
      <c r="P24" s="37">
        <f>IF(O24&lt;=0,0,Q24/O24)</f>
        <v>646.53035286284955</v>
      </c>
      <c r="Q24" s="38">
        <f>Q21+Q22+Q23</f>
        <v>971088.59</v>
      </c>
      <c r="R24" s="57"/>
      <c r="S24" s="40">
        <f t="shared" si="19"/>
        <v>85588.329999999958</v>
      </c>
      <c r="T24" s="14"/>
      <c r="U24" s="14"/>
      <c r="V24" s="486">
        <f>+SUM(START:END!D24)-D24</f>
        <v>0</v>
      </c>
      <c r="W24" s="486">
        <f>+SUM(START:END!G24)-G24</f>
        <v>0</v>
      </c>
      <c r="X24" s="486">
        <f>+SUM(START:END!J24)-J24</f>
        <v>0</v>
      </c>
      <c r="Y24" s="486">
        <f>+SUM(START:END!O24)-O24</f>
        <v>0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15.75" customHeight="1">
      <c r="A25" t="str">
        <f t="shared" si="2"/>
        <v>Véhicules neufs</v>
      </c>
      <c r="B25" s="12" t="str">
        <f t="shared" si="1"/>
        <v>Véhicules neufs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f>IF(N24=0,0,N24/I24)</f>
        <v>-0.1026163452028452</v>
      </c>
      <c r="O25" s="42"/>
      <c r="P25" s="14"/>
      <c r="Q25" s="60"/>
      <c r="R25" s="61"/>
      <c r="S25" s="45">
        <f>IF(Q24=0,0,(S24/Q24))</f>
        <v>8.8136479906534546E-2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15.75" customHeight="1" thickBot="1">
      <c r="A26" t="str">
        <f t="shared" si="2"/>
        <v>Véhicules neufs</v>
      </c>
      <c r="B26" s="12" t="str">
        <f t="shared" si="1"/>
        <v>Véhicules neufs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8" customHeight="1" thickTop="1">
      <c r="A27" t="str">
        <f t="shared" si="2"/>
        <v>Véhicules neufsTotal Dépt. Neufs</v>
      </c>
      <c r="B27" s="12" t="str">
        <f t="shared" si="1"/>
        <v>Véhicules neufs</v>
      </c>
      <c r="C27" s="63" t="s">
        <v>30</v>
      </c>
      <c r="D27" s="64">
        <f>+D13+D15+D17</f>
        <v>1417.1159425054691</v>
      </c>
      <c r="E27" s="65">
        <f>IF(D27&lt;=0,0,F27/D27)</f>
        <v>2133.9560093807031</v>
      </c>
      <c r="F27" s="66">
        <f>F13+F17+F24+F19+F15</f>
        <v>3024063.0814987444</v>
      </c>
      <c r="G27" s="67">
        <f>+G13+G15+G17</f>
        <v>1426.4295462638452</v>
      </c>
      <c r="H27" s="68">
        <f>IF(G27&lt;=0,0,I27/G27)</f>
        <v>2195.742657943917</v>
      </c>
      <c r="I27" s="66">
        <f>I13+I17+I24+I19+I15</f>
        <v>3132072.2032831111</v>
      </c>
      <c r="J27" s="67">
        <f>+J13+J15+J17</f>
        <v>1370</v>
      </c>
      <c r="K27" s="68">
        <f>IF(J27&lt;=0,0,L27/J27)</f>
        <v>2523.181802919707</v>
      </c>
      <c r="L27" s="66">
        <f>L13+L17+L24+L19+L15</f>
        <v>3456759.0699999984</v>
      </c>
      <c r="M27" s="67">
        <f>J27-G27</f>
        <v>-56.429546263845168</v>
      </c>
      <c r="N27" s="66">
        <f>L27-I27</f>
        <v>324686.86671688734</v>
      </c>
      <c r="O27" s="67">
        <f>+O13+O15+O17</f>
        <v>1524</v>
      </c>
      <c r="P27" s="68">
        <f>IF(O27&lt;=0,0,Q27/O27)</f>
        <v>1348.5840813648285</v>
      </c>
      <c r="Q27" s="66">
        <f>Q13+Q17+Q24+Q19+Q15</f>
        <v>2055242.1399999987</v>
      </c>
      <c r="R27" s="67">
        <f>J27-O27</f>
        <v>-154</v>
      </c>
      <c r="S27" s="69">
        <f>L27-Q27</f>
        <v>1401516.9299999997</v>
      </c>
      <c r="T27" s="14"/>
      <c r="U27" s="14"/>
      <c r="V27" s="486">
        <f>+SUM(START:END!D27)-D27</f>
        <v>0</v>
      </c>
      <c r="W27" s="486">
        <f>+SUM(START:END!G27)-G27</f>
        <v>0</v>
      </c>
      <c r="X27" s="486">
        <f>+SUM(START:END!J27)-J27</f>
        <v>0</v>
      </c>
      <c r="Y27" s="486">
        <f>+SUM(START:END!O27)-O27</f>
        <v>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2.5" customHeight="1" thickBot="1">
      <c r="A28" t="str">
        <f t="shared" si="2"/>
        <v>Véhicules neufs</v>
      </c>
      <c r="B28" s="12" t="str">
        <f t="shared" si="1"/>
        <v>Véhicules neufs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f>M27/G27</f>
        <v>-3.9559995382630317E-2</v>
      </c>
      <c r="N28" s="75">
        <f>N27/I27</f>
        <v>0.10366519212952466</v>
      </c>
      <c r="O28" s="73"/>
      <c r="P28" s="71"/>
      <c r="Q28" s="72"/>
      <c r="R28" s="74">
        <f>R27/O27</f>
        <v>-0.10104986876640421</v>
      </c>
      <c r="S28" s="76">
        <f>IF(Q27=0,0,S27/Q27)</f>
        <v>0.68192302148884543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15.75" customHeight="1" thickTop="1">
      <c r="A29" t="str">
        <f t="shared" si="2"/>
        <v>Véhicules neufs</v>
      </c>
      <c r="B29" s="12" t="str">
        <f t="shared" si="1"/>
        <v>Véhicules neufs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15.75" customHeight="1">
      <c r="A30" t="str">
        <f t="shared" si="2"/>
        <v>Véhicules neufsDEPENSES</v>
      </c>
      <c r="B30" s="12" t="str">
        <f t="shared" si="1"/>
        <v>Véhicules neufs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.75" customHeight="1">
      <c r="A31" t="str">
        <f t="shared" si="2"/>
        <v>Véhicules neufsComm. vendeurs</v>
      </c>
      <c r="B31" s="12" t="str">
        <f t="shared" si="1"/>
        <v>Véhicules neufs</v>
      </c>
      <c r="C31" s="30" t="s">
        <v>32</v>
      </c>
      <c r="D31" s="82"/>
      <c r="E31" s="83">
        <f t="shared" ref="E31:E40" si="20">F31/D$24</f>
        <v>384.07693628490057</v>
      </c>
      <c r="F31" s="31">
        <f>+SUM(START:END!F31)</f>
        <v>531990.45955519076</v>
      </c>
      <c r="G31" s="84"/>
      <c r="H31" s="83">
        <f t="shared" ref="H31:H40" si="21">I31/G$24</f>
        <v>385.51400468516476</v>
      </c>
      <c r="I31" s="31">
        <f>+SUM(START:END!I31)</f>
        <v>533980.96355697676</v>
      </c>
      <c r="J31" s="85">
        <f>L31/L13</f>
        <v>0.39732930004775463</v>
      </c>
      <c r="K31" s="83">
        <f t="shared" ref="K31:K40" si="22">IF(L31=0,0,L31/J$24)</f>
        <v>607.07076689445705</v>
      </c>
      <c r="L31" s="31">
        <f>+SUM(START:END!L31)</f>
        <v>799512.2</v>
      </c>
      <c r="M31" s="42"/>
      <c r="N31" s="60">
        <f t="shared" ref="N31:N53" si="23">L31-I31</f>
        <v>265531.2364430232</v>
      </c>
      <c r="O31" s="42"/>
      <c r="P31" s="83">
        <f t="shared" ref="P31:P40" si="24">IF(Q31=0,0,Q31/O$24)</f>
        <v>442.49043941411452</v>
      </c>
      <c r="Q31" s="34">
        <f>+SUM(START:END!Q31)</f>
        <v>664620.64</v>
      </c>
      <c r="R31" s="42"/>
      <c r="S31" s="86">
        <f t="shared" ref="S31:S41" si="25">L31-Q31</f>
        <v>134891.55999999994</v>
      </c>
      <c r="T31" s="14"/>
      <c r="U31" s="14"/>
      <c r="V31" s="87"/>
      <c r="W31" s="87"/>
      <c r="X31" s="87"/>
      <c r="Y31" s="87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15.75" customHeight="1">
      <c r="A32" t="str">
        <f t="shared" si="2"/>
        <v>Véhicules neufsComm. F&amp;I</v>
      </c>
      <c r="B32" s="12" t="str">
        <f t="shared" si="1"/>
        <v>Véhicules neufs</v>
      </c>
      <c r="C32" s="88" t="s">
        <v>33</v>
      </c>
      <c r="D32" s="89"/>
      <c r="E32" s="90">
        <f t="shared" si="20"/>
        <v>255.03495349008844</v>
      </c>
      <c r="F32" s="23">
        <f>+SUM(START:END!F32)</f>
        <v>353252.5629427199</v>
      </c>
      <c r="G32" s="91"/>
      <c r="H32" s="92">
        <f t="shared" si="21"/>
        <v>255.03495349008844</v>
      </c>
      <c r="I32" s="23">
        <f>+SUM(START:END!I32)</f>
        <v>353252.5629427199</v>
      </c>
      <c r="J32" s="93">
        <f>L32/L24</f>
        <v>0.30269926781404483</v>
      </c>
      <c r="K32" s="90">
        <f t="shared" si="22"/>
        <v>242.86661351556569</v>
      </c>
      <c r="L32" s="23">
        <f>+SUM(START:END!L32)</f>
        <v>319855.33</v>
      </c>
      <c r="M32" s="24"/>
      <c r="N32" s="94">
        <f t="shared" si="23"/>
        <v>-33397.232942719886</v>
      </c>
      <c r="O32" s="24"/>
      <c r="P32" s="90">
        <f t="shared" si="24"/>
        <v>241.33196404793608</v>
      </c>
      <c r="Q32" s="23">
        <f>+SUM(START:END!Q32)</f>
        <v>362480.61</v>
      </c>
      <c r="R32" s="24"/>
      <c r="S32" s="95">
        <f t="shared" si="25"/>
        <v>-42625.27999999997</v>
      </c>
      <c r="T32" s="14"/>
      <c r="U32" s="14"/>
      <c r="V32" s="87"/>
      <c r="W32" s="87"/>
      <c r="X32" s="87"/>
      <c r="Y32" s="87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15.75" customHeight="1">
      <c r="A33" t="str">
        <f t="shared" si="2"/>
        <v>Véhicules neufsFrais de livraison</v>
      </c>
      <c r="B33" s="12" t="str">
        <f t="shared" si="1"/>
        <v>Véhicules neufs</v>
      </c>
      <c r="C33" s="30" t="s">
        <v>34</v>
      </c>
      <c r="D33" s="82"/>
      <c r="E33" s="83">
        <f t="shared" si="20"/>
        <v>197.02700328449978</v>
      </c>
      <c r="F33" s="31">
        <f>+SUM(START:END!F33)</f>
        <v>272904.92117535626</v>
      </c>
      <c r="G33" s="84"/>
      <c r="H33" s="83">
        <f t="shared" si="21"/>
        <v>197.02700328449978</v>
      </c>
      <c r="I33" s="31">
        <f>+SUM(START:END!I33)</f>
        <v>272904.92117535626</v>
      </c>
      <c r="J33" s="42"/>
      <c r="K33" s="83">
        <f t="shared" si="22"/>
        <v>153.1069855732726</v>
      </c>
      <c r="L33" s="31">
        <f>+SUM(START:END!L33)</f>
        <v>201641.90000000002</v>
      </c>
      <c r="M33" s="42"/>
      <c r="N33" s="60">
        <f t="shared" si="23"/>
        <v>-71263.021175356233</v>
      </c>
      <c r="O33" s="42"/>
      <c r="P33" s="83">
        <f t="shared" si="24"/>
        <v>169.48019307589882</v>
      </c>
      <c r="Q33" s="34">
        <f>+SUM(START:END!Q33)</f>
        <v>254559.25000000003</v>
      </c>
      <c r="R33" s="42"/>
      <c r="S33" s="86">
        <f t="shared" si="25"/>
        <v>-52917.350000000006</v>
      </c>
      <c r="T33" s="14"/>
      <c r="U33" s="14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5.75" customHeight="1">
      <c r="A34" t="str">
        <f t="shared" si="2"/>
        <v>Véhicules neufsService gratuit 1</v>
      </c>
      <c r="B34" s="12" t="str">
        <f t="shared" si="1"/>
        <v>Véhicules neufs</v>
      </c>
      <c r="C34" s="30" t="s">
        <v>35</v>
      </c>
      <c r="D34" s="82"/>
      <c r="E34" s="83">
        <f t="shared" si="20"/>
        <v>6.0008224350609058</v>
      </c>
      <c r="F34" s="31">
        <f>+SUM(START:END!F34)</f>
        <v>8311.8250104169401</v>
      </c>
      <c r="G34" s="84"/>
      <c r="H34" s="83">
        <f t="shared" si="21"/>
        <v>6.0008224350609058</v>
      </c>
      <c r="I34" s="31">
        <f>+SUM(START:END!I34)</f>
        <v>8311.8250104169401</v>
      </c>
      <c r="J34" s="42"/>
      <c r="K34" s="83">
        <f t="shared" si="22"/>
        <v>7.6921260440394832</v>
      </c>
      <c r="L34" s="31">
        <f>+SUM(START:END!L34)</f>
        <v>10130.529999999999</v>
      </c>
      <c r="M34" s="42"/>
      <c r="N34" s="60">
        <f t="shared" si="23"/>
        <v>1818.7049895830587</v>
      </c>
      <c r="O34" s="42"/>
      <c r="P34" s="83">
        <f t="shared" si="24"/>
        <v>4.9610386151797599</v>
      </c>
      <c r="Q34" s="34">
        <f>+SUM(START:END!Q34)</f>
        <v>7451.48</v>
      </c>
      <c r="R34" s="42"/>
      <c r="S34" s="86">
        <f t="shared" si="25"/>
        <v>2679.0499999999993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5.75" customHeight="1">
      <c r="A35" t="str">
        <f t="shared" si="2"/>
        <v>Véhicules neufsEntretien stock</v>
      </c>
      <c r="B35" s="12" t="str">
        <f t="shared" si="1"/>
        <v>Véhicules neufs</v>
      </c>
      <c r="C35" s="88" t="s">
        <v>36</v>
      </c>
      <c r="D35" s="89"/>
      <c r="E35" s="90">
        <f t="shared" si="20"/>
        <v>34.004660465345133</v>
      </c>
      <c r="F35" s="23">
        <f>+SUM(START:END!F35)</f>
        <v>47100.341725695995</v>
      </c>
      <c r="G35" s="91"/>
      <c r="H35" s="92">
        <f t="shared" si="21"/>
        <v>34.004660465345133</v>
      </c>
      <c r="I35" s="23">
        <f>+SUM(START:END!I35)</f>
        <v>47100.341725695995</v>
      </c>
      <c r="J35" s="24"/>
      <c r="K35" s="90">
        <f t="shared" si="22"/>
        <v>10.459453302961276</v>
      </c>
      <c r="L35" s="23">
        <f>+SUM(START:END!L35)</f>
        <v>13775.1</v>
      </c>
      <c r="M35" s="24"/>
      <c r="N35" s="94">
        <f t="shared" si="23"/>
        <v>-33325.241725695996</v>
      </c>
      <c r="O35" s="24"/>
      <c r="P35" s="90">
        <f t="shared" si="24"/>
        <v>30.586677762982692</v>
      </c>
      <c r="Q35" s="34">
        <f>+SUM(START:END!Q35)</f>
        <v>45941.19</v>
      </c>
      <c r="R35" s="24"/>
      <c r="S35" s="95">
        <f t="shared" si="25"/>
        <v>-32166.090000000004</v>
      </c>
      <c r="T35" s="14"/>
      <c r="U35" s="14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15.75" customHeight="1">
      <c r="A36" t="str">
        <f t="shared" si="2"/>
        <v>Véhicules neufsPublicité 1</v>
      </c>
      <c r="B36" s="12" t="str">
        <f t="shared" si="1"/>
        <v>Véhicules neufs</v>
      </c>
      <c r="C36" s="30" t="s">
        <v>37</v>
      </c>
      <c r="D36" s="82"/>
      <c r="E36" s="83">
        <f t="shared" si="20"/>
        <v>180.69440769859733</v>
      </c>
      <c r="F36" s="31">
        <f>+SUM(START:END!F36)</f>
        <v>250282.40935384936</v>
      </c>
      <c r="G36" s="84"/>
      <c r="H36" s="83">
        <f t="shared" si="21"/>
        <v>180.69440769859733</v>
      </c>
      <c r="I36" s="31">
        <f>+SUM(START:END!I36)</f>
        <v>250282.40935384936</v>
      </c>
      <c r="J36" s="42"/>
      <c r="K36" s="83">
        <f t="shared" si="22"/>
        <v>159.76488230827636</v>
      </c>
      <c r="L36" s="457">
        <f>+SUM(START:END!L36)</f>
        <v>210410.34999999998</v>
      </c>
      <c r="M36" s="14"/>
      <c r="N36" s="60">
        <f t="shared" si="23"/>
        <v>-39872.059353849385</v>
      </c>
      <c r="O36" s="42"/>
      <c r="P36" s="83">
        <f t="shared" si="24"/>
        <v>98.548601864181094</v>
      </c>
      <c r="Q36" s="56">
        <f>+SUM(START:END!Q36)</f>
        <v>148020</v>
      </c>
      <c r="R36" s="42"/>
      <c r="S36" s="86">
        <f t="shared" si="25"/>
        <v>62390.349999999977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.75" customHeight="1">
      <c r="A37" t="str">
        <f t="shared" si="2"/>
        <v>Véhicules neufsIntérêt de gros</v>
      </c>
      <c r="B37" s="12" t="str">
        <f t="shared" si="1"/>
        <v>Véhicules neufs</v>
      </c>
      <c r="C37" s="30" t="s">
        <v>38</v>
      </c>
      <c r="D37" s="82"/>
      <c r="E37" s="83">
        <f t="shared" si="20"/>
        <v>222.95901070532986</v>
      </c>
      <c r="F37" s="31">
        <f>+SUM(START:END!F37)</f>
        <v>308823.715671162</v>
      </c>
      <c r="G37" s="84"/>
      <c r="H37" s="83">
        <f t="shared" si="21"/>
        <v>223.32884207756609</v>
      </c>
      <c r="I37" s="31">
        <f>+SUM(START:END!I37)</f>
        <v>309335.9743961377</v>
      </c>
      <c r="J37" s="42"/>
      <c r="K37" s="83">
        <f t="shared" si="22"/>
        <v>209.86513287775247</v>
      </c>
      <c r="L37" s="35">
        <f>+SUM(START:END!L37)</f>
        <v>276392.38</v>
      </c>
      <c r="M37" s="14"/>
      <c r="N37" s="60">
        <f t="shared" si="23"/>
        <v>-32943.594396137691</v>
      </c>
      <c r="O37" s="42"/>
      <c r="P37" s="83">
        <f t="shared" si="24"/>
        <v>281.97460053262313</v>
      </c>
      <c r="Q37" s="34">
        <f>+SUM(START:END!Q37)</f>
        <v>423525.85</v>
      </c>
      <c r="R37" s="42"/>
      <c r="S37" s="86">
        <f t="shared" si="25"/>
        <v>-147133.46999999997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15.75" hidden="1" customHeight="1">
      <c r="A38" t="str">
        <f t="shared" si="2"/>
        <v>Véhicules neufs[...]</v>
      </c>
      <c r="B38" s="12" t="str">
        <f t="shared" si="1"/>
        <v>Véhicules neufs</v>
      </c>
      <c r="C38" s="30" t="s">
        <v>21</v>
      </c>
      <c r="D38" s="82"/>
      <c r="E38" s="83">
        <f t="shared" si="20"/>
        <v>0</v>
      </c>
      <c r="F38" s="31">
        <f>+SUM(START:END!F38)</f>
        <v>0</v>
      </c>
      <c r="G38" s="84"/>
      <c r="H38" s="83">
        <f t="shared" si="21"/>
        <v>0</v>
      </c>
      <c r="I38" s="31">
        <f>+SUM(START:END!I38)</f>
        <v>0</v>
      </c>
      <c r="J38" s="42"/>
      <c r="K38" s="83">
        <f t="shared" si="22"/>
        <v>0</v>
      </c>
      <c r="L38" s="35">
        <f>+SUM(START:END!L38)</f>
        <v>0</v>
      </c>
      <c r="M38" s="14"/>
      <c r="N38" s="60">
        <f t="shared" si="23"/>
        <v>0</v>
      </c>
      <c r="O38" s="42"/>
      <c r="P38" s="83">
        <f t="shared" si="24"/>
        <v>0</v>
      </c>
      <c r="Q38" s="34">
        <f>+SUM(START:END!Q38)</f>
        <v>0</v>
      </c>
      <c r="R38" s="42"/>
      <c r="S38" s="86">
        <f t="shared" si="25"/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15.75" hidden="1" customHeight="1">
      <c r="A39" t="str">
        <f t="shared" si="2"/>
        <v>Véhicules neufs[...]</v>
      </c>
      <c r="B39" s="12" t="str">
        <f t="shared" si="1"/>
        <v>Véhicules neufs</v>
      </c>
      <c r="C39" s="30" t="s">
        <v>21</v>
      </c>
      <c r="D39" s="82"/>
      <c r="E39" s="83">
        <f t="shared" si="20"/>
        <v>0</v>
      </c>
      <c r="F39" s="31">
        <f>+SUM(START:END!F39)</f>
        <v>0</v>
      </c>
      <c r="G39" s="84"/>
      <c r="H39" s="83">
        <f t="shared" si="21"/>
        <v>0</v>
      </c>
      <c r="I39" s="31">
        <f>+SUM(START:END!I39)</f>
        <v>0</v>
      </c>
      <c r="J39" s="42"/>
      <c r="K39" s="83">
        <f t="shared" si="22"/>
        <v>0</v>
      </c>
      <c r="L39" s="35">
        <f>+SUM(START:END!L39)</f>
        <v>0</v>
      </c>
      <c r="M39" s="14"/>
      <c r="N39" s="60">
        <f t="shared" si="23"/>
        <v>0</v>
      </c>
      <c r="O39" s="42"/>
      <c r="P39" s="83">
        <f t="shared" si="24"/>
        <v>0</v>
      </c>
      <c r="Q39" s="34">
        <f>+SUM(START:END!Q39)</f>
        <v>0</v>
      </c>
      <c r="R39" s="42"/>
      <c r="S39" s="86">
        <f t="shared" si="25"/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15.75" hidden="1" customHeight="1">
      <c r="A40" t="str">
        <f t="shared" si="2"/>
        <v>Véhicules neufs[...]</v>
      </c>
      <c r="B40" s="12" t="str">
        <f t="shared" si="1"/>
        <v>Véhicules neufs</v>
      </c>
      <c r="C40" s="30" t="s">
        <v>21</v>
      </c>
      <c r="D40" s="82"/>
      <c r="E40" s="83">
        <f t="shared" si="20"/>
        <v>0</v>
      </c>
      <c r="F40" s="31">
        <f>+SUM(START:END!F40)</f>
        <v>0</v>
      </c>
      <c r="G40" s="84"/>
      <c r="H40" s="83">
        <f t="shared" si="21"/>
        <v>0</v>
      </c>
      <c r="I40" s="31">
        <f>+SUM(START:END!I40)</f>
        <v>0</v>
      </c>
      <c r="J40" s="42"/>
      <c r="K40" s="83">
        <f t="shared" si="22"/>
        <v>0</v>
      </c>
      <c r="L40" s="53">
        <f>+SUM(START:END!L40)</f>
        <v>0</v>
      </c>
      <c r="M40" s="14"/>
      <c r="N40" s="60">
        <f t="shared" si="23"/>
        <v>0</v>
      </c>
      <c r="O40" s="42"/>
      <c r="P40" s="83">
        <f t="shared" si="24"/>
        <v>0</v>
      </c>
      <c r="Q40" s="34">
        <f>+SUM(START:END!Q40)</f>
        <v>0</v>
      </c>
      <c r="R40" s="42"/>
      <c r="S40" s="86">
        <f t="shared" si="25"/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15.75" customHeight="1">
      <c r="A41" t="str">
        <f t="shared" si="2"/>
        <v>Véhicules neufsTOTAL VARIABLES</v>
      </c>
      <c r="B41" s="12" t="str">
        <f t="shared" si="1"/>
        <v>Véhicules neufs</v>
      </c>
      <c r="C41" s="99" t="s">
        <v>39</v>
      </c>
      <c r="D41" s="100" t="s">
        <v>40</v>
      </c>
      <c r="E41" s="101">
        <f>F41/F$27</f>
        <v>0.58618692390366645</v>
      </c>
      <c r="F41" s="102">
        <f>SUM(F31:F40)</f>
        <v>1772666.2354343915</v>
      </c>
      <c r="G41" s="103" t="s">
        <v>40</v>
      </c>
      <c r="H41" s="101">
        <f>I41/I$27</f>
        <v>0.56677141615713067</v>
      </c>
      <c r="I41" s="102">
        <f>SUM(I31:I40)</f>
        <v>1775168.9981611532</v>
      </c>
      <c r="J41" s="103" t="s">
        <v>40</v>
      </c>
      <c r="K41" s="101">
        <f>L41/L$27</f>
        <v>0.52989454946306136</v>
      </c>
      <c r="L41" s="102">
        <f>SUM(L31:L40)</f>
        <v>1831717.79</v>
      </c>
      <c r="M41" s="104"/>
      <c r="N41" s="102">
        <f>SUM(N31:N40)</f>
        <v>56548.791838847072</v>
      </c>
      <c r="O41" s="103" t="s">
        <v>40</v>
      </c>
      <c r="P41" s="101">
        <f>Q41/Q$27</f>
        <v>0.92767610341037543</v>
      </c>
      <c r="Q41" s="105">
        <f>SUM(Q31:Q40)</f>
        <v>1906599.02</v>
      </c>
      <c r="R41" s="106"/>
      <c r="S41" s="107">
        <f t="shared" si="25"/>
        <v>-74881.229999999981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.75" customHeight="1">
      <c r="A42" t="str">
        <f t="shared" si="2"/>
        <v>Véhicules neufsSalaires cadres</v>
      </c>
      <c r="B42" s="12" t="str">
        <f t="shared" si="1"/>
        <v>Véhicules neufs</v>
      </c>
      <c r="C42" s="108" t="s">
        <v>42</v>
      </c>
      <c r="D42" s="14"/>
      <c r="E42" s="14"/>
      <c r="F42" s="31">
        <f>+SUM(START:END!F42)</f>
        <v>521049.29137931031</v>
      </c>
      <c r="G42" s="42"/>
      <c r="H42" s="14"/>
      <c r="I42" s="31">
        <f>+SUM(START:END!I42)</f>
        <v>521049.29137931031</v>
      </c>
      <c r="J42" s="42"/>
      <c r="K42" s="14"/>
      <c r="L42" s="34">
        <f>+SUM(START:END!L42)</f>
        <v>432818.61</v>
      </c>
      <c r="M42" s="42"/>
      <c r="N42" s="60">
        <f t="shared" si="23"/>
        <v>-88230.681379310321</v>
      </c>
      <c r="O42" s="42"/>
      <c r="P42" s="14"/>
      <c r="Q42" s="34">
        <f>+SUM(START:END!Q42)</f>
        <v>459734.91000000003</v>
      </c>
      <c r="R42" s="42"/>
      <c r="S42" s="62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5.75" customHeight="1">
      <c r="A43" t="str">
        <f t="shared" si="2"/>
        <v>Véhicules neufsSalaires commis</v>
      </c>
      <c r="B43" s="12" t="str">
        <f t="shared" si="1"/>
        <v>Véhicules neufs</v>
      </c>
      <c r="C43" s="109" t="s">
        <v>43</v>
      </c>
      <c r="D43" s="82"/>
      <c r="E43" s="14"/>
      <c r="F43" s="23">
        <f>+SUM(START:END!F43)</f>
        <v>206513.65112193103</v>
      </c>
      <c r="G43" s="84"/>
      <c r="H43" s="14"/>
      <c r="I43" s="23">
        <f>+SUM(START:END!I43)</f>
        <v>206513.65112193103</v>
      </c>
      <c r="J43" s="42"/>
      <c r="K43" s="14"/>
      <c r="L43" s="34">
        <f>+SUM(START:END!L43)</f>
        <v>178323.83000000002</v>
      </c>
      <c r="M43" s="42"/>
      <c r="N43" s="60">
        <f t="shared" si="23"/>
        <v>-28189.821121931018</v>
      </c>
      <c r="O43" s="42"/>
      <c r="P43" s="14"/>
      <c r="Q43" s="34">
        <f>+SUM(START:END!Q43)</f>
        <v>190907.96000000002</v>
      </c>
      <c r="R43" s="42"/>
      <c r="S43" s="86">
        <f t="shared" ref="S43:S53" si="26">L43-Q43</f>
        <v>-12584.130000000005</v>
      </c>
      <c r="T43" s="14"/>
      <c r="U43" s="1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15.75" customHeight="1">
      <c r="A44" t="str">
        <f t="shared" si="2"/>
        <v>Véhicules neufsSalaires autres</v>
      </c>
      <c r="B44" s="12" t="str">
        <f t="shared" si="1"/>
        <v>Véhicules neufs</v>
      </c>
      <c r="C44" s="108" t="s">
        <v>44</v>
      </c>
      <c r="D44" s="110"/>
      <c r="E44" s="111"/>
      <c r="F44" s="31">
        <f>+SUM(START:END!F44)</f>
        <v>130133.25063304826</v>
      </c>
      <c r="G44" s="112"/>
      <c r="H44" s="111"/>
      <c r="I44" s="31">
        <f>+SUM(START:END!I44)</f>
        <v>130133.25063304826</v>
      </c>
      <c r="J44" s="113"/>
      <c r="K44" s="111"/>
      <c r="L44" s="114">
        <f>+SUM(START:END!L44)</f>
        <v>169904.26</v>
      </c>
      <c r="M44" s="113"/>
      <c r="N44" s="115">
        <f t="shared" si="23"/>
        <v>39771.009366951752</v>
      </c>
      <c r="O44" s="113"/>
      <c r="P44" s="111"/>
      <c r="Q44" s="114">
        <f>+SUM(START:END!Q44)</f>
        <v>132905.45000000001</v>
      </c>
      <c r="R44" s="113"/>
      <c r="S44" s="116">
        <f t="shared" si="26"/>
        <v>36998.81</v>
      </c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15.75" customHeight="1">
      <c r="A45" t="str">
        <f t="shared" si="2"/>
        <v>Véhicules neufsSalaires spécialistes</v>
      </c>
      <c r="B45" s="12" t="str">
        <f t="shared" si="1"/>
        <v>Véhicules neufs</v>
      </c>
      <c r="C45" s="108" t="s">
        <v>45</v>
      </c>
      <c r="D45" s="82"/>
      <c r="E45" s="14"/>
      <c r="F45" s="31">
        <f>+SUM(START:END!F45)</f>
        <v>0</v>
      </c>
      <c r="G45" s="84"/>
      <c r="H45" s="14"/>
      <c r="I45" s="31">
        <f>+SUM(START:END!I45)</f>
        <v>0</v>
      </c>
      <c r="J45" s="42"/>
      <c r="K45" s="14"/>
      <c r="L45" s="34">
        <f>+SUM(START:END!L45)</f>
        <v>0</v>
      </c>
      <c r="M45" s="42"/>
      <c r="N45" s="60">
        <f t="shared" si="23"/>
        <v>0</v>
      </c>
      <c r="O45" s="42"/>
      <c r="P45" s="14"/>
      <c r="Q45" s="34">
        <f>+SUM(START:END!Q45)</f>
        <v>0</v>
      </c>
      <c r="R45" s="42"/>
      <c r="S45" s="86">
        <f t="shared" si="26"/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15.75" hidden="1" customHeight="1">
      <c r="A46" t="str">
        <f t="shared" si="2"/>
        <v>Véhicules neufs[...]</v>
      </c>
      <c r="B46" s="12" t="str">
        <f t="shared" si="1"/>
        <v>Véhicules neufs</v>
      </c>
      <c r="C46" s="108" t="s">
        <v>21</v>
      </c>
      <c r="D46" s="82"/>
      <c r="E46" s="14"/>
      <c r="F46" s="31">
        <f>+SUM(START:END!F46)</f>
        <v>0</v>
      </c>
      <c r="G46" s="84"/>
      <c r="H46" s="14"/>
      <c r="I46" s="31">
        <f>+SUM(START:END!I46)</f>
        <v>0</v>
      </c>
      <c r="J46" s="42"/>
      <c r="K46" s="14"/>
      <c r="L46" s="34">
        <f>+SUM(START:END!L46)</f>
        <v>0</v>
      </c>
      <c r="M46" s="42"/>
      <c r="N46" s="60">
        <f t="shared" si="23"/>
        <v>0</v>
      </c>
      <c r="O46" s="42"/>
      <c r="P46" s="14"/>
      <c r="Q46" s="34">
        <f>+SUM(START:END!Q46)</f>
        <v>0</v>
      </c>
      <c r="R46" s="42"/>
      <c r="S46" s="86">
        <f t="shared" si="26"/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15.75" hidden="1" customHeight="1">
      <c r="A47" t="str">
        <f t="shared" si="2"/>
        <v>Véhicules neufs[...]</v>
      </c>
      <c r="B47" s="12" t="str">
        <f t="shared" si="1"/>
        <v>Véhicules neufs</v>
      </c>
      <c r="C47" s="108" t="s">
        <v>21</v>
      </c>
      <c r="D47" s="82"/>
      <c r="E47" s="14"/>
      <c r="F47" s="31">
        <f>+SUM(START:END!F47)</f>
        <v>0</v>
      </c>
      <c r="G47" s="84"/>
      <c r="H47" s="14"/>
      <c r="I47" s="31">
        <f>+SUM(START:END!I47)</f>
        <v>0</v>
      </c>
      <c r="J47" s="42"/>
      <c r="K47" s="14"/>
      <c r="L47" s="34">
        <f>+SUM(START:END!L47)</f>
        <v>0</v>
      </c>
      <c r="M47" s="42"/>
      <c r="N47" s="60">
        <f t="shared" si="23"/>
        <v>0</v>
      </c>
      <c r="O47" s="42"/>
      <c r="P47" s="14"/>
      <c r="Q47" s="34">
        <f>+SUM(START:END!Q47)</f>
        <v>0</v>
      </c>
      <c r="R47" s="42"/>
      <c r="S47" s="86">
        <f t="shared" si="26"/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5.75" hidden="1" customHeight="1">
      <c r="A48" t="str">
        <f t="shared" si="2"/>
        <v>Véhicules neufs[...]</v>
      </c>
      <c r="B48" s="12" t="str">
        <f t="shared" si="1"/>
        <v>Véhicules neufs</v>
      </c>
      <c r="C48" s="108" t="s">
        <v>21</v>
      </c>
      <c r="D48" s="82"/>
      <c r="E48" s="14"/>
      <c r="F48" s="31">
        <f>+SUM(START:END!F48)</f>
        <v>0</v>
      </c>
      <c r="G48" s="84"/>
      <c r="H48" s="14"/>
      <c r="I48" s="31">
        <f>+SUM(START:END!I48)</f>
        <v>0</v>
      </c>
      <c r="J48" s="42"/>
      <c r="K48" s="14"/>
      <c r="L48" s="34">
        <f>+SUM(START:END!L48)</f>
        <v>0</v>
      </c>
      <c r="M48" s="42"/>
      <c r="N48" s="60">
        <f t="shared" si="23"/>
        <v>0</v>
      </c>
      <c r="O48" s="42"/>
      <c r="P48" s="14"/>
      <c r="Q48" s="34">
        <f>+SUM(START:END!Q48)</f>
        <v>0</v>
      </c>
      <c r="R48" s="42"/>
      <c r="S48" s="86">
        <f t="shared" si="26"/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15.75" customHeight="1">
      <c r="A49" t="str">
        <f t="shared" si="2"/>
        <v>Véhicules neufsSalaires en absences</v>
      </c>
      <c r="B49" s="12" t="str">
        <f t="shared" si="1"/>
        <v>Véhicules neufs</v>
      </c>
      <c r="C49" s="109" t="s">
        <v>46</v>
      </c>
      <c r="D49" s="82"/>
      <c r="E49" s="14"/>
      <c r="F49" s="23">
        <f>+SUM(START:END!F49)</f>
        <v>209152.70587586402</v>
      </c>
      <c r="G49" s="84"/>
      <c r="H49" s="14"/>
      <c r="I49" s="23">
        <f>+SUM(START:END!I49)</f>
        <v>209391.56635607837</v>
      </c>
      <c r="J49" s="42"/>
      <c r="K49" s="14"/>
      <c r="L49" s="23">
        <f>+SUM(START:END!L49)</f>
        <v>263697.14</v>
      </c>
      <c r="M49" s="42"/>
      <c r="N49" s="60">
        <f t="shared" si="23"/>
        <v>54305.573643921642</v>
      </c>
      <c r="O49" s="42"/>
      <c r="P49" s="14"/>
      <c r="Q49" s="23">
        <f>+SUM(START:END!Q49)</f>
        <v>284200.01</v>
      </c>
      <c r="R49" s="42"/>
      <c r="S49" s="86">
        <f t="shared" si="26"/>
        <v>-20502.869999999995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.75" customHeight="1">
      <c r="A50" t="str">
        <f t="shared" si="2"/>
        <v>Véhicules neufsDéduction à la source</v>
      </c>
      <c r="B50" s="12" t="str">
        <f t="shared" si="1"/>
        <v>Véhicules neufs</v>
      </c>
      <c r="C50" s="108" t="s">
        <v>47</v>
      </c>
      <c r="D50" s="110"/>
      <c r="E50" s="111"/>
      <c r="F50" s="31">
        <f>+SUM(START:END!F50)</f>
        <v>209152.70587586402</v>
      </c>
      <c r="G50" s="112"/>
      <c r="H50" s="111"/>
      <c r="I50" s="31">
        <f>+SUM(START:END!I50)</f>
        <v>209391.56635607837</v>
      </c>
      <c r="J50" s="113"/>
      <c r="K50" s="111"/>
      <c r="L50" s="34">
        <f>+SUM(START:END!L50)</f>
        <v>221409.24000000002</v>
      </c>
      <c r="M50" s="113"/>
      <c r="N50" s="115">
        <f t="shared" si="23"/>
        <v>12017.673643921647</v>
      </c>
      <c r="O50" s="113"/>
      <c r="P50" s="111"/>
      <c r="Q50" s="34">
        <f>+SUM(START:END!Q50)</f>
        <v>249936.60000000003</v>
      </c>
      <c r="R50" s="113"/>
      <c r="S50" s="116">
        <f t="shared" si="26"/>
        <v>-28527.360000000015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.75" customHeight="1">
      <c r="A51" t="str">
        <f t="shared" si="2"/>
        <v>Véhicules neufsBénéfices marginaux</v>
      </c>
      <c r="B51" s="12" t="str">
        <f t="shared" si="1"/>
        <v>Véhicules neufs</v>
      </c>
      <c r="C51" s="108" t="s">
        <v>48</v>
      </c>
      <c r="D51" s="82"/>
      <c r="E51" s="14"/>
      <c r="F51" s="31">
        <f>+SUM(START:END!F51)</f>
        <v>149892.77254436922</v>
      </c>
      <c r="G51" s="84"/>
      <c r="H51" s="14"/>
      <c r="I51" s="31">
        <f>+SUM(START:END!I51)</f>
        <v>150063.95588852282</v>
      </c>
      <c r="J51" s="42"/>
      <c r="K51" s="14"/>
      <c r="L51" s="34">
        <f>+SUM(START:END!L51)</f>
        <v>158676.59</v>
      </c>
      <c r="M51" s="42"/>
      <c r="N51" s="60">
        <f t="shared" si="23"/>
        <v>8612.6341114771785</v>
      </c>
      <c r="O51" s="42"/>
      <c r="P51" s="14"/>
      <c r="Q51" s="34">
        <f>+SUM(START:END!Q51)</f>
        <v>169253.87</v>
      </c>
      <c r="R51" s="42"/>
      <c r="S51" s="86">
        <f t="shared" si="26"/>
        <v>-10577.279999999999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.75" customHeight="1">
      <c r="A52" t="str">
        <f t="shared" si="2"/>
        <v>Véhicules neufsCsst</v>
      </c>
      <c r="B52" s="12" t="str">
        <f t="shared" si="1"/>
        <v>Véhicules neufs</v>
      </c>
      <c r="C52" s="108" t="s">
        <v>49</v>
      </c>
      <c r="D52" s="82"/>
      <c r="E52" s="14"/>
      <c r="F52" s="31">
        <f>+SUM(START:END!F52)</f>
        <v>34858.784312644006</v>
      </c>
      <c r="G52" s="84"/>
      <c r="H52" s="14"/>
      <c r="I52" s="31">
        <f>+SUM(START:END!I52)</f>
        <v>34898.594392679726</v>
      </c>
      <c r="J52" s="42"/>
      <c r="K52" s="14"/>
      <c r="L52" s="34">
        <f>+SUM(START:END!L52)</f>
        <v>63901.56</v>
      </c>
      <c r="M52" s="42"/>
      <c r="N52" s="60">
        <f t="shared" si="23"/>
        <v>29002.965607320271</v>
      </c>
      <c r="O52" s="42"/>
      <c r="P52" s="14"/>
      <c r="Q52" s="34">
        <f>+SUM(START:END!Q52)</f>
        <v>61459.11</v>
      </c>
      <c r="R52" s="42"/>
      <c r="S52" s="86">
        <f t="shared" si="26"/>
        <v>2442.4499999999971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.75" hidden="1" customHeight="1">
      <c r="A53" t="str">
        <f t="shared" si="2"/>
        <v>Véhicules neufs[...]</v>
      </c>
      <c r="B53" s="12" t="str">
        <f t="shared" si="1"/>
        <v>Véhicules neufs</v>
      </c>
      <c r="C53" s="30" t="s">
        <v>21</v>
      </c>
      <c r="D53" s="89"/>
      <c r="E53" s="117"/>
      <c r="F53" s="31">
        <f>+SUM(START:END!F53)</f>
        <v>0</v>
      </c>
      <c r="G53" s="91"/>
      <c r="H53" s="117"/>
      <c r="I53" s="31">
        <f>+SUM(START:END!I53)</f>
        <v>0</v>
      </c>
      <c r="J53" s="24"/>
      <c r="K53" s="117"/>
      <c r="L53" s="34">
        <f>+SUM(START:END!L53)</f>
        <v>0</v>
      </c>
      <c r="M53" s="24"/>
      <c r="N53" s="94">
        <f t="shared" si="23"/>
        <v>0</v>
      </c>
      <c r="O53" s="24"/>
      <c r="P53" s="117"/>
      <c r="Q53" s="34">
        <f>+SUM(START:END!Q53)</f>
        <v>0</v>
      </c>
      <c r="R53" s="24"/>
      <c r="S53" s="95">
        <f t="shared" si="26"/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.75" customHeight="1">
      <c r="A54" t="str">
        <f t="shared" si="2"/>
        <v>Véhicules neufsTOTAL PERSONNEL</v>
      </c>
      <c r="B54" s="12" t="str">
        <f t="shared" si="1"/>
        <v>Véhicules neufs</v>
      </c>
      <c r="C54" s="99" t="s">
        <v>50</v>
      </c>
      <c r="D54" s="100" t="s">
        <v>40</v>
      </c>
      <c r="E54" s="101">
        <f>F54/F$27</f>
        <v>0.48304321780849641</v>
      </c>
      <c r="F54" s="102">
        <f>+SUM(F42:F53)</f>
        <v>1460753.1617430309</v>
      </c>
      <c r="G54" s="103" t="s">
        <v>40</v>
      </c>
      <c r="H54" s="101">
        <f>I54/I$27</f>
        <v>0.46660542327080812</v>
      </c>
      <c r="I54" s="102">
        <f>+SUM(I42:I53)</f>
        <v>1461441.8761276486</v>
      </c>
      <c r="J54" s="103" t="s">
        <v>40</v>
      </c>
      <c r="K54" s="101">
        <f>L54/L$27</f>
        <v>0.43067254611991251</v>
      </c>
      <c r="L54" s="102">
        <f>+SUM(L42:L53)</f>
        <v>1488731.2300000002</v>
      </c>
      <c r="M54" s="106"/>
      <c r="N54" s="102">
        <f>+SUM(N42:N53)</f>
        <v>27289.353872351152</v>
      </c>
      <c r="O54" s="103" t="s">
        <v>40</v>
      </c>
      <c r="P54" s="101">
        <f>Q54/Q$27</f>
        <v>0.75338953005313591</v>
      </c>
      <c r="Q54" s="102">
        <f>+SUM(Q42:Q53)</f>
        <v>1548397.9100000004</v>
      </c>
      <c r="R54" s="106"/>
      <c r="S54" s="107">
        <f>+SUM(S42:S53)</f>
        <v>-32750.380000000019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15.75" customHeight="1">
      <c r="A55" t="str">
        <f t="shared" si="2"/>
        <v>Véhicules neufsPublicité 2</v>
      </c>
      <c r="B55" s="12" t="str">
        <f t="shared" si="1"/>
        <v>Véhicules neufs</v>
      </c>
      <c r="C55" s="30" t="s">
        <v>51</v>
      </c>
      <c r="D55" s="82"/>
      <c r="E55" s="14"/>
      <c r="F55" s="31">
        <f>+SUM(START:END!F55)</f>
        <v>0</v>
      </c>
      <c r="G55" s="84"/>
      <c r="H55" s="14"/>
      <c r="I55" s="31">
        <f>+SUM(START:END!I55)</f>
        <v>0</v>
      </c>
      <c r="J55" s="42"/>
      <c r="K55" s="14"/>
      <c r="L55" s="34">
        <f>+SUM(START:END!L55)</f>
        <v>0</v>
      </c>
      <c r="M55" s="42"/>
      <c r="N55" s="60">
        <f t="shared" ref="N55:N71" si="27">L55-I55</f>
        <v>0</v>
      </c>
      <c r="O55" s="42"/>
      <c r="P55" s="14"/>
      <c r="Q55" s="34">
        <f>+SUM(START:END!Q55)</f>
        <v>0</v>
      </c>
      <c r="R55" s="42"/>
      <c r="S55" s="86">
        <f t="shared" ref="S55:S71" si="28">L55-Q55</f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15.75" customHeight="1">
      <c r="A56" t="str">
        <f t="shared" si="2"/>
        <v>Véhicules neufsService gratuit 2</v>
      </c>
      <c r="B56" s="12" t="str">
        <f t="shared" si="1"/>
        <v>Véhicules neufs</v>
      </c>
      <c r="C56" s="30" t="s">
        <v>52</v>
      </c>
      <c r="D56" s="82"/>
      <c r="E56" s="14"/>
      <c r="F56" s="31">
        <f>+SUM(START:END!F56)</f>
        <v>0</v>
      </c>
      <c r="G56" s="84"/>
      <c r="H56" s="14"/>
      <c r="I56" s="31">
        <f>+SUM(START:END!I56)</f>
        <v>0</v>
      </c>
      <c r="J56" s="42"/>
      <c r="K56" s="14"/>
      <c r="L56" s="34">
        <f>+SUM(START:END!L56)</f>
        <v>0</v>
      </c>
      <c r="M56" s="42"/>
      <c r="N56" s="60">
        <f t="shared" si="27"/>
        <v>0</v>
      </c>
      <c r="O56" s="42"/>
      <c r="P56" s="14"/>
      <c r="Q56" s="34">
        <f>+SUM(START:END!Q56)</f>
        <v>0</v>
      </c>
      <c r="R56" s="42"/>
      <c r="S56" s="86">
        <f t="shared" si="28"/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15.75" customHeight="1">
      <c r="A57" t="str">
        <f t="shared" si="2"/>
        <v>Véhicules neufsFrais véhicules de cie</v>
      </c>
      <c r="B57" s="12" t="str">
        <f t="shared" si="1"/>
        <v>Véhicules neufs</v>
      </c>
      <c r="C57" s="88" t="s">
        <v>53</v>
      </c>
      <c r="D57" s="89"/>
      <c r="E57" s="117"/>
      <c r="F57" s="23">
        <f>+SUM(START:END!F57)</f>
        <v>190866.42750000002</v>
      </c>
      <c r="G57" s="91"/>
      <c r="H57" s="117"/>
      <c r="I57" s="23">
        <f>+SUM(START:END!I57)</f>
        <v>190866.42750000002</v>
      </c>
      <c r="J57" s="24"/>
      <c r="K57" s="117"/>
      <c r="L57" s="23">
        <f>+SUM(START:END!L57)</f>
        <v>128131.06</v>
      </c>
      <c r="M57" s="24"/>
      <c r="N57" s="94">
        <f t="shared" si="27"/>
        <v>-62735.367500000022</v>
      </c>
      <c r="O57" s="24"/>
      <c r="P57" s="117"/>
      <c r="Q57" s="23">
        <f>+SUM(START:END!Q57)</f>
        <v>298443.74</v>
      </c>
      <c r="R57" s="24"/>
      <c r="S57" s="95">
        <f t="shared" si="28"/>
        <v>-170312.68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15.75" customHeight="1">
      <c r="A58" t="str">
        <f t="shared" si="2"/>
        <v>Véhicules neufsInformatique</v>
      </c>
      <c r="B58" s="12" t="str">
        <f t="shared" si="1"/>
        <v>Véhicules neufs</v>
      </c>
      <c r="C58" s="30" t="s">
        <v>54</v>
      </c>
      <c r="D58" s="82"/>
      <c r="E58" s="14"/>
      <c r="F58" s="31">
        <f>+SUM(START:END!F58)</f>
        <v>140225.32160000002</v>
      </c>
      <c r="G58" s="84"/>
      <c r="H58" s="14"/>
      <c r="I58" s="31">
        <f>+SUM(START:END!I58)</f>
        <v>140225.32160000002</v>
      </c>
      <c r="J58" s="42"/>
      <c r="K58" s="14"/>
      <c r="L58" s="34">
        <f>+SUM(START:END!L58)</f>
        <v>117673.67</v>
      </c>
      <c r="M58" s="42"/>
      <c r="N58" s="60">
        <f t="shared" si="27"/>
        <v>-22551.651600000027</v>
      </c>
      <c r="O58" s="42"/>
      <c r="P58" s="14"/>
      <c r="Q58" s="34">
        <f>+SUM(START:END!Q58)</f>
        <v>143559.66</v>
      </c>
      <c r="R58" s="42"/>
      <c r="S58" s="86">
        <f t="shared" si="28"/>
        <v>-25885.990000000005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15.75" customHeight="1">
      <c r="A59" t="str">
        <f t="shared" si="2"/>
        <v>Véhicules neufsFrais de déplacement</v>
      </c>
      <c r="B59" s="12" t="str">
        <f t="shared" si="1"/>
        <v>Véhicules neufs</v>
      </c>
      <c r="C59" s="30" t="s">
        <v>55</v>
      </c>
      <c r="D59" s="82"/>
      <c r="E59" s="14"/>
      <c r="F59" s="31">
        <f>+SUM(START:END!F59)</f>
        <v>33526.432799999995</v>
      </c>
      <c r="G59" s="84"/>
      <c r="H59" s="14"/>
      <c r="I59" s="31">
        <f>+SUM(START:END!I59)</f>
        <v>33526.432799999995</v>
      </c>
      <c r="J59" s="42"/>
      <c r="K59" s="14"/>
      <c r="L59" s="34">
        <f>+SUM(START:END!L59)</f>
        <v>10808.77</v>
      </c>
      <c r="M59" s="42"/>
      <c r="N59" s="60">
        <f t="shared" si="27"/>
        <v>-22717.662799999995</v>
      </c>
      <c r="O59" s="42"/>
      <c r="P59" s="14"/>
      <c r="Q59" s="34">
        <f>+SUM(START:END!Q59)</f>
        <v>40837.440000000002</v>
      </c>
      <c r="R59" s="42"/>
      <c r="S59" s="86">
        <f t="shared" si="28"/>
        <v>-30028.670000000002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15.75" customHeight="1">
      <c r="A60" t="str">
        <f t="shared" si="2"/>
        <v>Véhicules neufsServices extérieurs</v>
      </c>
      <c r="B60" s="12" t="str">
        <f t="shared" si="1"/>
        <v>Véhicules neufs</v>
      </c>
      <c r="C60" s="88" t="s">
        <v>56</v>
      </c>
      <c r="D60" s="89"/>
      <c r="E60" s="117"/>
      <c r="F60" s="23">
        <f>+SUM(START:END!F60)</f>
        <v>200295.788</v>
      </c>
      <c r="G60" s="91"/>
      <c r="H60" s="117"/>
      <c r="I60" s="23">
        <f>+SUM(START:END!I60)</f>
        <v>200295.788</v>
      </c>
      <c r="J60" s="24"/>
      <c r="K60" s="117"/>
      <c r="L60" s="23">
        <f>+SUM(START:END!L60)</f>
        <v>151846.1</v>
      </c>
      <c r="M60" s="24"/>
      <c r="N60" s="94">
        <f t="shared" si="27"/>
        <v>-48449.687999999995</v>
      </c>
      <c r="O60" s="24"/>
      <c r="P60" s="117"/>
      <c r="Q60" s="23">
        <f>+SUM(START:END!Q60)</f>
        <v>144587.35999999999</v>
      </c>
      <c r="R60" s="24"/>
      <c r="S60" s="95">
        <f t="shared" si="28"/>
        <v>7258.7400000000198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15.75" customHeight="1">
      <c r="A61" t="str">
        <f t="shared" si="2"/>
        <v>Véhicules neufsFournitures autres</v>
      </c>
      <c r="B61" s="12" t="str">
        <f t="shared" si="1"/>
        <v>Véhicules neufs</v>
      </c>
      <c r="C61" s="30" t="s">
        <v>57</v>
      </c>
      <c r="D61" s="82"/>
      <c r="E61" s="14"/>
      <c r="F61" s="31">
        <f>+SUM(START:END!F61)</f>
        <v>5541.216673611294</v>
      </c>
      <c r="G61" s="84"/>
      <c r="H61" s="14"/>
      <c r="I61" s="31">
        <f>+SUM(START:END!I61)</f>
        <v>5541.216673611294</v>
      </c>
      <c r="J61" s="42"/>
      <c r="K61" s="14"/>
      <c r="L61" s="34">
        <f>+SUM(START:END!L61)</f>
        <v>1690.02</v>
      </c>
      <c r="M61" s="42"/>
      <c r="N61" s="60">
        <f t="shared" si="27"/>
        <v>-3851.196673611294</v>
      </c>
      <c r="O61" s="42"/>
      <c r="P61" s="14"/>
      <c r="Q61" s="34">
        <f>+SUM(START:END!Q61)</f>
        <v>5268</v>
      </c>
      <c r="R61" s="42"/>
      <c r="S61" s="86">
        <f t="shared" si="28"/>
        <v>-3577.98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>
      <c r="A62" t="str">
        <f t="shared" si="2"/>
        <v>Véhicules neufsUniformes</v>
      </c>
      <c r="B62" s="12" t="str">
        <f t="shared" si="1"/>
        <v>Véhicules neufs</v>
      </c>
      <c r="C62" s="30" t="s">
        <v>58</v>
      </c>
      <c r="D62" s="82"/>
      <c r="E62" s="14"/>
      <c r="F62" s="31">
        <f>+SUM(START:END!F62)</f>
        <v>735</v>
      </c>
      <c r="G62" s="84"/>
      <c r="H62" s="14"/>
      <c r="I62" s="31">
        <f>+SUM(START:END!I62)</f>
        <v>735</v>
      </c>
      <c r="J62" s="42"/>
      <c r="K62" s="14"/>
      <c r="L62" s="34">
        <f>+SUM(START:END!L62)</f>
        <v>0</v>
      </c>
      <c r="M62" s="42"/>
      <c r="N62" s="60">
        <f t="shared" si="27"/>
        <v>-735</v>
      </c>
      <c r="O62" s="42"/>
      <c r="P62" s="14"/>
      <c r="Q62" s="34">
        <f>+SUM(START:END!Q62)</f>
        <v>735</v>
      </c>
      <c r="R62" s="42"/>
      <c r="S62" s="86">
        <f t="shared" si="28"/>
        <v>-735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>
      <c r="A63" t="str">
        <f t="shared" si="2"/>
        <v>Véhicules neufsPapeterie</v>
      </c>
      <c r="B63" s="12" t="str">
        <f t="shared" si="1"/>
        <v>Véhicules neufs</v>
      </c>
      <c r="C63" s="30" t="s">
        <v>59</v>
      </c>
      <c r="D63" s="82"/>
      <c r="E63" s="14"/>
      <c r="F63" s="31">
        <f>+SUM(START:END!F63)</f>
        <v>14649.600000000002</v>
      </c>
      <c r="G63" s="84"/>
      <c r="H63" s="14"/>
      <c r="I63" s="31">
        <f>+SUM(START:END!I63)</f>
        <v>14649.600000000002</v>
      </c>
      <c r="J63" s="42"/>
      <c r="K63" s="14"/>
      <c r="L63" s="33">
        <f>+SUM(START:END!L63)</f>
        <v>11802.71</v>
      </c>
      <c r="M63" s="42"/>
      <c r="N63" s="60">
        <f t="shared" si="27"/>
        <v>-2846.8900000000031</v>
      </c>
      <c r="O63" s="42"/>
      <c r="P63" s="14"/>
      <c r="Q63" s="33">
        <f>+SUM(START:END!Q63)</f>
        <v>12432</v>
      </c>
      <c r="R63" s="42"/>
      <c r="S63" s="86">
        <f t="shared" si="28"/>
        <v>-629.29000000000087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>
      <c r="A64" t="str">
        <f t="shared" si="2"/>
        <v>Véhicules neufsTéléphone</v>
      </c>
      <c r="B64" s="12" t="str">
        <f t="shared" si="1"/>
        <v>Véhicules neufs</v>
      </c>
      <c r="C64" s="30" t="s">
        <v>60</v>
      </c>
      <c r="D64" s="82"/>
      <c r="E64" s="14"/>
      <c r="F64" s="31">
        <f>+SUM(START:END!F64)</f>
        <v>12388.152000000002</v>
      </c>
      <c r="G64" s="84"/>
      <c r="H64" s="14"/>
      <c r="I64" s="31">
        <f>+SUM(START:END!I64)</f>
        <v>12388.152000000002</v>
      </c>
      <c r="J64" s="42"/>
      <c r="K64" s="14"/>
      <c r="L64" s="34">
        <f>+SUM(START:END!L64)</f>
        <v>5970.01</v>
      </c>
      <c r="M64" s="42"/>
      <c r="N64" s="60">
        <f t="shared" si="27"/>
        <v>-6418.1420000000016</v>
      </c>
      <c r="O64" s="42"/>
      <c r="P64" s="14"/>
      <c r="Q64" s="34">
        <f>+SUM(START:END!Q64)</f>
        <v>11443.869999999999</v>
      </c>
      <c r="R64" s="42"/>
      <c r="S64" s="86">
        <f t="shared" si="28"/>
        <v>-5473.8599999999988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>
      <c r="A65" t="str">
        <f t="shared" si="2"/>
        <v>Véhicules neufsFrais postaux</v>
      </c>
      <c r="B65" s="12" t="str">
        <f t="shared" si="1"/>
        <v>Véhicules neufs</v>
      </c>
      <c r="C65" s="30" t="s">
        <v>61</v>
      </c>
      <c r="D65" s="82"/>
      <c r="E65" s="14"/>
      <c r="F65" s="31">
        <f>+SUM(START:END!F65)</f>
        <v>5812.7999999999993</v>
      </c>
      <c r="G65" s="84"/>
      <c r="H65" s="14"/>
      <c r="I65" s="31">
        <f>+SUM(START:END!I65)</f>
        <v>5812.7999999999993</v>
      </c>
      <c r="J65" s="42"/>
      <c r="K65" s="14"/>
      <c r="L65" s="34">
        <f>+SUM(START:END!L65)</f>
        <v>3034.5699999999997</v>
      </c>
      <c r="M65" s="42"/>
      <c r="N65" s="60">
        <f t="shared" si="27"/>
        <v>-2778.2299999999996</v>
      </c>
      <c r="O65" s="42"/>
      <c r="P65" s="14"/>
      <c r="Q65" s="34">
        <f>+SUM(START:END!Q65)</f>
        <v>2748.3900000000003</v>
      </c>
      <c r="R65" s="42"/>
      <c r="S65" s="86">
        <f t="shared" si="28"/>
        <v>286.17999999999938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>
      <c r="A66" t="str">
        <f t="shared" si="2"/>
        <v>Véhicules neufsDivers</v>
      </c>
      <c r="B66" s="12" t="str">
        <f t="shared" si="1"/>
        <v>Véhicules neufs</v>
      </c>
      <c r="C66" s="30" t="s">
        <v>62</v>
      </c>
      <c r="D66" s="82"/>
      <c r="E66" s="14"/>
      <c r="F66" s="31">
        <f>+SUM(START:END!F66)</f>
        <v>28331.520000000004</v>
      </c>
      <c r="G66" s="84"/>
      <c r="H66" s="14"/>
      <c r="I66" s="31">
        <f>+SUM(START:END!I66)</f>
        <v>28331.520000000004</v>
      </c>
      <c r="J66" s="42"/>
      <c r="K66" s="14"/>
      <c r="L66" s="34">
        <f>+SUM(START:END!L66)</f>
        <v>18515.96</v>
      </c>
      <c r="M66" s="42"/>
      <c r="N66" s="60">
        <f t="shared" si="27"/>
        <v>-9815.5600000000049</v>
      </c>
      <c r="O66" s="42"/>
      <c r="P66" s="14"/>
      <c r="Q66" s="34">
        <f>+SUM(START:END!Q66)</f>
        <v>35946.32</v>
      </c>
      <c r="R66" s="42"/>
      <c r="S66" s="86">
        <f t="shared" si="28"/>
        <v>-17430.36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>
      <c r="A67" t="str">
        <f t="shared" si="2"/>
        <v>Véhicules neufsFormation</v>
      </c>
      <c r="B67" s="12" t="str">
        <f t="shared" si="1"/>
        <v>Véhicules neufs</v>
      </c>
      <c r="C67" s="30" t="s">
        <v>63</v>
      </c>
      <c r="D67" s="82"/>
      <c r="E67" s="14"/>
      <c r="F67" s="31">
        <f>+SUM(START:END!F67)</f>
        <v>30205.279999999999</v>
      </c>
      <c r="G67" s="84"/>
      <c r="H67" s="14"/>
      <c r="I67" s="31">
        <f>+SUM(START:END!I67)</f>
        <v>30205.279999999999</v>
      </c>
      <c r="J67" s="42"/>
      <c r="K67" s="14"/>
      <c r="L67" s="34">
        <f>+SUM(START:END!L67)</f>
        <v>19769.93</v>
      </c>
      <c r="M67" s="42"/>
      <c r="N67" s="60">
        <f t="shared" si="27"/>
        <v>-10435.349999999999</v>
      </c>
      <c r="O67" s="42"/>
      <c r="P67" s="14"/>
      <c r="Q67" s="34">
        <f>+SUM(START:END!Q67)</f>
        <v>95672.430000000008</v>
      </c>
      <c r="R67" s="42"/>
      <c r="S67" s="86">
        <f t="shared" si="28"/>
        <v>-75902.5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>
      <c r="A68" t="str">
        <f t="shared" si="2"/>
        <v>Véhicules neufsFrais bancaires</v>
      </c>
      <c r="B68" s="12" t="str">
        <f t="shared" si="1"/>
        <v>Véhicules neufs</v>
      </c>
      <c r="C68" s="30" t="s">
        <v>64</v>
      </c>
      <c r="D68" s="82"/>
      <c r="E68" s="14"/>
      <c r="F68" s="31">
        <f>+SUM(START:END!F68)</f>
        <v>55316.636295012861</v>
      </c>
      <c r="G68" s="84"/>
      <c r="H68" s="14"/>
      <c r="I68" s="31">
        <f>+SUM(START:END!I68)</f>
        <v>55316.636295012861</v>
      </c>
      <c r="J68" s="42"/>
      <c r="K68" s="14"/>
      <c r="L68" s="33">
        <f>+SUM(START:END!L68)</f>
        <v>60532.969499999999</v>
      </c>
      <c r="M68" s="42"/>
      <c r="N68" s="60">
        <f t="shared" si="27"/>
        <v>5216.3332049871387</v>
      </c>
      <c r="O68" s="42"/>
      <c r="P68" s="14"/>
      <c r="Q68" s="34">
        <f>+SUM(START:END!Q68)</f>
        <v>72622.53349999999</v>
      </c>
      <c r="R68" s="42"/>
      <c r="S68" s="86">
        <f t="shared" si="28"/>
        <v>-12089.563999999991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hidden="1" customHeight="1">
      <c r="A69" t="str">
        <f t="shared" si="2"/>
        <v>Véhicules neufs[...]</v>
      </c>
      <c r="B69" s="12" t="str">
        <f t="shared" si="1"/>
        <v>Véhicules neufs</v>
      </c>
      <c r="C69" s="30" t="s">
        <v>21</v>
      </c>
      <c r="D69" s="82"/>
      <c r="E69" s="14"/>
      <c r="F69" s="31">
        <f>+SUM(START:END!F69)</f>
        <v>0</v>
      </c>
      <c r="G69" s="84"/>
      <c r="H69" s="14"/>
      <c r="I69" s="31">
        <f>+SUM(START:END!I69)</f>
        <v>0</v>
      </c>
      <c r="J69" s="42"/>
      <c r="K69" s="14"/>
      <c r="L69" s="34">
        <f>+SUM(START:END!L69)</f>
        <v>0</v>
      </c>
      <c r="M69" s="42"/>
      <c r="N69" s="60">
        <f t="shared" si="27"/>
        <v>0</v>
      </c>
      <c r="O69" s="42"/>
      <c r="P69" s="14"/>
      <c r="Q69" s="34">
        <f>+SUM(START:END!Q69)</f>
        <v>0</v>
      </c>
      <c r="R69" s="42"/>
      <c r="S69" s="86">
        <f t="shared" si="28"/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hidden="1" customHeight="1">
      <c r="A70" t="str">
        <f t="shared" si="2"/>
        <v>Véhicules neufs[...]</v>
      </c>
      <c r="B70" s="12" t="str">
        <f t="shared" si="1"/>
        <v>Véhicules neufs</v>
      </c>
      <c r="C70" s="30" t="s">
        <v>21</v>
      </c>
      <c r="D70" s="82"/>
      <c r="E70" s="14"/>
      <c r="F70" s="31">
        <f>+SUM(START:END!F70)</f>
        <v>0</v>
      </c>
      <c r="G70" s="84"/>
      <c r="H70" s="14"/>
      <c r="I70" s="31">
        <f>+SUM(START:END!I70)</f>
        <v>0</v>
      </c>
      <c r="J70" s="42"/>
      <c r="K70" s="14"/>
      <c r="L70" s="34">
        <f>+SUM(START:END!L70)</f>
        <v>0</v>
      </c>
      <c r="M70" s="42"/>
      <c r="N70" s="60">
        <f t="shared" si="27"/>
        <v>0</v>
      </c>
      <c r="O70" s="42"/>
      <c r="P70" s="14"/>
      <c r="Q70" s="34">
        <f>+SUM(START:END!Q70)</f>
        <v>0</v>
      </c>
      <c r="R70" s="42"/>
      <c r="S70" s="86">
        <f t="shared" si="28"/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hidden="1" customHeight="1">
      <c r="A71" t="str">
        <f t="shared" si="2"/>
        <v>Véhicules neufs[...]</v>
      </c>
      <c r="B71" s="12" t="str">
        <f t="shared" si="1"/>
        <v>Véhicules neufs</v>
      </c>
      <c r="C71" s="30" t="s">
        <v>21</v>
      </c>
      <c r="D71" s="82"/>
      <c r="E71" s="14"/>
      <c r="F71" s="31">
        <f>+SUM(START:END!F71)</f>
        <v>0</v>
      </c>
      <c r="G71" s="84"/>
      <c r="H71" s="14"/>
      <c r="I71" s="31">
        <f>+SUM(START:END!I71)</f>
        <v>0</v>
      </c>
      <c r="J71" s="42"/>
      <c r="K71" s="14"/>
      <c r="L71" s="34">
        <f>+SUM(START:END!L71)</f>
        <v>0</v>
      </c>
      <c r="M71" s="42"/>
      <c r="N71" s="60">
        <f t="shared" si="27"/>
        <v>0</v>
      </c>
      <c r="O71" s="42"/>
      <c r="P71" s="14"/>
      <c r="Q71" s="34">
        <f>+SUM(START:END!Q71)</f>
        <v>0</v>
      </c>
      <c r="R71" s="42"/>
      <c r="S71" s="86">
        <f t="shared" si="28"/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15.75" customHeight="1">
      <c r="A72" t="str">
        <f t="shared" si="2"/>
        <v>Véhicules neufsTOTAL SEMI-FIXES</v>
      </c>
      <c r="B72" s="12" t="str">
        <f t="shared" si="1"/>
        <v>Véhicules neufs</v>
      </c>
      <c r="C72" s="99" t="s">
        <v>65</v>
      </c>
      <c r="D72" s="100" t="s">
        <v>40</v>
      </c>
      <c r="E72" s="101">
        <f>F72/F$27</f>
        <v>0.23739391524624925</v>
      </c>
      <c r="F72" s="102">
        <f>+SUM(F55:F71)</f>
        <v>717894.17486862431</v>
      </c>
      <c r="G72" s="103" t="s">
        <v>40</v>
      </c>
      <c r="H72" s="101">
        <f>I72/I$27</f>
        <v>0.22920741549831158</v>
      </c>
      <c r="I72" s="102">
        <f>+SUM(I55:I71)</f>
        <v>717894.17486862431</v>
      </c>
      <c r="J72" s="103" t="s">
        <v>40</v>
      </c>
      <c r="K72" s="101">
        <f>L72/L$27</f>
        <v>0.15325793865639595</v>
      </c>
      <c r="L72" s="102">
        <f>+SUM(L55:L71)</f>
        <v>529775.76950000005</v>
      </c>
      <c r="M72" s="106"/>
      <c r="N72" s="102">
        <f>+SUM(N55:N71)</f>
        <v>-188118.40536862423</v>
      </c>
      <c r="O72" s="103" t="s">
        <v>40</v>
      </c>
      <c r="P72" s="101">
        <f>Q72/Q$27</f>
        <v>0.42053280568682799</v>
      </c>
      <c r="Q72" s="102">
        <f>+SUM(Q55:Q71)</f>
        <v>864296.74349999998</v>
      </c>
      <c r="R72" s="106"/>
      <c r="S72" s="107">
        <f>+SUM(S55:S71)</f>
        <v>-334520.97399999999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15.75" customHeight="1">
      <c r="A73" t="str">
        <f t="shared" si="2"/>
        <v>Véhicules neufs</v>
      </c>
      <c r="B73" s="12" t="str">
        <f t="shared" si="1"/>
        <v>Véhicules neufs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15.75" customHeight="1">
      <c r="A74" t="str">
        <f t="shared" si="2"/>
        <v>Véhicules neufsTOTAL DES DÉPENSES</v>
      </c>
      <c r="B74" s="12" t="str">
        <f t="shared" si="1"/>
        <v>Véhicules neufs</v>
      </c>
      <c r="C74" s="99" t="s">
        <v>66</v>
      </c>
      <c r="D74" s="100" t="s">
        <v>40</v>
      </c>
      <c r="E74" s="101">
        <f>F74/F$27</f>
        <v>1.306624056958412</v>
      </c>
      <c r="F74" s="102">
        <f>F41+F54+F72</f>
        <v>3951313.5720460466</v>
      </c>
      <c r="G74" s="103" t="s">
        <v>40</v>
      </c>
      <c r="H74" s="101">
        <f>I74/I$27</f>
        <v>1.2625842549262505</v>
      </c>
      <c r="I74" s="102">
        <f>I41+I54+I72</f>
        <v>3954505.0491574262</v>
      </c>
      <c r="J74" s="103" t="s">
        <v>40</v>
      </c>
      <c r="K74" s="101">
        <f>L74/L$27</f>
        <v>1.1138250342393698</v>
      </c>
      <c r="L74" s="102">
        <f>L41+L54+L72</f>
        <v>3850224.7895000004</v>
      </c>
      <c r="M74" s="106"/>
      <c r="N74" s="119">
        <f>L74-I74</f>
        <v>-104280.25965742581</v>
      </c>
      <c r="O74" s="103" t="s">
        <v>40</v>
      </c>
      <c r="P74" s="101">
        <f>Q74/Q$27</f>
        <v>2.1015984391503393</v>
      </c>
      <c r="Q74" s="102">
        <f>Q41+Q54+Q72</f>
        <v>4319293.6735000005</v>
      </c>
      <c r="R74" s="106"/>
      <c r="S74" s="120">
        <f>L74-Q74</f>
        <v>-469068.88400000008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15.75" customHeight="1">
      <c r="A75" t="str">
        <f t="shared" si="2"/>
        <v>Véhicules neufsProgramme neuf 1</v>
      </c>
      <c r="B75" s="12" t="str">
        <f t="shared" si="1"/>
        <v>Véhicules neufs</v>
      </c>
      <c r="C75" s="30" t="s">
        <v>212</v>
      </c>
      <c r="D75" s="82"/>
      <c r="E75" s="14"/>
      <c r="F75" s="31">
        <f>+SUM(START:END!F75)</f>
        <v>302408.96109388996</v>
      </c>
      <c r="G75" s="84"/>
      <c r="H75" s="14"/>
      <c r="I75" s="31">
        <f>+SUM(START:END!I75)</f>
        <v>157593.99606487551</v>
      </c>
      <c r="J75" s="42"/>
      <c r="K75" s="14"/>
      <c r="L75" s="33">
        <f>+SUM(START:END!L75)</f>
        <v>270329.56</v>
      </c>
      <c r="M75" s="42"/>
      <c r="N75" s="60">
        <f t="shared" ref="N75:N82" si="29">L75-I75</f>
        <v>112735.56393512449</v>
      </c>
      <c r="O75" s="42"/>
      <c r="P75" s="14"/>
      <c r="Q75" s="33">
        <f>+SUM(START:END!Q75)</f>
        <v>495208.78</v>
      </c>
      <c r="R75" s="42"/>
      <c r="S75" s="86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15.75" customHeight="1">
      <c r="A76" t="str">
        <f t="shared" si="2"/>
        <v>Véhicules neufsProgramme neuf 2</v>
      </c>
      <c r="B76" s="12" t="str">
        <f t="shared" si="1"/>
        <v>Véhicules neufs</v>
      </c>
      <c r="C76" s="30" t="s">
        <v>209</v>
      </c>
      <c r="D76" s="82"/>
      <c r="E76" s="14"/>
      <c r="F76" s="31">
        <f>+SUM(START:END!F76)</f>
        <v>0</v>
      </c>
      <c r="G76" s="84"/>
      <c r="H76" s="14"/>
      <c r="I76" s="31">
        <f>+SUM(START:END!I76)</f>
        <v>0</v>
      </c>
      <c r="J76" s="42"/>
      <c r="K76" s="14"/>
      <c r="L76" s="33">
        <f>+SUM(START:END!L76)</f>
        <v>0</v>
      </c>
      <c r="M76" s="42"/>
      <c r="N76" s="60">
        <f>L76-I76</f>
        <v>0</v>
      </c>
      <c r="O76" s="42"/>
      <c r="P76" s="14"/>
      <c r="Q76" s="33">
        <f>+SUM(START:END!Q76)</f>
        <v>0</v>
      </c>
      <c r="R76" s="42"/>
      <c r="S76" s="86">
        <f>L76-Q76</f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15.75" customHeight="1">
      <c r="A77" t="str">
        <f t="shared" si="2"/>
        <v>Véhicules neufsProgramme neuf 3</v>
      </c>
      <c r="B77" s="12" t="str">
        <f t="shared" si="1"/>
        <v>Véhicules neufs</v>
      </c>
      <c r="C77" s="30" t="s">
        <v>69</v>
      </c>
      <c r="D77" s="82"/>
      <c r="E77" s="14"/>
      <c r="F77" s="31">
        <f>+SUM(START:END!F77)</f>
        <v>0</v>
      </c>
      <c r="G77" s="84"/>
      <c r="H77" s="14"/>
      <c r="I77" s="31">
        <f>+SUM(START:END!I77)</f>
        <v>0</v>
      </c>
      <c r="J77" s="42"/>
      <c r="K77" s="14"/>
      <c r="L77" s="33">
        <f>+SUM(START:END!L77)</f>
        <v>0</v>
      </c>
      <c r="M77" s="42"/>
      <c r="N77" s="60">
        <f t="shared" si="29"/>
        <v>0</v>
      </c>
      <c r="O77" s="42"/>
      <c r="P77" s="14"/>
      <c r="Q77" s="33">
        <f>+SUM(START:END!Q77)</f>
        <v>0</v>
      </c>
      <c r="R77" s="42"/>
      <c r="S77" s="86">
        <f t="shared" ref="S77:S82" si="30">L77-Q77</f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15.75" customHeight="1">
      <c r="A78" t="str">
        <f t="shared" si="2"/>
        <v>Véhicules neufsHoldbacks</v>
      </c>
      <c r="B78" s="12" t="str">
        <f t="shared" si="1"/>
        <v>Véhicules neufs</v>
      </c>
      <c r="C78" s="30" t="s">
        <v>70</v>
      </c>
      <c r="D78" s="82"/>
      <c r="E78" s="14"/>
      <c r="F78" s="31">
        <f>+SUM(START:END!F78)</f>
        <v>1259420.0284001976</v>
      </c>
      <c r="G78" s="84"/>
      <c r="H78" s="14"/>
      <c r="I78" s="31">
        <f>+SUM(START:END!I78)</f>
        <v>1263562.1950879446</v>
      </c>
      <c r="J78" s="42"/>
      <c r="K78" s="14"/>
      <c r="L78" s="34">
        <f>+SUM(START:END!L78)</f>
        <v>1499227.15</v>
      </c>
      <c r="M78" s="42"/>
      <c r="N78" s="60">
        <f t="shared" si="29"/>
        <v>235664.95491205528</v>
      </c>
      <c r="O78" s="42"/>
      <c r="P78" s="14"/>
      <c r="Q78" s="33">
        <f>+SUM(START:END!Q78)</f>
        <v>1850936.0499999998</v>
      </c>
      <c r="R78" s="42"/>
      <c r="S78" s="86">
        <f t="shared" si="30"/>
        <v>-351708.89999999991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5.75" hidden="1" customHeight="1">
      <c r="A79" t="str">
        <f t="shared" si="2"/>
        <v>Véhicules neufs[...]</v>
      </c>
      <c r="B79" s="12" t="str">
        <f t="shared" si="1"/>
        <v>Véhicules neufs</v>
      </c>
      <c r="C79" s="30" t="s">
        <v>21</v>
      </c>
      <c r="D79" s="82"/>
      <c r="E79" s="14"/>
      <c r="F79" s="31">
        <f>+SUM(START:END!F79)</f>
        <v>0</v>
      </c>
      <c r="G79" s="84"/>
      <c r="H79" s="14"/>
      <c r="I79" s="31">
        <f>+SUM(START:END!I79)</f>
        <v>0</v>
      </c>
      <c r="J79" s="42"/>
      <c r="K79" s="14"/>
      <c r="L79" s="34">
        <f>+SUM(START:END!L79)</f>
        <v>0</v>
      </c>
      <c r="M79" s="42"/>
      <c r="N79" s="60">
        <f t="shared" si="29"/>
        <v>0</v>
      </c>
      <c r="O79" s="42"/>
      <c r="P79" s="14"/>
      <c r="Q79" s="33">
        <f>+SUM(START:END!Q79)</f>
        <v>0</v>
      </c>
      <c r="R79" s="42"/>
      <c r="S79" s="86">
        <f t="shared" si="30"/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5.75" hidden="1" customHeight="1">
      <c r="A80" t="str">
        <f t="shared" si="2"/>
        <v>Véhicules neufs[...]</v>
      </c>
      <c r="B80" s="12" t="str">
        <f t="shared" si="1"/>
        <v>Véhicules neufs</v>
      </c>
      <c r="C80" s="30" t="s">
        <v>21</v>
      </c>
      <c r="D80" s="82"/>
      <c r="E80" s="14"/>
      <c r="F80" s="31">
        <f>+SUM(START:END!F80)</f>
        <v>0</v>
      </c>
      <c r="G80" s="84"/>
      <c r="H80" s="14"/>
      <c r="I80" s="31">
        <f>+SUM(START:END!I80)</f>
        <v>0</v>
      </c>
      <c r="J80" s="42"/>
      <c r="K80" s="14"/>
      <c r="L80" s="34">
        <f>+SUM(START:END!L80)</f>
        <v>0</v>
      </c>
      <c r="M80" s="42"/>
      <c r="N80" s="60">
        <f t="shared" si="29"/>
        <v>0</v>
      </c>
      <c r="O80" s="42"/>
      <c r="P80" s="14"/>
      <c r="Q80" s="33">
        <f>+SUM(START:END!Q80)</f>
        <v>0</v>
      </c>
      <c r="R80" s="42"/>
      <c r="S80" s="86">
        <f t="shared" si="30"/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5.75" hidden="1" customHeight="1">
      <c r="A81" t="str">
        <f t="shared" si="2"/>
        <v>Véhicules neufs[...]</v>
      </c>
      <c r="B81" s="12" t="str">
        <f t="shared" si="1"/>
        <v>Véhicules neufs</v>
      </c>
      <c r="C81" s="30" t="s">
        <v>21</v>
      </c>
      <c r="D81" s="82"/>
      <c r="E81" s="14"/>
      <c r="F81" s="31">
        <f>+SUM(START:END!F81)</f>
        <v>0</v>
      </c>
      <c r="G81" s="84"/>
      <c r="H81" s="14"/>
      <c r="I81" s="31">
        <f>+SUM(START:END!I81)</f>
        <v>0</v>
      </c>
      <c r="J81" s="42"/>
      <c r="K81" s="14"/>
      <c r="L81" s="34">
        <f>+SUM(START:END!L81)</f>
        <v>0</v>
      </c>
      <c r="M81" s="42"/>
      <c r="N81" s="60">
        <f t="shared" si="29"/>
        <v>0</v>
      </c>
      <c r="O81" s="42"/>
      <c r="P81" s="14"/>
      <c r="Q81" s="33">
        <f>+SUM(START:END!Q81)</f>
        <v>0</v>
      </c>
      <c r="R81" s="42"/>
      <c r="S81" s="86">
        <f t="shared" si="30"/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5.75" customHeight="1">
      <c r="A82" t="str">
        <f t="shared" si="2"/>
        <v>Véhicules neufsFrais administration</v>
      </c>
      <c r="B82" s="12" t="str">
        <f t="shared" si="1"/>
        <v>Véhicules neufs</v>
      </c>
      <c r="C82" s="30" t="s">
        <v>71</v>
      </c>
      <c r="D82" s="82"/>
      <c r="E82" s="14"/>
      <c r="F82" s="31">
        <f>+SUM(START:END!F82)</f>
        <v>435124.03929532692</v>
      </c>
      <c r="G82" s="84"/>
      <c r="H82" s="14"/>
      <c r="I82" s="31">
        <f>+SUM(START:END!I82)</f>
        <v>435124.03929532692</v>
      </c>
      <c r="J82" s="42"/>
      <c r="K82" s="14"/>
      <c r="L82" s="33">
        <f>+SUM(START:END!L82)</f>
        <v>378570.09</v>
      </c>
      <c r="M82" s="42"/>
      <c r="N82" s="60">
        <f t="shared" si="29"/>
        <v>-56553.949295326893</v>
      </c>
      <c r="O82" s="42"/>
      <c r="P82" s="14"/>
      <c r="Q82" s="33">
        <f>+SUM(START:END!Q82)</f>
        <v>352075.75</v>
      </c>
      <c r="R82" s="42"/>
      <c r="S82" s="86">
        <f t="shared" si="30"/>
        <v>26494.340000000026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5.75" customHeight="1">
      <c r="A83" t="str">
        <f t="shared" si="2"/>
        <v>Véhicules neufsAUTRES REVENUS</v>
      </c>
      <c r="B83" s="12" t="str">
        <f t="shared" si="1"/>
        <v>Véhicules neufs</v>
      </c>
      <c r="C83" s="99" t="s">
        <v>72</v>
      </c>
      <c r="D83" s="100"/>
      <c r="E83" s="101"/>
      <c r="F83" s="102">
        <f>+SUM(F75:F82)</f>
        <v>1996953.0287894146</v>
      </c>
      <c r="G83" s="103"/>
      <c r="H83" s="101"/>
      <c r="I83" s="102">
        <f>+SUM(I75:I82)</f>
        <v>1856280.230448147</v>
      </c>
      <c r="J83" s="103"/>
      <c r="K83" s="101"/>
      <c r="L83" s="102">
        <f>+SUM(L75:L82)</f>
        <v>2148126.7999999998</v>
      </c>
      <c r="M83" s="106"/>
      <c r="N83" s="102">
        <f>+SUM(N75:N82)</f>
        <v>291846.56955185288</v>
      </c>
      <c r="O83" s="103"/>
      <c r="P83" s="101"/>
      <c r="Q83" s="102">
        <f>+SUM(Q75:Q82)</f>
        <v>2698220.58</v>
      </c>
      <c r="R83" s="106"/>
      <c r="S83" s="107">
        <f>+SUM(S75:S82)</f>
        <v>-325214.55999999988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5.75" customHeight="1">
      <c r="A84" t="str">
        <f t="shared" si="2"/>
        <v>Véhicules neufs</v>
      </c>
      <c r="B84" s="12" t="str">
        <f t="shared" si="1"/>
        <v>Véhicules neufs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15.75" customHeight="1" thickBot="1">
      <c r="A85" t="str">
        <f t="shared" si="2"/>
        <v>Véhicules neufsPROFIT DÉPARTEMENTAL</v>
      </c>
      <c r="B85" s="12" t="str">
        <f t="shared" si="1"/>
        <v>Véhicules neufs</v>
      </c>
      <c r="C85" s="130" t="s">
        <v>73</v>
      </c>
      <c r="D85" s="131"/>
      <c r="E85" s="132"/>
      <c r="F85" s="133">
        <f>F27-F74+F83</f>
        <v>1069702.5382421124</v>
      </c>
      <c r="G85" s="134"/>
      <c r="H85" s="132"/>
      <c r="I85" s="133">
        <f>I27-I74+I83</f>
        <v>1033847.3845738319</v>
      </c>
      <c r="J85" s="134"/>
      <c r="K85" s="131"/>
      <c r="L85" s="133">
        <f>L27-L74+L83</f>
        <v>1754661.0804999978</v>
      </c>
      <c r="M85" s="134"/>
      <c r="N85" s="133">
        <f>N27-N41-N54-N72+N83</f>
        <v>720813.69592616614</v>
      </c>
      <c r="O85" s="134"/>
      <c r="P85" s="131"/>
      <c r="Q85" s="133">
        <f>Q27-Q74+Q83</f>
        <v>434169.04649999831</v>
      </c>
      <c r="R85" s="134"/>
      <c r="S85" s="135">
        <f>S27-S41-S54-S72+S83</f>
        <v>1518454.9539999999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tr">
        <f>C1</f>
        <v>Conso</v>
      </c>
      <c r="D89" s="2"/>
      <c r="E89" s="2"/>
      <c r="F89" s="2"/>
      <c r="G89" s="2"/>
      <c r="H89" s="1"/>
      <c r="I89" s="1"/>
      <c r="J89" s="1"/>
      <c r="K89" s="3" t="s">
        <v>74</v>
      </c>
      <c r="L89" s="2"/>
      <c r="M89" s="2"/>
      <c r="N89" s="1"/>
      <c r="O89" s="1"/>
      <c r="P89" s="2"/>
      <c r="Q89" s="1"/>
      <c r="R89" s="2"/>
      <c r="S89" s="5">
        <f>$S$1</f>
        <v>0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15.75" customHeight="1" thickTop="1">
      <c r="B91" s="12"/>
      <c r="C91" s="13"/>
      <c r="D91" s="764" t="s">
        <v>5</v>
      </c>
      <c r="E91" s="762"/>
      <c r="F91" s="765"/>
      <c r="G91" s="767" t="s">
        <v>75</v>
      </c>
      <c r="H91" s="762"/>
      <c r="I91" s="765"/>
      <c r="J91" s="767" t="s">
        <v>7</v>
      </c>
      <c r="K91" s="762"/>
      <c r="L91" s="765"/>
      <c r="M91" s="767" t="s">
        <v>8</v>
      </c>
      <c r="N91" s="765"/>
      <c r="O91" s="764" t="s">
        <v>9</v>
      </c>
      <c r="P91" s="762"/>
      <c r="Q91" s="765"/>
      <c r="R91" s="767" t="s">
        <v>10</v>
      </c>
      <c r="S91" s="763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15.75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4" customHeight="1">
      <c r="A93" t="str">
        <f t="shared" ref="A93:A157" si="31">+B93&amp;C93</f>
        <v>Véhicules usagésVentes nettes</v>
      </c>
      <c r="B93" s="12" t="s">
        <v>74</v>
      </c>
      <c r="C93" s="88" t="s">
        <v>16</v>
      </c>
      <c r="D93" s="26"/>
      <c r="E93" s="26"/>
      <c r="F93" s="23">
        <f>+SUM(START:END!F93)</f>
        <v>20194763.153954905</v>
      </c>
      <c r="G93" s="47"/>
      <c r="H93" s="26"/>
      <c r="I93" s="23">
        <f>+SUM(START:END!I93)</f>
        <v>20194763.153954905</v>
      </c>
      <c r="J93" s="24"/>
      <c r="K93" s="26"/>
      <c r="L93" s="23">
        <f>+SUM(START:END!L93)</f>
        <v>26881497.090000004</v>
      </c>
      <c r="M93" s="143"/>
      <c r="N93" s="144"/>
      <c r="O93" s="24"/>
      <c r="P93" s="26"/>
      <c r="Q93" s="23">
        <f>+SUM(START:END!Q93)</f>
        <v>18438205.969999999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1.75" customHeight="1">
      <c r="A94" t="str">
        <f t="shared" si="31"/>
        <v>Véhicules usagésCertifié</v>
      </c>
      <c r="B94" s="12" t="s">
        <v>74</v>
      </c>
      <c r="C94" s="30" t="s">
        <v>76</v>
      </c>
      <c r="D94" s="31">
        <f>+SUM(START:END!D94)</f>
        <v>606.09515222152777</v>
      </c>
      <c r="E94" s="31">
        <f>IF(D94=0,0,F94/D94)</f>
        <v>750</v>
      </c>
      <c r="F94" s="457">
        <f>+SUM(START:END!F94)</f>
        <v>454571.3641661458</v>
      </c>
      <c r="G94" s="31">
        <f>+SUM(START:END!G94)</f>
        <v>606.09515222152777</v>
      </c>
      <c r="H94" s="31">
        <f>IF(G94=0,0,I94/G94)</f>
        <v>750</v>
      </c>
      <c r="I94" s="457">
        <f>+SUM(START:END!I94)</f>
        <v>454571.3641661458</v>
      </c>
      <c r="J94" s="31">
        <f>+SUM(START:END!J94)</f>
        <v>716</v>
      </c>
      <c r="K94" s="31">
        <f>IF(J94=0,0,L94/J94)</f>
        <v>1069.467611731844</v>
      </c>
      <c r="L94" s="31">
        <f>+SUM(START:END!L94)</f>
        <v>765738.81000000041</v>
      </c>
      <c r="M94" s="32">
        <f>J94-G94</f>
        <v>109.90484777847223</v>
      </c>
      <c r="N94" s="34">
        <f>L94-I94</f>
        <v>311167.44583385461</v>
      </c>
      <c r="O94" s="31">
        <f>+SUM(START:END!O94)</f>
        <v>159</v>
      </c>
      <c r="P94" s="31">
        <f>IF(O94=0,0,Q94/O94)</f>
        <v>630.83012578616388</v>
      </c>
      <c r="Q94" s="31">
        <f>+SUM(START:END!Q94)</f>
        <v>100301.99000000006</v>
      </c>
      <c r="R94" s="32">
        <f t="shared" ref="R94:R95" si="32">J94-O94</f>
        <v>557</v>
      </c>
      <c r="S94" s="35">
        <f t="shared" ref="S94:S95" si="33">L94-Q94</f>
        <v>665436.8200000003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18.75" customHeight="1">
      <c r="A95" t="str">
        <f t="shared" si="31"/>
        <v>Véhicules usagésNon Certifié</v>
      </c>
      <c r="B95" s="12" t="s">
        <v>74</v>
      </c>
      <c r="C95" s="30" t="s">
        <v>77</v>
      </c>
      <c r="D95" s="31">
        <f>+SUM(START:END!D95)</f>
        <v>34.5681645753723</v>
      </c>
      <c r="E95" s="26">
        <f t="shared" ref="E95:E104" si="34">IF(D95=0,0,F95/D95)</f>
        <v>750</v>
      </c>
      <c r="F95" s="53">
        <f>+SUM(START:END!F95)</f>
        <v>25926.123431529224</v>
      </c>
      <c r="G95" s="31">
        <f>+SUM(START:END!G95)</f>
        <v>34.5681645753723</v>
      </c>
      <c r="H95" s="26">
        <f t="shared" ref="H95" si="35">IF(G95=0,0,I95/G95)</f>
        <v>750</v>
      </c>
      <c r="I95" s="53">
        <f>+SUM(START:END!I95)</f>
        <v>25926.123431529224</v>
      </c>
      <c r="J95" s="31">
        <f>+SUM(START:END!J95)</f>
        <v>17</v>
      </c>
      <c r="K95" s="26">
        <f t="shared" ref="K95" si="36">IF(J95=0,0,L95/J95)</f>
        <v>313.41823529411585</v>
      </c>
      <c r="L95" s="31">
        <f>+SUM(START:END!L95)</f>
        <v>5328.1099999999697</v>
      </c>
      <c r="M95" s="32"/>
      <c r="N95" s="34"/>
      <c r="O95" s="31">
        <f>+SUM(START:END!O95)</f>
        <v>537</v>
      </c>
      <c r="P95" s="26">
        <f t="shared" ref="P95" si="37">IF(O95=0,0,Q95/O95)</f>
        <v>482.89918063314605</v>
      </c>
      <c r="Q95" s="31">
        <f>+SUM(START:END!Q95)</f>
        <v>259316.85999999943</v>
      </c>
      <c r="R95" s="32">
        <f t="shared" si="32"/>
        <v>-520</v>
      </c>
      <c r="S95" s="35">
        <f t="shared" si="33"/>
        <v>-253988.74999999948</v>
      </c>
      <c r="T95" s="14"/>
      <c r="U95" s="14"/>
      <c r="V95" s="146"/>
      <c r="W95" s="146"/>
      <c r="X95" s="146"/>
      <c r="Y95" s="146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>
      <c r="A96" t="str">
        <f t="shared" si="31"/>
        <v>Véhicules usagésTotal Usagés</v>
      </c>
      <c r="B96" s="12" t="s">
        <v>74</v>
      </c>
      <c r="C96" s="36" t="s">
        <v>78</v>
      </c>
      <c r="D96" s="37">
        <f>+D95+D94</f>
        <v>640.66331679690006</v>
      </c>
      <c r="E96" s="31">
        <f t="shared" si="34"/>
        <v>749.99999999999989</v>
      </c>
      <c r="F96" s="38">
        <f t="shared" ref="F96" si="38">+F94+F95</f>
        <v>480497.487597675</v>
      </c>
      <c r="G96" s="39">
        <f>+G95+G94</f>
        <v>640.66331679690006</v>
      </c>
      <c r="H96" s="37">
        <f t="shared" ref="H96:H98" si="39">IF(G96=0,0,I96/G96)</f>
        <v>749.99999999999989</v>
      </c>
      <c r="I96" s="38">
        <f t="shared" ref="I96:J96" si="40">+I94+I95</f>
        <v>480497.487597675</v>
      </c>
      <c r="J96" s="39">
        <f t="shared" si="40"/>
        <v>733</v>
      </c>
      <c r="K96" s="37">
        <f>IF(J96&lt;=0,0,L96/J96)</f>
        <v>1051.9330422919513</v>
      </c>
      <c r="L96" s="38">
        <f>+L94+L95</f>
        <v>771066.92000000039</v>
      </c>
      <c r="M96" s="39">
        <f>J96-G96</f>
        <v>92.336683203099938</v>
      </c>
      <c r="N96" s="38">
        <f>L96-I96</f>
        <v>290569.43240232539</v>
      </c>
      <c r="O96" s="39">
        <f t="shared" ref="O96" si="41">+O94+O95</f>
        <v>696</v>
      </c>
      <c r="P96" s="37">
        <f>IF(O96&lt;=0,0,Q96/O96)</f>
        <v>516.69374999999934</v>
      </c>
      <c r="Q96" s="38">
        <f>+Q94+Q95</f>
        <v>359618.84999999951</v>
      </c>
      <c r="R96" s="39">
        <f t="shared" ref="R96:S96" si="42">R94+R95</f>
        <v>37</v>
      </c>
      <c r="S96" s="40">
        <f t="shared" si="42"/>
        <v>411448.07000000082</v>
      </c>
      <c r="T96" s="14"/>
      <c r="U96" s="14"/>
      <c r="V96" s="486">
        <f>+SUM(START:END!D96)-D96</f>
        <v>0</v>
      </c>
      <c r="W96" s="486">
        <f>+SUM(START:END!G96)-G96</f>
        <v>0</v>
      </c>
      <c r="X96" s="486">
        <f>+SUM(START:END!J96)-J96</f>
        <v>0</v>
      </c>
      <c r="Y96" s="486">
        <f>+SUM(START:END!O96)-O96</f>
        <v>0</v>
      </c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>
      <c r="A97" t="str">
        <f t="shared" si="31"/>
        <v>Véhicules usagés</v>
      </c>
      <c r="B97" s="12" t="s">
        <v>74</v>
      </c>
      <c r="C97" s="30"/>
      <c r="D97" s="14"/>
      <c r="E97" s="31">
        <f t="shared" si="34"/>
        <v>0</v>
      </c>
      <c r="F97" s="41"/>
      <c r="G97" s="42"/>
      <c r="H97" s="14">
        <f t="shared" si="39"/>
        <v>0</v>
      </c>
      <c r="I97" s="41"/>
      <c r="J97" s="42"/>
      <c r="K97" s="14"/>
      <c r="L97" s="41"/>
      <c r="M97" s="43">
        <f>M96/G96</f>
        <v>0.14412668991999125</v>
      </c>
      <c r="N97" s="44">
        <f>N96/I96</f>
        <v>0.60472622625994221</v>
      </c>
      <c r="O97" s="42"/>
      <c r="P97" s="14"/>
      <c r="Q97" s="41"/>
      <c r="R97" s="43">
        <f>R96/O96</f>
        <v>5.3160919540229883E-2</v>
      </c>
      <c r="S97" s="45">
        <f>IF(Q96=0,0,(S96/Q96))</f>
        <v>1.1441226454063833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>
      <c r="A98" t="str">
        <f t="shared" si="31"/>
        <v>Véhicules usagésUS</v>
      </c>
      <c r="B98" s="12" t="s">
        <v>74</v>
      </c>
      <c r="C98" s="30" t="s">
        <v>208</v>
      </c>
      <c r="D98" s="31">
        <f>+SUM(START:END!D98)</f>
        <v>0</v>
      </c>
      <c r="E98" s="31">
        <f t="shared" si="34"/>
        <v>0</v>
      </c>
      <c r="F98" s="31">
        <f>+SUM(START:END!F98)</f>
        <v>0</v>
      </c>
      <c r="G98" s="163">
        <f>+SUM(START:END!G98)</f>
        <v>0</v>
      </c>
      <c r="H98" s="31">
        <f t="shared" si="39"/>
        <v>0</v>
      </c>
      <c r="I98" s="31">
        <f>+SUM(START:END!I98)</f>
        <v>0</v>
      </c>
      <c r="J98" s="32">
        <f>+SUM(START:END!J98)</f>
        <v>0</v>
      </c>
      <c r="K98" s="31">
        <f t="shared" ref="K98" si="43">IF(J98=0,0,L98/J98)</f>
        <v>0</v>
      </c>
      <c r="L98" s="34">
        <f>+SUM(START:END!L98)</f>
        <v>0</v>
      </c>
      <c r="M98" s="32">
        <f t="shared" ref="M98" si="44">J98-G98</f>
        <v>0</v>
      </c>
      <c r="N98" s="34">
        <f t="shared" ref="N98" si="45">L98-I98</f>
        <v>0</v>
      </c>
      <c r="O98" s="32">
        <f>+SUM(START:END!O98)</f>
        <v>0</v>
      </c>
      <c r="P98" s="31">
        <f t="shared" ref="P98" si="46">IF(O98=0,0,Q98/O98)</f>
        <v>0</v>
      </c>
      <c r="Q98" s="33">
        <f>+SUM(START:END!Q98)</f>
        <v>0</v>
      </c>
      <c r="R98" s="32"/>
      <c r="S98" s="35"/>
      <c r="T98" s="14"/>
      <c r="U98" s="14"/>
      <c r="V98" s="486">
        <f>+SUM(START:END!D98)-D98</f>
        <v>0</v>
      </c>
      <c r="W98" s="486">
        <f>+SUM(START:END!G98)-G98</f>
        <v>0</v>
      </c>
      <c r="X98" s="486">
        <f>+SUM(START:END!J98)-J98</f>
        <v>0</v>
      </c>
      <c r="Y98" s="486">
        <f>+SUM(START:END!O98)-O98</f>
        <v>0</v>
      </c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>
      <c r="A99" t="str">
        <f t="shared" si="31"/>
        <v>Véhicules usagésVentes au Gros</v>
      </c>
      <c r="B99" s="12" t="s">
        <v>74</v>
      </c>
      <c r="C99" s="30" t="s">
        <v>79</v>
      </c>
      <c r="D99" s="31">
        <f>+SUM(START:END!D99)</f>
        <v>542.87786318053099</v>
      </c>
      <c r="E99" s="31">
        <f t="shared" ref="E99" si="47">IF(D99=0,0,F99/D99)</f>
        <v>120.00000000000001</v>
      </c>
      <c r="F99" s="31">
        <f>+SUM(START:END!F99)</f>
        <v>65145.343581663728</v>
      </c>
      <c r="G99" s="163">
        <f>+SUM(START:END!G99)</f>
        <v>542.87786318053099</v>
      </c>
      <c r="H99" s="31">
        <f t="shared" ref="H99" si="48">IF(G99=0,0,I99/G99)</f>
        <v>120.00000000000001</v>
      </c>
      <c r="I99" s="31">
        <f>+SUM(START:END!I99)</f>
        <v>65145.343581663728</v>
      </c>
      <c r="J99" s="32">
        <f>+SUM(START:END!J99)</f>
        <v>772</v>
      </c>
      <c r="K99" s="31">
        <f t="shared" ref="K99" si="49">IF(J99=0,0,L99/J99)</f>
        <v>235.30141191709882</v>
      </c>
      <c r="L99" s="34">
        <f>+SUM(START:END!L99)</f>
        <v>181652.69000000029</v>
      </c>
      <c r="M99" s="32">
        <f t="shared" ref="M99" si="50">J99-G99</f>
        <v>229.12213681946901</v>
      </c>
      <c r="N99" s="34">
        <f t="shared" ref="N99" si="51">L99-I99</f>
        <v>116507.34641833656</v>
      </c>
      <c r="O99" s="32">
        <f>+SUM(START:END!O99)</f>
        <v>529</v>
      </c>
      <c r="P99" s="31">
        <f t="shared" ref="P99" si="52">IF(O99=0,0,Q99/O99)</f>
        <v>206.49854442344039</v>
      </c>
      <c r="Q99" s="33">
        <f>+SUM(START:END!Q99)</f>
        <v>109237.72999999997</v>
      </c>
      <c r="R99" s="32">
        <f t="shared" ref="R99" si="53">J99-O99</f>
        <v>243</v>
      </c>
      <c r="S99" s="35">
        <f t="shared" ref="S99" si="54">L99-Q99</f>
        <v>72414.960000000327</v>
      </c>
      <c r="T99" s="14"/>
      <c r="U99" s="14"/>
      <c r="V99" s="486">
        <f>+SUM(START:END!D99)-D99</f>
        <v>0</v>
      </c>
      <c r="W99" s="486">
        <f>+SUM(START:END!G99)-G99</f>
        <v>0</v>
      </c>
      <c r="X99" s="486">
        <f>+SUM(START:END!J99)-J99</f>
        <v>0</v>
      </c>
      <c r="Y99" s="486">
        <f>+SUM(START:END!O99)-O99</f>
        <v>0</v>
      </c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>
      <c r="A100" t="str">
        <f t="shared" si="31"/>
        <v>Véhicules usagés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s="458" customFormat="1" ht="15.75" customHeight="1">
      <c r="A101" s="458" t="str">
        <f t="shared" si="31"/>
        <v>Véhicules usagésRev. Finances</v>
      </c>
      <c r="B101" s="459" t="s">
        <v>74</v>
      </c>
      <c r="C101" s="460" t="s">
        <v>26</v>
      </c>
      <c r="D101" s="461">
        <v>0</v>
      </c>
      <c r="E101" s="461">
        <f t="shared" si="34"/>
        <v>0</v>
      </c>
      <c r="F101" s="462">
        <f>+SUM(START:END!F101)</f>
        <v>515153.25181037281</v>
      </c>
      <c r="G101" s="463">
        <v>0</v>
      </c>
      <c r="H101" s="461">
        <f t="shared" ref="H101:H104" si="55">IF(G101=0,0,I101/G101)</f>
        <v>0</v>
      </c>
      <c r="I101" s="461">
        <f>+SUM(START:END!I101)</f>
        <v>515153.25181037281</v>
      </c>
      <c r="J101" s="463"/>
      <c r="K101" s="461">
        <f>IF(J96=0,0,L101/J96)</f>
        <v>694.99965893587989</v>
      </c>
      <c r="L101" s="462">
        <f>+SUM(START:END!L101)</f>
        <v>509434.75</v>
      </c>
      <c r="M101" s="463"/>
      <c r="N101" s="462">
        <f t="shared" ref="N101:N104" si="56">L101-I101</f>
        <v>-5718.5018103728071</v>
      </c>
      <c r="O101" s="463"/>
      <c r="P101" s="461">
        <f>IF(O96=0,0,Q101/O96)</f>
        <v>515.0668965517242</v>
      </c>
      <c r="Q101" s="462">
        <f>+SUM(START:END!Q101)</f>
        <v>358486.56000000006</v>
      </c>
      <c r="R101" s="463">
        <f t="shared" ref="R101:R103" si="57">O101-K101</f>
        <v>-694.99965893587989</v>
      </c>
      <c r="S101" s="464">
        <f t="shared" ref="S101:S104" si="58">L101-Q101</f>
        <v>150948.18999999994</v>
      </c>
      <c r="T101" s="465"/>
      <c r="U101" s="465"/>
      <c r="V101" s="465"/>
      <c r="W101" s="465"/>
      <c r="X101" s="465"/>
      <c r="Y101" s="465"/>
      <c r="Z101" s="465"/>
      <c r="AA101" s="465"/>
      <c r="AB101" s="465"/>
      <c r="AC101" s="465"/>
      <c r="AD101" s="465"/>
      <c r="AE101" s="465"/>
      <c r="AF101" s="465"/>
      <c r="AG101" s="465"/>
      <c r="AH101" s="465"/>
      <c r="AI101" s="465"/>
      <c r="AJ101" s="465"/>
      <c r="AK101" s="465"/>
      <c r="AL101" s="465"/>
      <c r="AM101" s="465"/>
      <c r="AN101" s="465"/>
    </row>
    <row r="102" spans="1:40" ht="15.75" customHeight="1">
      <c r="A102" t="str">
        <f t="shared" si="31"/>
        <v>Véhicules usagésRev. Protections</v>
      </c>
      <c r="B102" s="12" t="s">
        <v>74</v>
      </c>
      <c r="C102" s="30" t="s">
        <v>27</v>
      </c>
      <c r="D102" s="31">
        <v>0</v>
      </c>
      <c r="E102" s="31">
        <f t="shared" si="34"/>
        <v>0</v>
      </c>
      <c r="F102" s="34">
        <f>+SUM(START:END!F102)</f>
        <v>583840.35205175588</v>
      </c>
      <c r="G102" s="32">
        <v>0</v>
      </c>
      <c r="H102" s="31">
        <f t="shared" si="55"/>
        <v>0</v>
      </c>
      <c r="I102" s="31">
        <f>+SUM(START:END!I102)</f>
        <v>583840.35205175588</v>
      </c>
      <c r="J102" s="32"/>
      <c r="K102" s="31">
        <f>IF(J96=0,0,L102/J96)</f>
        <v>1151.5582401091403</v>
      </c>
      <c r="L102" s="34">
        <f>+SUM(START:END!L102)</f>
        <v>844092.19</v>
      </c>
      <c r="M102" s="32"/>
      <c r="N102" s="34">
        <f t="shared" si="56"/>
        <v>260251.83794824407</v>
      </c>
      <c r="O102" s="32"/>
      <c r="P102" s="31">
        <f>IF(O96=0,0,Q102/O96)</f>
        <v>661.42675287356326</v>
      </c>
      <c r="Q102" s="34">
        <f>+SUM(START:END!Q102)</f>
        <v>460353.02</v>
      </c>
      <c r="R102" s="32">
        <f t="shared" si="57"/>
        <v>-1151.5582401091403</v>
      </c>
      <c r="S102" s="35">
        <f t="shared" si="58"/>
        <v>383739.16999999993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>
      <c r="A103" t="str">
        <f t="shared" si="31"/>
        <v>Véhicules usagésRev. Autres</v>
      </c>
      <c r="B103" s="12" t="s">
        <v>74</v>
      </c>
      <c r="C103" s="30" t="s">
        <v>28</v>
      </c>
      <c r="D103" s="31">
        <v>0</v>
      </c>
      <c r="E103" s="26">
        <f t="shared" si="34"/>
        <v>0</v>
      </c>
      <c r="F103" s="34">
        <f>+SUM(START:END!F103)</f>
        <v>0</v>
      </c>
      <c r="G103" s="32">
        <v>0</v>
      </c>
      <c r="H103" s="48">
        <f t="shared" si="55"/>
        <v>0</v>
      </c>
      <c r="I103" s="31">
        <f>+SUM(START:END!I103)</f>
        <v>0</v>
      </c>
      <c r="J103" s="32"/>
      <c r="K103" s="48">
        <f>IF(J96=0,0,L103/J96)</f>
        <v>51.059399727148708</v>
      </c>
      <c r="L103" s="34">
        <f>+SUM(START:END!L103)</f>
        <v>37426.54</v>
      </c>
      <c r="M103" s="52"/>
      <c r="N103" s="34">
        <f t="shared" si="56"/>
        <v>37426.54</v>
      </c>
      <c r="O103" s="32"/>
      <c r="P103" s="48">
        <f>IF(O96=0,0,Q103/O96)</f>
        <v>46.183089080459773</v>
      </c>
      <c r="Q103" s="34">
        <f>+SUM(START:END!Q103)</f>
        <v>32143.43</v>
      </c>
      <c r="R103" s="32">
        <f t="shared" si="57"/>
        <v>-51.059399727148708</v>
      </c>
      <c r="S103" s="35">
        <f t="shared" si="58"/>
        <v>5283.1100000000006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>
      <c r="A104" t="str">
        <f t="shared" si="31"/>
        <v>Véhicules usagésTotal F&amp;I</v>
      </c>
      <c r="B104" s="12" t="s">
        <v>74</v>
      </c>
      <c r="C104" s="36" t="s">
        <v>29</v>
      </c>
      <c r="D104" s="37">
        <f>D96</f>
        <v>640.66331679690006</v>
      </c>
      <c r="E104" s="31">
        <f t="shared" si="34"/>
        <v>1715.3996101364521</v>
      </c>
      <c r="F104" s="38">
        <f>F101+F102+F103</f>
        <v>1098993.6038621287</v>
      </c>
      <c r="G104" s="39">
        <f>G96</f>
        <v>640.66331679690006</v>
      </c>
      <c r="H104" s="37">
        <f t="shared" si="55"/>
        <v>1715.3996101364521</v>
      </c>
      <c r="I104" s="38">
        <f>I101+I102+I103</f>
        <v>1098993.6038621287</v>
      </c>
      <c r="J104" s="39">
        <f>J96</f>
        <v>733</v>
      </c>
      <c r="K104" s="37">
        <f>IF(J104&lt;=0,0,L104/J104)</f>
        <v>1897.6172987721691</v>
      </c>
      <c r="L104" s="38">
        <f>L101+L102+L103</f>
        <v>1390953.48</v>
      </c>
      <c r="M104" s="32">
        <f>J104-G104</f>
        <v>92.336683203099938</v>
      </c>
      <c r="N104" s="38">
        <f t="shared" si="56"/>
        <v>291959.8761378713</v>
      </c>
      <c r="O104" s="39">
        <f>O96</f>
        <v>696</v>
      </c>
      <c r="P104" s="37">
        <f>IF(O104&lt;=0,0,Q104/O104)</f>
        <v>1222.6767385057474</v>
      </c>
      <c r="Q104" s="38">
        <f>Q101+Q102+Q103</f>
        <v>850983.01000000013</v>
      </c>
      <c r="R104" s="57"/>
      <c r="S104" s="40">
        <f t="shared" si="58"/>
        <v>539970.46999999986</v>
      </c>
      <c r="T104" s="14"/>
      <c r="U104" s="14"/>
      <c r="V104" s="486">
        <f>+SUM(START:END!D104)-D104</f>
        <v>0</v>
      </c>
      <c r="W104" s="486">
        <f>+SUM(START:END!G104)-G104</f>
        <v>0</v>
      </c>
      <c r="X104" s="486">
        <f>+SUM(START:END!J104)-J104</f>
        <v>0</v>
      </c>
      <c r="Y104" s="486">
        <f>+SUM(START:END!O104)-O104</f>
        <v>0</v>
      </c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>
      <c r="A105" t="str">
        <f t="shared" si="31"/>
        <v>Véhicules usagés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f>N104/I104</f>
        <v>0.26566112406100806</v>
      </c>
      <c r="O105" s="42"/>
      <c r="P105" s="14"/>
      <c r="Q105" s="60"/>
      <c r="R105" s="61"/>
      <c r="S105" s="45">
        <f>IF(Q104=0,0,(S104/Q104))</f>
        <v>0.63452555885927708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thickBot="1">
      <c r="A106" t="str">
        <f t="shared" si="31"/>
        <v>Véhicules usagés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31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15.75" customHeight="1" thickTop="1">
      <c r="A107" t="str">
        <f t="shared" si="31"/>
        <v>Véhicules usagésTotal Dépt. Usagés</v>
      </c>
      <c r="B107" s="12" t="s">
        <v>74</v>
      </c>
      <c r="C107" s="63" t="s">
        <v>80</v>
      </c>
      <c r="D107" s="64">
        <f>D96+D99</f>
        <v>1183.5411799774311</v>
      </c>
      <c r="E107" s="68">
        <f>IF(D107&lt;=0,0,F107/D107)</f>
        <v>1389.5895325524955</v>
      </c>
      <c r="F107" s="66">
        <f>F96+F104+F99</f>
        <v>1644636.4350414674</v>
      </c>
      <c r="G107" s="67">
        <f>G96+G99</f>
        <v>1183.5411799774311</v>
      </c>
      <c r="H107" s="68">
        <f>IF(G107&lt;=0,0,I107/G107)</f>
        <v>1389.5895325524955</v>
      </c>
      <c r="I107" s="66">
        <f>I96+I104+I99</f>
        <v>1644636.4350414674</v>
      </c>
      <c r="J107" s="67">
        <f>J96+J99+J98</f>
        <v>1505</v>
      </c>
      <c r="K107" s="68">
        <f>IF(J107&lt;=0,0,L107/J107)</f>
        <v>1557.2578671096351</v>
      </c>
      <c r="L107" s="66">
        <f>L96+L104+L99+L98</f>
        <v>2343673.0900000008</v>
      </c>
      <c r="M107" s="67">
        <f>J107-G107</f>
        <v>321.45882002256894</v>
      </c>
      <c r="N107" s="66">
        <f>L107-I107</f>
        <v>699036.65495853336</v>
      </c>
      <c r="O107" s="67">
        <f>O96+O99+O98</f>
        <v>1225</v>
      </c>
      <c r="P107" s="68">
        <f>IF(O107&lt;=0,0,Q107/O107)</f>
        <v>1077.4200734693875</v>
      </c>
      <c r="Q107" s="66">
        <f>Q96+Q104+Q99+Q98</f>
        <v>1319839.5899999996</v>
      </c>
      <c r="R107" s="67">
        <f>J107-O107</f>
        <v>280</v>
      </c>
      <c r="S107" s="69">
        <f>L107-Q107</f>
        <v>1023833.5000000012</v>
      </c>
      <c r="T107" s="14"/>
      <c r="U107" s="14"/>
      <c r="V107" s="486">
        <f>+SUM(START:END!D107)-D107</f>
        <v>0</v>
      </c>
      <c r="W107" s="486">
        <f>+SUM(START:END!G107)-G107</f>
        <v>0</v>
      </c>
      <c r="X107" s="486">
        <f>+SUM(START:END!J107)-J107</f>
        <v>0</v>
      </c>
      <c r="Y107" s="486">
        <f>+SUM(START:END!O107)-O107</f>
        <v>0</v>
      </c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9.5" customHeight="1" thickBot="1">
      <c r="A108" t="str">
        <f t="shared" si="31"/>
        <v>Véhicules usagés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f>M107/G107</f>
        <v>0.27160763432726426</v>
      </c>
      <c r="N108" s="75">
        <f>N107/I107</f>
        <v>0.42504023385624923</v>
      </c>
      <c r="O108" s="73"/>
      <c r="P108" s="71"/>
      <c r="Q108" s="72"/>
      <c r="R108" s="74">
        <f>O107/R107</f>
        <v>4.375</v>
      </c>
      <c r="S108" s="151">
        <f>IF(Q107=0,0,(S107/Q107))</f>
        <v>0.77572570769755544</v>
      </c>
      <c r="T108" s="14"/>
      <c r="U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thickTop="1">
      <c r="A109" t="str">
        <f t="shared" si="31"/>
        <v>Véhicules usagés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5.75" customHeight="1">
      <c r="A110" t="str">
        <f t="shared" si="31"/>
        <v>Véhicules usagésDEPENSES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5.75" customHeight="1">
      <c r="A111" t="str">
        <f t="shared" si="31"/>
        <v>Véhicules usagésComm. vendeurs</v>
      </c>
      <c r="B111" s="12" t="s">
        <v>74</v>
      </c>
      <c r="C111" s="30" t="s">
        <v>32</v>
      </c>
      <c r="D111" s="82"/>
      <c r="E111" s="83">
        <f t="shared" ref="E111:E119" si="59">F111/D$96</f>
        <v>443.81596486398115</v>
      </c>
      <c r="F111" s="31">
        <f>+SUM(START:END!F111)</f>
        <v>284336.60809717461</v>
      </c>
      <c r="G111" s="152">
        <f>I111/I96</f>
        <v>0.59175461981864153</v>
      </c>
      <c r="H111" s="83">
        <f t="shared" ref="H111:H119" si="60">I111/G$96</f>
        <v>443.81596486398115</v>
      </c>
      <c r="I111" s="31">
        <f>+SUM(START:END!I111)</f>
        <v>284336.60809717461</v>
      </c>
      <c r="J111" s="152">
        <f>L111/L96</f>
        <v>0.45527402472407946</v>
      </c>
      <c r="K111" s="83">
        <f t="shared" ref="K111:K119" si="61">IF($J$96=0,0,L111/(J$94+J$95))</f>
        <v>478.91778990450206</v>
      </c>
      <c r="L111" s="34">
        <f>+SUM(START:END!L111)</f>
        <v>351046.74</v>
      </c>
      <c r="M111" s="42"/>
      <c r="N111" s="60">
        <f t="shared" ref="N111:N152" si="62">L111-I111</f>
        <v>66710.131902825378</v>
      </c>
      <c r="O111" s="42"/>
      <c r="P111" s="83">
        <f t="shared" ref="P111:P119" si="63">IF($J$96=0,0,Q111/(O$94+O$95))</f>
        <v>409.85303160919534</v>
      </c>
      <c r="Q111" s="34">
        <f>+SUM(START:END!Q111)</f>
        <v>285257.70999999996</v>
      </c>
      <c r="R111" s="42"/>
      <c r="S111" s="86">
        <f t="shared" ref="S111:S121" si="64">L111-Q111</f>
        <v>65789.030000000028</v>
      </c>
      <c r="T111" s="14"/>
      <c r="U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5.75" customHeight="1">
      <c r="A112" t="str">
        <f t="shared" si="31"/>
        <v>Véhicules usagésComm. F&amp;I</v>
      </c>
      <c r="B112" s="12" t="s">
        <v>74</v>
      </c>
      <c r="C112" s="88" t="s">
        <v>33</v>
      </c>
      <c r="D112" s="89"/>
      <c r="E112" s="90">
        <f t="shared" si="59"/>
        <v>514.61988304093563</v>
      </c>
      <c r="F112" s="23">
        <f>+SUM(START:END!F112)</f>
        <v>329698.08115863858</v>
      </c>
      <c r="G112" s="93">
        <f>I112/I104</f>
        <v>0.3</v>
      </c>
      <c r="H112" s="90">
        <f t="shared" si="60"/>
        <v>514.61988304093563</v>
      </c>
      <c r="I112" s="23">
        <f>+SUM(START:END!I112)</f>
        <v>329698.08115863858</v>
      </c>
      <c r="J112" s="93">
        <f>L112/L104</f>
        <v>0.3035049741562888</v>
      </c>
      <c r="K112" s="90">
        <f t="shared" si="61"/>
        <v>575.93628922237383</v>
      </c>
      <c r="L112" s="34">
        <f>+SUM(START:END!L112)</f>
        <v>422161.3</v>
      </c>
      <c r="M112" s="24"/>
      <c r="N112" s="94">
        <f t="shared" si="62"/>
        <v>92463.218841361406</v>
      </c>
      <c r="O112" s="24"/>
      <c r="P112" s="90">
        <f t="shared" si="63"/>
        <v>296.02051724137931</v>
      </c>
      <c r="Q112" s="34">
        <f>+SUM(START:END!Q112)</f>
        <v>206030.28</v>
      </c>
      <c r="R112" s="24"/>
      <c r="S112" s="95">
        <f t="shared" si="64"/>
        <v>216131.02</v>
      </c>
      <c r="T112" s="14"/>
      <c r="U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5.75" customHeight="1">
      <c r="A113" t="str">
        <f t="shared" si="31"/>
        <v>Véhicules usagésFrais de livraison</v>
      </c>
      <c r="B113" s="12" t="s">
        <v>74</v>
      </c>
      <c r="C113" s="30" t="s">
        <v>34</v>
      </c>
      <c r="D113" s="82"/>
      <c r="E113" s="83">
        <f t="shared" si="59"/>
        <v>53.999999999999993</v>
      </c>
      <c r="F113" s="31">
        <f>+SUM(START:END!F113)</f>
        <v>34595.819107032599</v>
      </c>
      <c r="G113" s="84"/>
      <c r="H113" s="83">
        <f t="shared" si="60"/>
        <v>53.999999999999993</v>
      </c>
      <c r="I113" s="31">
        <f>+SUM(START:END!I113)</f>
        <v>34595.819107032599</v>
      </c>
      <c r="J113" s="42"/>
      <c r="K113" s="83">
        <f t="shared" si="61"/>
        <v>67.085511596180083</v>
      </c>
      <c r="L113" s="114">
        <f>+SUM(START:END!L113)</f>
        <v>49173.68</v>
      </c>
      <c r="M113" s="42"/>
      <c r="N113" s="60">
        <f t="shared" si="62"/>
        <v>14577.860892967401</v>
      </c>
      <c r="O113" s="42"/>
      <c r="P113" s="83">
        <f t="shared" si="63"/>
        <v>56.43235632183908</v>
      </c>
      <c r="Q113" s="114">
        <f>+SUM(START:END!Q113)</f>
        <v>39276.92</v>
      </c>
      <c r="R113" s="42"/>
      <c r="S113" s="86">
        <f t="shared" si="64"/>
        <v>9896.760000000002</v>
      </c>
      <c r="T113" s="14"/>
      <c r="U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5.75" customHeight="1">
      <c r="A114" t="str">
        <f t="shared" si="31"/>
        <v>Véhicules usagésService gratuit 1</v>
      </c>
      <c r="B114" s="12" t="s">
        <v>74</v>
      </c>
      <c r="C114" s="30" t="s">
        <v>35</v>
      </c>
      <c r="D114" s="82"/>
      <c r="E114" s="83">
        <f t="shared" si="59"/>
        <v>104.99999999999997</v>
      </c>
      <c r="F114" s="31">
        <f>+SUM(START:END!F114)</f>
        <v>67269.648263674491</v>
      </c>
      <c r="G114" s="84"/>
      <c r="H114" s="83">
        <f t="shared" si="60"/>
        <v>104.99999999999997</v>
      </c>
      <c r="I114" s="31">
        <f>+SUM(START:END!I114)</f>
        <v>67269.648263674491</v>
      </c>
      <c r="J114" s="42"/>
      <c r="K114" s="83">
        <f t="shared" si="61"/>
        <v>16.611637107776264</v>
      </c>
      <c r="L114" s="34">
        <f>+SUM(START:END!L114)</f>
        <v>12176.330000000002</v>
      </c>
      <c r="M114" s="42"/>
      <c r="N114" s="60">
        <f t="shared" si="62"/>
        <v>-55093.31826367449</v>
      </c>
      <c r="O114" s="42"/>
      <c r="P114" s="83">
        <f t="shared" si="63"/>
        <v>45.049396551724136</v>
      </c>
      <c r="Q114" s="34">
        <f>+SUM(START:END!Q114)</f>
        <v>31354.379999999997</v>
      </c>
      <c r="R114" s="42"/>
      <c r="S114" s="86">
        <f t="shared" si="64"/>
        <v>-19178.049999999996</v>
      </c>
      <c r="T114" s="14"/>
      <c r="U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.75" customHeight="1">
      <c r="A115" t="str">
        <f t="shared" si="31"/>
        <v>Véhicules usagésEntretien stock</v>
      </c>
      <c r="B115" s="12" t="s">
        <v>74</v>
      </c>
      <c r="C115" s="88" t="s">
        <v>36</v>
      </c>
      <c r="D115" s="89"/>
      <c r="E115" s="90">
        <f t="shared" si="59"/>
        <v>60.999999999999986</v>
      </c>
      <c r="F115" s="23">
        <f>+SUM(START:END!F115)</f>
        <v>39080.462324610897</v>
      </c>
      <c r="G115" s="91"/>
      <c r="H115" s="90">
        <f t="shared" si="60"/>
        <v>60.999999999999986</v>
      </c>
      <c r="I115" s="23">
        <f>+SUM(START:END!I115)</f>
        <v>39080.462324610897</v>
      </c>
      <c r="J115" s="24"/>
      <c r="K115" s="90">
        <f t="shared" si="61"/>
        <v>97.137162346521151</v>
      </c>
      <c r="L115" s="49">
        <f>+SUM(START:END!L115)</f>
        <v>71201.540000000008</v>
      </c>
      <c r="M115" s="24"/>
      <c r="N115" s="94">
        <f t="shared" si="62"/>
        <v>32121.077675389111</v>
      </c>
      <c r="O115" s="24"/>
      <c r="P115" s="90">
        <f t="shared" si="63"/>
        <v>59.737586206896552</v>
      </c>
      <c r="Q115" s="49">
        <f>+SUM(START:END!Q115)</f>
        <v>41577.360000000001</v>
      </c>
      <c r="R115" s="24"/>
      <c r="S115" s="95">
        <f t="shared" si="64"/>
        <v>29624.180000000008</v>
      </c>
      <c r="T115" s="14"/>
      <c r="U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5.75" customHeight="1">
      <c r="A116" t="str">
        <f t="shared" si="31"/>
        <v>Véhicules usagésPublicité 1</v>
      </c>
      <c r="B116" s="12" t="s">
        <v>74</v>
      </c>
      <c r="C116" s="30" t="s">
        <v>37</v>
      </c>
      <c r="D116" s="82"/>
      <c r="E116" s="83">
        <f t="shared" si="59"/>
        <v>27.410526315789447</v>
      </c>
      <c r="F116" s="31">
        <f>+SUM(START:END!F116)</f>
        <v>17560.918704622381</v>
      </c>
      <c r="G116" s="84"/>
      <c r="H116" s="83">
        <f t="shared" si="60"/>
        <v>27.410526315789447</v>
      </c>
      <c r="I116" s="31">
        <f>+SUM(START:END!I116)</f>
        <v>17560.918704622381</v>
      </c>
      <c r="J116" s="42"/>
      <c r="K116" s="83">
        <f t="shared" si="61"/>
        <v>90.531746248294667</v>
      </c>
      <c r="L116" s="34">
        <f>+SUM(START:END!L116)</f>
        <v>66359.76999999999</v>
      </c>
      <c r="M116" s="42"/>
      <c r="N116" s="60">
        <f t="shared" si="62"/>
        <v>48798.851295377608</v>
      </c>
      <c r="O116" s="42"/>
      <c r="P116" s="83">
        <f t="shared" si="63"/>
        <v>177.78735632183907</v>
      </c>
      <c r="Q116" s="34">
        <f>+SUM(START:END!Q116)</f>
        <v>123740</v>
      </c>
      <c r="R116" s="42"/>
      <c r="S116" s="86">
        <f t="shared" si="64"/>
        <v>-57380.23000000001</v>
      </c>
      <c r="T116" s="14"/>
      <c r="U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5.75" customHeight="1">
      <c r="A117" t="str">
        <f t="shared" si="31"/>
        <v>Véhicules usagésIntérêt de gros</v>
      </c>
      <c r="B117" s="12" t="s">
        <v>74</v>
      </c>
      <c r="C117" s="30" t="s">
        <v>38</v>
      </c>
      <c r="D117" s="82"/>
      <c r="E117" s="83">
        <f t="shared" si="59"/>
        <v>41.198971532220952</v>
      </c>
      <c r="F117" s="31">
        <f>+SUM(START:END!F117)</f>
        <v>26394.669750453737</v>
      </c>
      <c r="G117" s="84"/>
      <c r="H117" s="83">
        <f t="shared" si="60"/>
        <v>41.198971532220952</v>
      </c>
      <c r="I117" s="31">
        <f>+SUM(START:END!I117)</f>
        <v>26394.669750453737</v>
      </c>
      <c r="J117" s="42"/>
      <c r="K117" s="83">
        <f t="shared" si="61"/>
        <v>16.345088676671214</v>
      </c>
      <c r="L117" s="34">
        <f>+SUM(START:END!L117)</f>
        <v>11980.949999999999</v>
      </c>
      <c r="M117" s="42"/>
      <c r="N117" s="60">
        <f t="shared" si="62"/>
        <v>-14413.719750453738</v>
      </c>
      <c r="O117" s="42"/>
      <c r="P117" s="83">
        <f t="shared" si="63"/>
        <v>5.9146120689655168</v>
      </c>
      <c r="Q117" s="34">
        <f>+SUM(START:END!Q117)</f>
        <v>4116.57</v>
      </c>
      <c r="R117" s="42"/>
      <c r="S117" s="86">
        <f t="shared" si="64"/>
        <v>7864.3799999999992</v>
      </c>
      <c r="T117" s="14"/>
      <c r="U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5.75" hidden="1" customHeight="1">
      <c r="A118" t="str">
        <f t="shared" si="31"/>
        <v>Véhicules usagés[...]</v>
      </c>
      <c r="B118" s="12" t="s">
        <v>74</v>
      </c>
      <c r="C118" s="30" t="s">
        <v>21</v>
      </c>
      <c r="D118" s="82"/>
      <c r="E118" s="83">
        <f t="shared" si="59"/>
        <v>0</v>
      </c>
      <c r="F118" s="31">
        <f>+SUM(START:END!F118)</f>
        <v>0</v>
      </c>
      <c r="G118" s="84"/>
      <c r="H118" s="83">
        <f t="shared" si="60"/>
        <v>0</v>
      </c>
      <c r="I118" s="31">
        <f>+SUM(START:END!I118)</f>
        <v>0</v>
      </c>
      <c r="J118" s="42"/>
      <c r="K118" s="83">
        <f t="shared" si="61"/>
        <v>0</v>
      </c>
      <c r="L118" s="34">
        <f>+SUM(START:END!L118)</f>
        <v>0</v>
      </c>
      <c r="M118" s="42"/>
      <c r="N118" s="60">
        <f t="shared" si="62"/>
        <v>0</v>
      </c>
      <c r="O118" s="42"/>
      <c r="P118" s="83">
        <f t="shared" si="63"/>
        <v>0</v>
      </c>
      <c r="Q118" s="34">
        <f>+SUM(START:END!Q118)</f>
        <v>0</v>
      </c>
      <c r="R118" s="42"/>
      <c r="S118" s="86">
        <f t="shared" si="64"/>
        <v>0</v>
      </c>
      <c r="T118" s="14"/>
      <c r="U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5.75" hidden="1" customHeight="1">
      <c r="A119" t="str">
        <f t="shared" si="31"/>
        <v>Véhicules usagés[...]</v>
      </c>
      <c r="B119" s="12" t="s">
        <v>74</v>
      </c>
      <c r="C119" s="30" t="s">
        <v>21</v>
      </c>
      <c r="D119" s="82"/>
      <c r="E119" s="83">
        <f t="shared" si="59"/>
        <v>0</v>
      </c>
      <c r="F119" s="31">
        <f>+SUM(START:END!F119)</f>
        <v>0</v>
      </c>
      <c r="G119" s="84"/>
      <c r="H119" s="83">
        <f t="shared" si="60"/>
        <v>0</v>
      </c>
      <c r="I119" s="31">
        <f>+SUM(START:END!I119)</f>
        <v>0</v>
      </c>
      <c r="J119" s="42"/>
      <c r="K119" s="83">
        <f t="shared" si="61"/>
        <v>0</v>
      </c>
      <c r="L119" s="34">
        <f>+SUM(START:END!L119)</f>
        <v>0</v>
      </c>
      <c r="M119" s="42"/>
      <c r="N119" s="60">
        <f t="shared" si="62"/>
        <v>0</v>
      </c>
      <c r="O119" s="42"/>
      <c r="P119" s="83">
        <f t="shared" si="63"/>
        <v>0</v>
      </c>
      <c r="Q119" s="34">
        <f>+SUM(START:END!Q119)</f>
        <v>0</v>
      </c>
      <c r="R119" s="42"/>
      <c r="S119" s="86">
        <f t="shared" si="64"/>
        <v>0</v>
      </c>
      <c r="T119" s="14"/>
      <c r="U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5.75" hidden="1" customHeight="1">
      <c r="A120" t="str">
        <f t="shared" si="31"/>
        <v>Véhicules usagés[...]</v>
      </c>
      <c r="B120" s="12" t="s">
        <v>74</v>
      </c>
      <c r="C120" s="30" t="s">
        <v>21</v>
      </c>
      <c r="D120" s="82"/>
      <c r="E120" s="83">
        <f>F120/D$96</f>
        <v>0</v>
      </c>
      <c r="F120" s="31">
        <f>+SUM(START:END!F120)</f>
        <v>0</v>
      </c>
      <c r="G120" s="84"/>
      <c r="H120" s="83">
        <f>I120/G$96</f>
        <v>0</v>
      </c>
      <c r="I120" s="31">
        <f>+SUM(START:END!I120)</f>
        <v>0</v>
      </c>
      <c r="J120" s="42"/>
      <c r="K120" s="83">
        <f>IF($J$96=0,0,L120/(J$94+J$95))</f>
        <v>0</v>
      </c>
      <c r="L120" s="34">
        <f>+SUM(START:END!L120)</f>
        <v>0</v>
      </c>
      <c r="M120" s="42"/>
      <c r="N120" s="60">
        <f t="shared" si="62"/>
        <v>0</v>
      </c>
      <c r="O120" s="42"/>
      <c r="P120" s="83">
        <f>IF($J$96=0,0,Q120/(O$94+O$95))</f>
        <v>0</v>
      </c>
      <c r="Q120" s="34">
        <f>+SUM(START:END!Q120)</f>
        <v>0</v>
      </c>
      <c r="R120" s="42"/>
      <c r="S120" s="86">
        <f t="shared" si="64"/>
        <v>0</v>
      </c>
      <c r="T120" s="14"/>
      <c r="U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5.75" customHeight="1">
      <c r="A121" t="str">
        <f t="shared" si="31"/>
        <v>Véhicules usagésTOTAL VARIABLES</v>
      </c>
      <c r="B121" s="12" t="s">
        <v>74</v>
      </c>
      <c r="C121" s="99" t="s">
        <v>39</v>
      </c>
      <c r="D121" s="100" t="s">
        <v>40</v>
      </c>
      <c r="E121" s="101">
        <f>F121/F$107</f>
        <v>0.48578286993019415</v>
      </c>
      <c r="F121" s="102">
        <f>SUM(F111:F120)</f>
        <v>798936.20740620734</v>
      </c>
      <c r="G121" s="103" t="s">
        <v>40</v>
      </c>
      <c r="H121" s="101">
        <f>I121/I$107</f>
        <v>0.48578286993019415</v>
      </c>
      <c r="I121" s="102">
        <f>SUM(I111:I120)</f>
        <v>798936.20740620734</v>
      </c>
      <c r="J121" s="103" t="s">
        <v>40</v>
      </c>
      <c r="K121" s="101">
        <f>L121/L$107</f>
        <v>0.41989657781154099</v>
      </c>
      <c r="L121" s="102">
        <f>SUM(L111:L120)</f>
        <v>984100.31</v>
      </c>
      <c r="M121" s="106"/>
      <c r="N121" s="102">
        <f t="shared" si="62"/>
        <v>185164.10259379272</v>
      </c>
      <c r="O121" s="103" t="s">
        <v>40</v>
      </c>
      <c r="P121" s="101">
        <f>Q121/Q$107</f>
        <v>0.55412280821186777</v>
      </c>
      <c r="Q121" s="102">
        <f>SUM(Q111:Q120)</f>
        <v>731353.22</v>
      </c>
      <c r="R121" s="106"/>
      <c r="S121" s="107">
        <f t="shared" si="64"/>
        <v>252747.09000000008</v>
      </c>
      <c r="T121" s="14"/>
      <c r="U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15.75" customHeight="1">
      <c r="A122" t="str">
        <f t="shared" si="31"/>
        <v>Véhicules usagésSalaires cadres</v>
      </c>
      <c r="B122" s="12" t="s">
        <v>74</v>
      </c>
      <c r="C122" s="108" t="s">
        <v>42</v>
      </c>
      <c r="D122" s="14"/>
      <c r="E122" s="14"/>
      <c r="F122" s="31">
        <f>+SUM(START:END!F122)</f>
        <v>135738.75919540232</v>
      </c>
      <c r="G122" s="42"/>
      <c r="H122" s="14"/>
      <c r="I122" s="31">
        <f>+SUM(START:END!I122)</f>
        <v>135738.75919540232</v>
      </c>
      <c r="J122" s="42"/>
      <c r="K122" s="14"/>
      <c r="L122" s="34">
        <f>+SUM(START:END!L122)</f>
        <v>220048.7</v>
      </c>
      <c r="M122" s="42"/>
      <c r="N122" s="60">
        <f t="shared" si="62"/>
        <v>84309.940804597689</v>
      </c>
      <c r="O122" s="42"/>
      <c r="P122" s="14"/>
      <c r="Q122" s="34">
        <f>+SUM(START:END!Q122)</f>
        <v>146974.88</v>
      </c>
      <c r="R122" s="42"/>
      <c r="S122" s="62"/>
      <c r="T122" s="14"/>
      <c r="U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15.75" customHeight="1">
      <c r="A123" t="str">
        <f t="shared" si="31"/>
        <v>Véhicules usagésSalaires commis</v>
      </c>
      <c r="B123" s="12" t="s">
        <v>74</v>
      </c>
      <c r="C123" s="109" t="s">
        <v>43</v>
      </c>
      <c r="D123" s="82"/>
      <c r="E123" s="14"/>
      <c r="F123" s="23">
        <f>+SUM(START:END!F123)</f>
        <v>45891.922471540238</v>
      </c>
      <c r="G123" s="84"/>
      <c r="H123" s="14"/>
      <c r="I123" s="23">
        <f>+SUM(START:END!I123)</f>
        <v>45891.922471540238</v>
      </c>
      <c r="J123" s="42"/>
      <c r="K123" s="14"/>
      <c r="L123" s="23">
        <f>+SUM(START:END!L123)</f>
        <v>42189.450000000004</v>
      </c>
      <c r="M123" s="42"/>
      <c r="N123" s="60">
        <f t="shared" si="62"/>
        <v>-3702.4724715402335</v>
      </c>
      <c r="O123" s="42"/>
      <c r="P123" s="14"/>
      <c r="Q123" s="23">
        <f>+SUM(START:END!Q123)</f>
        <v>63834.83</v>
      </c>
      <c r="R123" s="42"/>
      <c r="S123" s="86">
        <f t="shared" ref="S123:S152" si="65">L123-Q123</f>
        <v>-21645.379999999997</v>
      </c>
      <c r="T123" s="14"/>
      <c r="U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15.75" customHeight="1">
      <c r="A124" t="str">
        <f t="shared" si="31"/>
        <v>Véhicules usagésSalaires autres</v>
      </c>
      <c r="B124" s="12" t="s">
        <v>74</v>
      </c>
      <c r="C124" s="108" t="s">
        <v>44</v>
      </c>
      <c r="D124" s="110"/>
      <c r="E124" s="111"/>
      <c r="F124" s="31">
        <f>+SUM(START:END!F124)</f>
        <v>144704.65955817932</v>
      </c>
      <c r="G124" s="112"/>
      <c r="H124" s="111"/>
      <c r="I124" s="31">
        <f>+SUM(START:END!I124)</f>
        <v>144704.65955817932</v>
      </c>
      <c r="J124" s="113"/>
      <c r="K124" s="111"/>
      <c r="L124" s="34">
        <f>+SUM(START:END!L124)</f>
        <v>149610.48000000001</v>
      </c>
      <c r="M124" s="113"/>
      <c r="N124" s="115">
        <f t="shared" si="62"/>
        <v>4905.8204418206878</v>
      </c>
      <c r="O124" s="113"/>
      <c r="P124" s="111"/>
      <c r="Q124" s="34">
        <f>+SUM(START:END!Q124)</f>
        <v>233929.46000000002</v>
      </c>
      <c r="R124" s="113"/>
      <c r="S124" s="116">
        <f t="shared" si="65"/>
        <v>-84318.98000000001</v>
      </c>
      <c r="T124" s="14"/>
      <c r="U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5.75" customHeight="1">
      <c r="A125" t="str">
        <f t="shared" si="31"/>
        <v>Véhicules usagésSalaires spécialistes</v>
      </c>
      <c r="B125" s="12" t="s">
        <v>74</v>
      </c>
      <c r="C125" s="108" t="s">
        <v>45</v>
      </c>
      <c r="D125" s="82"/>
      <c r="E125" s="14"/>
      <c r="F125" s="31">
        <f>+SUM(START:END!F125)</f>
        <v>0</v>
      </c>
      <c r="G125" s="84"/>
      <c r="H125" s="14"/>
      <c r="I125" s="31">
        <f>+SUM(START:END!I125)</f>
        <v>0</v>
      </c>
      <c r="J125" s="42"/>
      <c r="K125" s="14"/>
      <c r="L125" s="34">
        <f>+SUM(START:END!L125)</f>
        <v>0</v>
      </c>
      <c r="M125" s="42"/>
      <c r="N125" s="60">
        <f t="shared" si="62"/>
        <v>0</v>
      </c>
      <c r="O125" s="42"/>
      <c r="P125" s="14"/>
      <c r="Q125" s="34">
        <f>+SUM(START:END!Q125)</f>
        <v>0</v>
      </c>
      <c r="R125" s="42"/>
      <c r="S125" s="86">
        <f t="shared" si="65"/>
        <v>0</v>
      </c>
      <c r="T125" s="14"/>
      <c r="U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5.75" hidden="1" customHeight="1">
      <c r="A126" t="str">
        <f t="shared" si="31"/>
        <v>Véhicules usagés[...]</v>
      </c>
      <c r="B126" s="12" t="s">
        <v>74</v>
      </c>
      <c r="C126" s="108" t="s">
        <v>21</v>
      </c>
      <c r="D126" s="82"/>
      <c r="E126" s="14"/>
      <c r="F126" s="31">
        <f>+SUM(START:END!F126)</f>
        <v>0</v>
      </c>
      <c r="G126" s="84"/>
      <c r="H126" s="14"/>
      <c r="I126" s="31">
        <f>+SUM(START:END!I126)</f>
        <v>0</v>
      </c>
      <c r="J126" s="42"/>
      <c r="K126" s="14"/>
      <c r="L126" s="34">
        <f>+SUM(START:END!L126)</f>
        <v>0</v>
      </c>
      <c r="M126" s="42"/>
      <c r="N126" s="60">
        <f t="shared" si="62"/>
        <v>0</v>
      </c>
      <c r="O126" s="42"/>
      <c r="P126" s="14"/>
      <c r="Q126" s="34">
        <f>+SUM(START:END!Q126)</f>
        <v>0</v>
      </c>
      <c r="R126" s="42"/>
      <c r="S126" s="86">
        <f t="shared" si="65"/>
        <v>0</v>
      </c>
      <c r="T126" s="14"/>
      <c r="U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5.75" hidden="1" customHeight="1">
      <c r="A127" t="str">
        <f t="shared" si="31"/>
        <v>Véhicules usagés[...]</v>
      </c>
      <c r="B127" s="12" t="s">
        <v>74</v>
      </c>
      <c r="C127" s="108" t="s">
        <v>21</v>
      </c>
      <c r="D127" s="82"/>
      <c r="E127" s="14"/>
      <c r="F127" s="31">
        <f>+SUM(START:END!F127)</f>
        <v>0</v>
      </c>
      <c r="G127" s="84"/>
      <c r="H127" s="14"/>
      <c r="I127" s="31">
        <f>+SUM(START:END!I127)</f>
        <v>0</v>
      </c>
      <c r="J127" s="42"/>
      <c r="K127" s="14"/>
      <c r="L127" s="34">
        <f>+SUM(START:END!L127)</f>
        <v>0</v>
      </c>
      <c r="M127" s="42"/>
      <c r="N127" s="60">
        <f t="shared" si="62"/>
        <v>0</v>
      </c>
      <c r="O127" s="42"/>
      <c r="P127" s="14"/>
      <c r="Q127" s="34">
        <f>+SUM(START:END!Q127)</f>
        <v>0</v>
      </c>
      <c r="R127" s="42"/>
      <c r="S127" s="86">
        <f t="shared" si="65"/>
        <v>0</v>
      </c>
      <c r="T127" s="14"/>
      <c r="U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5.75" hidden="1" customHeight="1">
      <c r="A128" t="str">
        <f t="shared" si="31"/>
        <v>Véhicules usagés[...]</v>
      </c>
      <c r="B128" s="12" t="s">
        <v>74</v>
      </c>
      <c r="C128" s="108" t="s">
        <v>21</v>
      </c>
      <c r="D128" s="82"/>
      <c r="E128" s="14"/>
      <c r="F128" s="31">
        <f>+SUM(START:END!F128)</f>
        <v>0</v>
      </c>
      <c r="G128" s="84"/>
      <c r="H128" s="14"/>
      <c r="I128" s="31">
        <f>+SUM(START:END!I128)</f>
        <v>0</v>
      </c>
      <c r="J128" s="42"/>
      <c r="K128" s="14"/>
      <c r="L128" s="34">
        <f>+SUM(START:END!L128)</f>
        <v>0</v>
      </c>
      <c r="M128" s="42"/>
      <c r="N128" s="60">
        <f t="shared" si="62"/>
        <v>0</v>
      </c>
      <c r="O128" s="42"/>
      <c r="P128" s="14"/>
      <c r="Q128" s="34">
        <f>+SUM(START:END!Q128)</f>
        <v>0</v>
      </c>
      <c r="R128" s="42"/>
      <c r="S128" s="86">
        <f t="shared" si="65"/>
        <v>0</v>
      </c>
      <c r="T128" s="14"/>
      <c r="U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5.75" customHeight="1">
      <c r="A129" t="str">
        <f t="shared" si="31"/>
        <v>Véhicules usagésSalaires en absences</v>
      </c>
      <c r="B129" s="12" t="s">
        <v>74</v>
      </c>
      <c r="C129" s="109" t="s">
        <v>46</v>
      </c>
      <c r="D129" s="82"/>
      <c r="E129" s="14"/>
      <c r="F129" s="31">
        <f>+SUM(START:END!F129)</f>
        <v>112844.4036577122</v>
      </c>
      <c r="G129" s="84"/>
      <c r="H129" s="14"/>
      <c r="I129" s="31">
        <f>+SUM(START:END!I129)</f>
        <v>112844.4036577122</v>
      </c>
      <c r="J129" s="42"/>
      <c r="K129" s="14"/>
      <c r="L129" s="34">
        <f>+SUM(START:END!L129)</f>
        <v>71003.58</v>
      </c>
      <c r="M129" s="42"/>
      <c r="N129" s="60">
        <f t="shared" si="62"/>
        <v>-41840.823657712201</v>
      </c>
      <c r="O129" s="42"/>
      <c r="P129" s="14"/>
      <c r="Q129" s="34">
        <f>+SUM(START:END!Q129)</f>
        <v>114009.58</v>
      </c>
      <c r="R129" s="42"/>
      <c r="S129" s="86">
        <f t="shared" si="65"/>
        <v>-43006</v>
      </c>
      <c r="T129" s="14"/>
      <c r="U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5.75" customHeight="1">
      <c r="A130" t="str">
        <f t="shared" si="31"/>
        <v>Véhicules usagésDéduction à la source</v>
      </c>
      <c r="B130" s="12" t="s">
        <v>74</v>
      </c>
      <c r="C130" s="108" t="s">
        <v>47</v>
      </c>
      <c r="D130" s="110"/>
      <c r="E130" s="111"/>
      <c r="F130" s="55">
        <f>+SUM(START:END!F130)</f>
        <v>112844.4036577122</v>
      </c>
      <c r="G130" s="112"/>
      <c r="H130" s="111"/>
      <c r="I130" s="55">
        <f>+SUM(START:END!I130)</f>
        <v>112844.4036577122</v>
      </c>
      <c r="J130" s="113"/>
      <c r="K130" s="111"/>
      <c r="L130" s="56">
        <f>+SUM(START:END!L130)</f>
        <v>119455.32</v>
      </c>
      <c r="M130" s="113"/>
      <c r="N130" s="115">
        <f t="shared" si="62"/>
        <v>6610.9163422878046</v>
      </c>
      <c r="O130" s="113"/>
      <c r="P130" s="111"/>
      <c r="Q130" s="56">
        <f>+SUM(START:END!Q130)</f>
        <v>116497.19</v>
      </c>
      <c r="R130" s="113"/>
      <c r="S130" s="116">
        <f t="shared" si="65"/>
        <v>2958.1300000000047</v>
      </c>
      <c r="T130" s="14"/>
      <c r="U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5.75" customHeight="1">
      <c r="A131" t="str">
        <f t="shared" si="31"/>
        <v>Véhicules usagésBénéfices marginaux</v>
      </c>
      <c r="B131" s="12" t="s">
        <v>74</v>
      </c>
      <c r="C131" s="108" t="s">
        <v>48</v>
      </c>
      <c r="D131" s="82"/>
      <c r="E131" s="14"/>
      <c r="F131" s="31">
        <f>+SUM(START:END!F131)</f>
        <v>80871.822621360407</v>
      </c>
      <c r="G131" s="84"/>
      <c r="H131" s="14"/>
      <c r="I131" s="31">
        <f>+SUM(START:END!I131)</f>
        <v>80871.822621360407</v>
      </c>
      <c r="J131" s="42"/>
      <c r="K131" s="14"/>
      <c r="L131" s="34">
        <f>+SUM(START:END!L131)</f>
        <v>85609.63</v>
      </c>
      <c r="M131" s="42"/>
      <c r="N131" s="60">
        <f t="shared" si="62"/>
        <v>4737.807378639598</v>
      </c>
      <c r="O131" s="42"/>
      <c r="P131" s="14"/>
      <c r="Q131" s="34">
        <f>+SUM(START:END!Q131)</f>
        <v>75066.53</v>
      </c>
      <c r="R131" s="42"/>
      <c r="S131" s="86">
        <f t="shared" si="65"/>
        <v>10543.100000000006</v>
      </c>
      <c r="T131" s="14"/>
      <c r="U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5.75" customHeight="1">
      <c r="A132" t="str">
        <f t="shared" si="31"/>
        <v>Véhicules usagésCsst</v>
      </c>
      <c r="B132" s="12" t="s">
        <v>74</v>
      </c>
      <c r="C132" s="108" t="s">
        <v>49</v>
      </c>
      <c r="D132" s="82"/>
      <c r="E132" s="14"/>
      <c r="F132" s="31">
        <f>+SUM(START:END!F132)</f>
        <v>18807.4006096187</v>
      </c>
      <c r="G132" s="84"/>
      <c r="H132" s="14"/>
      <c r="I132" s="31">
        <f>+SUM(START:END!I132)</f>
        <v>18807.4006096187</v>
      </c>
      <c r="J132" s="42"/>
      <c r="K132" s="14"/>
      <c r="L132" s="34">
        <f>+SUM(START:END!L132)</f>
        <v>19909.21</v>
      </c>
      <c r="M132" s="42"/>
      <c r="N132" s="60">
        <f t="shared" si="62"/>
        <v>1101.8093903812987</v>
      </c>
      <c r="O132" s="42"/>
      <c r="P132" s="14"/>
      <c r="Q132" s="34">
        <f>+SUM(START:END!Q132)</f>
        <v>29309.810000000005</v>
      </c>
      <c r="R132" s="42"/>
      <c r="S132" s="86">
        <f t="shared" si="65"/>
        <v>-9400.6000000000058</v>
      </c>
      <c r="T132" s="14"/>
      <c r="U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5.75" hidden="1" customHeight="1">
      <c r="A133" t="str">
        <f t="shared" si="31"/>
        <v>Véhicules usagés[...]</v>
      </c>
      <c r="B133" s="12" t="s">
        <v>74</v>
      </c>
      <c r="C133" s="30" t="s">
        <v>21</v>
      </c>
      <c r="D133" s="89"/>
      <c r="E133" s="117"/>
      <c r="F133" s="31">
        <f>+SUM(START:END!F133)</f>
        <v>0</v>
      </c>
      <c r="G133" s="91"/>
      <c r="H133" s="117"/>
      <c r="I133" s="31">
        <f>+SUM(START:END!I133)</f>
        <v>0</v>
      </c>
      <c r="J133" s="24"/>
      <c r="K133" s="117"/>
      <c r="L133" s="34">
        <f>+SUM(START:END!L133)</f>
        <v>0</v>
      </c>
      <c r="M133" s="24"/>
      <c r="N133" s="153">
        <f t="shared" si="62"/>
        <v>0</v>
      </c>
      <c r="O133" s="24"/>
      <c r="P133" s="117"/>
      <c r="Q133" s="34">
        <f>+SUM(START:END!Q133)</f>
        <v>0</v>
      </c>
      <c r="R133" s="24"/>
      <c r="S133" s="95">
        <f t="shared" si="65"/>
        <v>0</v>
      </c>
      <c r="T133" s="14"/>
      <c r="U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5.75" customHeight="1">
      <c r="A134" t="str">
        <f t="shared" si="31"/>
        <v>Véhicules usagésTOTAL PERSONNEL</v>
      </c>
      <c r="B134" s="12" t="s">
        <v>74</v>
      </c>
      <c r="C134" s="99" t="s">
        <v>50</v>
      </c>
      <c r="D134" s="100" t="s">
        <v>40</v>
      </c>
      <c r="E134" s="101">
        <f>F134/F$107</f>
        <v>0.39625984070764769</v>
      </c>
      <c r="F134" s="102">
        <f>+SUM(F122:F133)</f>
        <v>651703.37177152548</v>
      </c>
      <c r="G134" s="103" t="s">
        <v>40</v>
      </c>
      <c r="H134" s="101">
        <f>I134/I$107</f>
        <v>0.39625984070764769</v>
      </c>
      <c r="I134" s="102">
        <f>+SUM(I122:I133)</f>
        <v>651703.37177152548</v>
      </c>
      <c r="J134" s="103" t="s">
        <v>40</v>
      </c>
      <c r="K134" s="101">
        <f>L134/L$107</f>
        <v>0.30201582849594427</v>
      </c>
      <c r="L134" s="102">
        <f>SUM(L122:L133)</f>
        <v>707826.37</v>
      </c>
      <c r="M134" s="154"/>
      <c r="N134" s="119">
        <f t="shared" si="62"/>
        <v>56122.99822847452</v>
      </c>
      <c r="O134" s="103" t="s">
        <v>40</v>
      </c>
      <c r="P134" s="101">
        <f>Q134/Q$107</f>
        <v>0.59069472222757025</v>
      </c>
      <c r="Q134" s="102">
        <f>SUM(Q122:Q133)</f>
        <v>779622.28</v>
      </c>
      <c r="R134" s="154"/>
      <c r="S134" s="120">
        <f t="shared" si="65"/>
        <v>-71795.910000000033</v>
      </c>
      <c r="T134" s="14"/>
      <c r="U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5.75" customHeight="1">
      <c r="A135" t="str">
        <f t="shared" si="31"/>
        <v>Véhicules usagésPublicité 2</v>
      </c>
      <c r="B135" s="12" t="s">
        <v>74</v>
      </c>
      <c r="C135" s="30" t="s">
        <v>51</v>
      </c>
      <c r="D135" s="82"/>
      <c r="E135" s="14"/>
      <c r="F135" s="31">
        <f>+SUM(START:END!F135)</f>
        <v>0</v>
      </c>
      <c r="G135" s="84"/>
      <c r="H135" s="14"/>
      <c r="I135" s="31">
        <f>+SUM(START:END!I135)</f>
        <v>0</v>
      </c>
      <c r="J135" s="42"/>
      <c r="K135" s="14"/>
      <c r="L135" s="34">
        <f>+SUM(START:END!L135)</f>
        <v>0</v>
      </c>
      <c r="M135" s="42"/>
      <c r="N135" s="60">
        <f t="shared" si="62"/>
        <v>0</v>
      </c>
      <c r="O135" s="42"/>
      <c r="P135" s="14"/>
      <c r="Q135" s="34">
        <f>+SUM(START:END!Q135)</f>
        <v>0</v>
      </c>
      <c r="R135" s="42"/>
      <c r="S135" s="86">
        <f t="shared" si="65"/>
        <v>0</v>
      </c>
      <c r="T135" s="14"/>
      <c r="U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5.75" customHeight="1">
      <c r="A136" t="str">
        <f t="shared" si="31"/>
        <v>Véhicules usagésService gratuit 2</v>
      </c>
      <c r="B136" s="12" t="s">
        <v>74</v>
      </c>
      <c r="C136" s="30" t="s">
        <v>52</v>
      </c>
      <c r="D136" s="82"/>
      <c r="E136" s="14"/>
      <c r="F136" s="31">
        <f>+SUM(START:END!F136)</f>
        <v>0</v>
      </c>
      <c r="G136" s="84"/>
      <c r="H136" s="14"/>
      <c r="I136" s="31">
        <f>+SUM(START:END!I136)</f>
        <v>0</v>
      </c>
      <c r="J136" s="42"/>
      <c r="K136" s="14"/>
      <c r="L136" s="34">
        <f>+SUM(START:END!L136)</f>
        <v>0</v>
      </c>
      <c r="M136" s="42"/>
      <c r="N136" s="60">
        <f t="shared" si="62"/>
        <v>0</v>
      </c>
      <c r="O136" s="42"/>
      <c r="P136" s="14"/>
      <c r="Q136" s="34">
        <f>+SUM(START:END!Q136)</f>
        <v>0</v>
      </c>
      <c r="R136" s="42"/>
      <c r="S136" s="86">
        <f t="shared" si="65"/>
        <v>0</v>
      </c>
      <c r="T136" s="14"/>
      <c r="U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5.75" customHeight="1">
      <c r="A137" t="str">
        <f t="shared" si="31"/>
        <v>Véhicules usagésFrais véhicules de cie</v>
      </c>
      <c r="B137" s="12" t="s">
        <v>74</v>
      </c>
      <c r="C137" s="88" t="s">
        <v>53</v>
      </c>
      <c r="D137" s="89"/>
      <c r="E137" s="117"/>
      <c r="F137" s="23">
        <f>+SUM(START:END!F137)</f>
        <v>4515.84</v>
      </c>
      <c r="G137" s="91"/>
      <c r="H137" s="117"/>
      <c r="I137" s="23">
        <f>+SUM(START:END!I137)</f>
        <v>4515.84</v>
      </c>
      <c r="J137" s="24"/>
      <c r="K137" s="117"/>
      <c r="L137" s="23">
        <f>+SUM(START:END!L137)</f>
        <v>-6468.82</v>
      </c>
      <c r="M137" s="24"/>
      <c r="N137" s="94">
        <f t="shared" si="62"/>
        <v>-10984.66</v>
      </c>
      <c r="O137" s="24"/>
      <c r="P137" s="117"/>
      <c r="Q137" s="23">
        <f>+SUM(START:END!Q137)</f>
        <v>16724.829999999998</v>
      </c>
      <c r="R137" s="24"/>
      <c r="S137" s="95">
        <f t="shared" si="65"/>
        <v>-23193.649999999998</v>
      </c>
      <c r="T137" s="14"/>
      <c r="U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5.75" customHeight="1">
      <c r="A138" t="str">
        <f t="shared" si="31"/>
        <v>Véhicules usagésInformatique</v>
      </c>
      <c r="B138" s="12" t="s">
        <v>74</v>
      </c>
      <c r="C138" s="30" t="s">
        <v>54</v>
      </c>
      <c r="D138" s="82"/>
      <c r="E138" s="14"/>
      <c r="F138" s="31">
        <f>+SUM(START:END!F138)</f>
        <v>55918.245599999995</v>
      </c>
      <c r="G138" s="84"/>
      <c r="H138" s="14"/>
      <c r="I138" s="31">
        <f>+SUM(START:END!I138)</f>
        <v>55918.245599999995</v>
      </c>
      <c r="J138" s="42"/>
      <c r="K138" s="14"/>
      <c r="L138" s="34">
        <f>+SUM(START:END!L138)</f>
        <v>38996.369999999995</v>
      </c>
      <c r="M138" s="42"/>
      <c r="N138" s="60">
        <f t="shared" si="62"/>
        <v>-16921.875599999999</v>
      </c>
      <c r="O138" s="42"/>
      <c r="P138" s="14"/>
      <c r="Q138" s="34">
        <f>+SUM(START:END!Q138)</f>
        <v>51553.229999999996</v>
      </c>
      <c r="R138" s="42"/>
      <c r="S138" s="86">
        <f t="shared" si="65"/>
        <v>-12556.86</v>
      </c>
      <c r="T138" s="14"/>
      <c r="U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5.75" customHeight="1">
      <c r="A139" t="str">
        <f t="shared" si="31"/>
        <v>Véhicules usagésFrais de déplacement</v>
      </c>
      <c r="B139" s="12" t="s">
        <v>74</v>
      </c>
      <c r="C139" s="30" t="s">
        <v>55</v>
      </c>
      <c r="D139" s="82"/>
      <c r="E139" s="14"/>
      <c r="F139" s="31">
        <f>+SUM(START:END!F139)</f>
        <v>12572.4123</v>
      </c>
      <c r="G139" s="84"/>
      <c r="H139" s="14"/>
      <c r="I139" s="31">
        <f>+SUM(START:END!I139)</f>
        <v>12572.4123</v>
      </c>
      <c r="J139" s="42"/>
      <c r="K139" s="14"/>
      <c r="L139" s="34">
        <f>+SUM(START:END!L139)</f>
        <v>4404.16</v>
      </c>
      <c r="M139" s="42"/>
      <c r="N139" s="60">
        <f t="shared" si="62"/>
        <v>-8168.2523000000001</v>
      </c>
      <c r="O139" s="42"/>
      <c r="P139" s="14"/>
      <c r="Q139" s="34">
        <f>+SUM(START:END!Q139)</f>
        <v>15314.039999999999</v>
      </c>
      <c r="R139" s="42"/>
      <c r="S139" s="86">
        <f t="shared" si="65"/>
        <v>-10909.88</v>
      </c>
      <c r="T139" s="155"/>
      <c r="U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5.75" customHeight="1">
      <c r="A140" t="str">
        <f t="shared" si="31"/>
        <v>Véhicules usagésServices extérieurs</v>
      </c>
      <c r="B140" s="12" t="s">
        <v>74</v>
      </c>
      <c r="C140" s="88" t="s">
        <v>56</v>
      </c>
      <c r="D140" s="89"/>
      <c r="E140" s="117"/>
      <c r="F140" s="23">
        <f>+SUM(START:END!F140)</f>
        <v>59105.770499999991</v>
      </c>
      <c r="G140" s="91"/>
      <c r="H140" s="117"/>
      <c r="I140" s="23">
        <f>+SUM(START:END!I140)</f>
        <v>59105.770499999991</v>
      </c>
      <c r="J140" s="24"/>
      <c r="K140" s="117"/>
      <c r="L140" s="23">
        <f>+SUM(START:END!L140)</f>
        <v>22647.86</v>
      </c>
      <c r="M140" s="24"/>
      <c r="N140" s="94">
        <f t="shared" si="62"/>
        <v>-36457.910499999991</v>
      </c>
      <c r="O140" s="24"/>
      <c r="P140" s="117"/>
      <c r="Q140" s="23">
        <f>+SUM(START:END!Q140)</f>
        <v>37301.550000000003</v>
      </c>
      <c r="R140" s="24"/>
      <c r="S140" s="95">
        <f t="shared" si="65"/>
        <v>-14653.690000000002</v>
      </c>
      <c r="T140" s="14"/>
      <c r="U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5.75" customHeight="1">
      <c r="A141" t="str">
        <f t="shared" si="31"/>
        <v>Véhicules usagésFournitures autres</v>
      </c>
      <c r="B141" s="12" t="s">
        <v>74</v>
      </c>
      <c r="C141" s="30" t="s">
        <v>57</v>
      </c>
      <c r="D141" s="82"/>
      <c r="E141" s="14"/>
      <c r="F141" s="31">
        <f>+SUM(START:END!F141)</f>
        <v>2562.6532671876002</v>
      </c>
      <c r="G141" s="84"/>
      <c r="H141" s="14"/>
      <c r="I141" s="31">
        <f>+SUM(START:END!I141)</f>
        <v>2562.6532671876002</v>
      </c>
      <c r="J141" s="42"/>
      <c r="K141" s="14"/>
      <c r="L141" s="34">
        <f>+SUM(START:END!L141)</f>
        <v>1338.3899999999999</v>
      </c>
      <c r="M141" s="42"/>
      <c r="N141" s="60">
        <f t="shared" si="62"/>
        <v>-1224.2632671876004</v>
      </c>
      <c r="O141" s="42"/>
      <c r="P141" s="14"/>
      <c r="Q141" s="34">
        <f>+SUM(START:END!Q141)</f>
        <v>2319</v>
      </c>
      <c r="R141" s="42"/>
      <c r="S141" s="86">
        <f t="shared" si="65"/>
        <v>-980.61000000000013</v>
      </c>
      <c r="T141" s="14"/>
      <c r="U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5.75" customHeight="1">
      <c r="A142" t="str">
        <f t="shared" si="31"/>
        <v>Véhicules usagésUniformes</v>
      </c>
      <c r="B142" s="12" t="s">
        <v>74</v>
      </c>
      <c r="C142" s="30" t="s">
        <v>58</v>
      </c>
      <c r="D142" s="82"/>
      <c r="E142" s="14"/>
      <c r="F142" s="31">
        <f>+SUM(START:END!F142)</f>
        <v>210</v>
      </c>
      <c r="G142" s="84"/>
      <c r="H142" s="14"/>
      <c r="I142" s="31">
        <f>+SUM(START:END!I142)</f>
        <v>210</v>
      </c>
      <c r="J142" s="42"/>
      <c r="K142" s="14"/>
      <c r="L142" s="34">
        <f>+SUM(START:END!L142)</f>
        <v>0</v>
      </c>
      <c r="M142" s="42"/>
      <c r="N142" s="60">
        <f t="shared" si="62"/>
        <v>-210</v>
      </c>
      <c r="O142" s="42"/>
      <c r="P142" s="14"/>
      <c r="Q142" s="34">
        <f>+SUM(START:END!Q142)</f>
        <v>210</v>
      </c>
      <c r="R142" s="42"/>
      <c r="S142" s="86">
        <f t="shared" si="65"/>
        <v>-210</v>
      </c>
      <c r="T142" s="14"/>
      <c r="U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5.75" customHeight="1">
      <c r="A143" t="str">
        <f t="shared" si="31"/>
        <v>Véhicules usagésPapeterie</v>
      </c>
      <c r="B143" s="12" t="s">
        <v>74</v>
      </c>
      <c r="C143" s="30" t="s">
        <v>59</v>
      </c>
      <c r="D143" s="82"/>
      <c r="E143" s="14"/>
      <c r="F143" s="31">
        <f>+SUM(START:END!F143)</f>
        <v>5493.5999999999985</v>
      </c>
      <c r="G143" s="84"/>
      <c r="H143" s="14"/>
      <c r="I143" s="31">
        <f>+SUM(START:END!I143)</f>
        <v>5493.5999999999985</v>
      </c>
      <c r="J143" s="42"/>
      <c r="K143" s="14"/>
      <c r="L143" s="33">
        <f>+SUM(START:END!L143)</f>
        <v>5153.04</v>
      </c>
      <c r="M143" s="42"/>
      <c r="N143" s="60">
        <f t="shared" si="62"/>
        <v>-340.55999999999858</v>
      </c>
      <c r="O143" s="42"/>
      <c r="P143" s="14"/>
      <c r="Q143" s="33">
        <f>+SUM(START:END!Q143)</f>
        <v>4662</v>
      </c>
      <c r="R143" s="42"/>
      <c r="S143" s="86">
        <f t="shared" si="65"/>
        <v>491.03999999999996</v>
      </c>
      <c r="T143" s="14"/>
      <c r="U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5.75" customHeight="1">
      <c r="A144" t="str">
        <f t="shared" si="31"/>
        <v>Véhicules usagésTéléphone</v>
      </c>
      <c r="B144" s="12" t="s">
        <v>74</v>
      </c>
      <c r="C144" s="30" t="s">
        <v>60</v>
      </c>
      <c r="D144" s="82"/>
      <c r="E144" s="14"/>
      <c r="F144" s="31">
        <f>+SUM(START:END!F144)</f>
        <v>5629.9320000000007</v>
      </c>
      <c r="G144" s="84"/>
      <c r="H144" s="14"/>
      <c r="I144" s="31">
        <f>+SUM(START:END!I144)</f>
        <v>5629.9320000000007</v>
      </c>
      <c r="J144" s="42"/>
      <c r="K144" s="14"/>
      <c r="L144" s="34">
        <f>+SUM(START:END!L144)</f>
        <v>1519.78</v>
      </c>
      <c r="M144" s="42"/>
      <c r="N144" s="60">
        <f t="shared" si="62"/>
        <v>-4110.152000000001</v>
      </c>
      <c r="O144" s="42"/>
      <c r="P144" s="14"/>
      <c r="Q144" s="34">
        <f>+SUM(START:END!Q144)</f>
        <v>3005.3500000000004</v>
      </c>
      <c r="R144" s="42"/>
      <c r="S144" s="86">
        <f t="shared" si="65"/>
        <v>-1485.5700000000004</v>
      </c>
      <c r="T144" s="14"/>
      <c r="U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5.75" customHeight="1">
      <c r="A145" t="str">
        <f t="shared" si="31"/>
        <v>Véhicules usagésFrais postaux</v>
      </c>
      <c r="B145" s="12" t="s">
        <v>74</v>
      </c>
      <c r="C145" s="30" t="s">
        <v>61</v>
      </c>
      <c r="D145" s="82"/>
      <c r="E145" s="14"/>
      <c r="F145" s="31">
        <f>+SUM(START:END!F145)</f>
        <v>2179.7999999999997</v>
      </c>
      <c r="G145" s="84"/>
      <c r="H145" s="14"/>
      <c r="I145" s="31">
        <f>+SUM(START:END!I145)</f>
        <v>2179.7999999999997</v>
      </c>
      <c r="J145" s="42"/>
      <c r="K145" s="14"/>
      <c r="L145" s="34">
        <f>+SUM(START:END!L145)</f>
        <v>1442.22</v>
      </c>
      <c r="M145" s="42"/>
      <c r="N145" s="60">
        <f t="shared" si="62"/>
        <v>-737.5799999999997</v>
      </c>
      <c r="O145" s="42"/>
      <c r="P145" s="14"/>
      <c r="Q145" s="34">
        <f>+SUM(START:END!Q145)</f>
        <v>1206.21</v>
      </c>
      <c r="R145" s="42"/>
      <c r="S145" s="86">
        <f t="shared" si="65"/>
        <v>236.01</v>
      </c>
      <c r="T145" s="14"/>
      <c r="U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5.75" customHeight="1">
      <c r="A146" t="str">
        <f t="shared" si="31"/>
        <v>Véhicules usagésDivers</v>
      </c>
      <c r="B146" s="12" t="s">
        <v>74</v>
      </c>
      <c r="C146" s="30" t="s">
        <v>62</v>
      </c>
      <c r="D146" s="82"/>
      <c r="E146" s="14"/>
      <c r="F146" s="31">
        <f>+SUM(START:END!F146)</f>
        <v>9049.32</v>
      </c>
      <c r="G146" s="84"/>
      <c r="H146" s="14"/>
      <c r="I146" s="31">
        <f>+SUM(START:END!I146)</f>
        <v>9049.32</v>
      </c>
      <c r="J146" s="42"/>
      <c r="K146" s="14"/>
      <c r="L146" s="34">
        <f>+SUM(START:END!L146)</f>
        <v>5215.2800000000007</v>
      </c>
      <c r="M146" s="42"/>
      <c r="N146" s="60">
        <f t="shared" si="62"/>
        <v>-3834.0399999999991</v>
      </c>
      <c r="O146" s="42"/>
      <c r="P146" s="14"/>
      <c r="Q146" s="34">
        <f>+SUM(START:END!Q146)</f>
        <v>14114.400000000001</v>
      </c>
      <c r="R146" s="42"/>
      <c r="S146" s="86">
        <f t="shared" si="65"/>
        <v>-8899.1200000000008</v>
      </c>
      <c r="T146" s="14"/>
      <c r="U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5.75" customHeight="1">
      <c r="A147" t="str">
        <f t="shared" si="31"/>
        <v>Véhicules usagésFormation</v>
      </c>
      <c r="B147" s="12" t="s">
        <v>74</v>
      </c>
      <c r="C147" s="30" t="s">
        <v>63</v>
      </c>
      <c r="D147" s="82"/>
      <c r="E147" s="14"/>
      <c r="F147" s="31">
        <f>+SUM(START:END!F147)</f>
        <v>1483.23</v>
      </c>
      <c r="G147" s="84"/>
      <c r="H147" s="14"/>
      <c r="I147" s="31">
        <f>+SUM(START:END!I147)</f>
        <v>1483.23</v>
      </c>
      <c r="J147" s="42"/>
      <c r="K147" s="14"/>
      <c r="L147" s="34">
        <f>+SUM(START:END!L147)</f>
        <v>1063.02</v>
      </c>
      <c r="M147" s="42"/>
      <c r="N147" s="60">
        <f t="shared" si="62"/>
        <v>-420.21000000000004</v>
      </c>
      <c r="O147" s="42"/>
      <c r="P147" s="14"/>
      <c r="Q147" s="34">
        <f>+SUM(START:END!Q147)</f>
        <v>1260</v>
      </c>
      <c r="R147" s="42"/>
      <c r="S147" s="86">
        <f t="shared" si="65"/>
        <v>-196.98000000000002</v>
      </c>
      <c r="T147" s="14"/>
      <c r="U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5.75" customHeight="1">
      <c r="A148" t="str">
        <f t="shared" si="31"/>
        <v>Véhicules usagésFrais bancaires</v>
      </c>
      <c r="B148" s="12" t="s">
        <v>74</v>
      </c>
      <c r="C148" s="30" t="s">
        <v>64</v>
      </c>
      <c r="D148" s="82"/>
      <c r="E148" s="14"/>
      <c r="F148" s="31">
        <f>+SUM(START:END!F148)</f>
        <v>20743.738610629825</v>
      </c>
      <c r="G148" s="84"/>
      <c r="H148" s="14"/>
      <c r="I148" s="31">
        <f>+SUM(START:END!I148)</f>
        <v>20743.738610629825</v>
      </c>
      <c r="J148" s="42"/>
      <c r="K148" s="14"/>
      <c r="L148" s="34">
        <f>+SUM(START:END!L148)</f>
        <v>13451.771000000001</v>
      </c>
      <c r="M148" s="42"/>
      <c r="N148" s="60">
        <f t="shared" si="62"/>
        <v>-7291.9676106298248</v>
      </c>
      <c r="O148" s="42"/>
      <c r="P148" s="14"/>
      <c r="Q148" s="34">
        <f>+SUM(START:END!Q148)</f>
        <v>14035.743000000002</v>
      </c>
      <c r="R148" s="42"/>
      <c r="S148" s="86">
        <f t="shared" si="65"/>
        <v>-583.97200000000157</v>
      </c>
      <c r="T148" s="83"/>
      <c r="U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5.75" hidden="1" customHeight="1">
      <c r="A149" t="str">
        <f t="shared" si="31"/>
        <v>Véhicules usagés[...]</v>
      </c>
      <c r="B149" s="12" t="s">
        <v>74</v>
      </c>
      <c r="C149" s="30" t="s">
        <v>21</v>
      </c>
      <c r="D149" s="82"/>
      <c r="E149" s="14"/>
      <c r="F149" s="31">
        <f>+SUM(START:END!F149)</f>
        <v>0</v>
      </c>
      <c r="G149" s="84"/>
      <c r="H149" s="14"/>
      <c r="I149" s="31">
        <f>+SUM(START:END!I149)</f>
        <v>0</v>
      </c>
      <c r="J149" s="42"/>
      <c r="K149" s="14"/>
      <c r="L149" s="34">
        <f>+SUM(START:END!L149)</f>
        <v>0</v>
      </c>
      <c r="M149" s="42"/>
      <c r="N149" s="60">
        <f t="shared" si="62"/>
        <v>0</v>
      </c>
      <c r="O149" s="42"/>
      <c r="P149" s="14"/>
      <c r="Q149" s="34">
        <f>+SUM(START:END!Q149)</f>
        <v>0</v>
      </c>
      <c r="R149" s="42"/>
      <c r="S149" s="86">
        <f t="shared" si="65"/>
        <v>0</v>
      </c>
      <c r="T149" s="14"/>
      <c r="U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5.75" hidden="1" customHeight="1">
      <c r="A150" t="str">
        <f t="shared" si="31"/>
        <v>Véhicules usagés[...]</v>
      </c>
      <c r="B150" s="12" t="s">
        <v>74</v>
      </c>
      <c r="C150" s="30" t="s">
        <v>21</v>
      </c>
      <c r="D150" s="82"/>
      <c r="E150" s="14"/>
      <c r="F150" s="31">
        <f>+SUM(START:END!F150)</f>
        <v>0</v>
      </c>
      <c r="G150" s="84"/>
      <c r="H150" s="14"/>
      <c r="I150" s="31">
        <f>+SUM(START:END!I150)</f>
        <v>0</v>
      </c>
      <c r="J150" s="42"/>
      <c r="K150" s="14"/>
      <c r="L150" s="34">
        <f>+SUM(START:END!L150)</f>
        <v>0</v>
      </c>
      <c r="M150" s="42"/>
      <c r="N150" s="60">
        <f t="shared" si="62"/>
        <v>0</v>
      </c>
      <c r="O150" s="42"/>
      <c r="P150" s="14"/>
      <c r="Q150" s="34">
        <f>+SUM(START:END!Q150)</f>
        <v>0</v>
      </c>
      <c r="R150" s="42"/>
      <c r="S150" s="86">
        <f t="shared" si="65"/>
        <v>0</v>
      </c>
      <c r="T150" s="14"/>
      <c r="U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5.75" hidden="1" customHeight="1">
      <c r="A151" t="str">
        <f t="shared" si="31"/>
        <v>Véhicules usagés[...]</v>
      </c>
      <c r="B151" s="12" t="s">
        <v>74</v>
      </c>
      <c r="C151" s="30" t="s">
        <v>21</v>
      </c>
      <c r="D151" s="82"/>
      <c r="E151" s="14"/>
      <c r="F151" s="31">
        <f>+SUM(START:END!F151)</f>
        <v>0</v>
      </c>
      <c r="G151" s="84"/>
      <c r="H151" s="14"/>
      <c r="I151" s="31">
        <f>+SUM(START:END!I151)</f>
        <v>0</v>
      </c>
      <c r="J151" s="42"/>
      <c r="K151" s="14"/>
      <c r="L151" s="34">
        <f>+SUM(START:END!L151)</f>
        <v>0</v>
      </c>
      <c r="M151" s="42"/>
      <c r="N151" s="60">
        <f t="shared" si="62"/>
        <v>0</v>
      </c>
      <c r="O151" s="42"/>
      <c r="P151" s="14"/>
      <c r="Q151" s="34">
        <f>+SUM(START:END!Q151)</f>
        <v>0</v>
      </c>
      <c r="R151" s="42"/>
      <c r="S151" s="86">
        <f t="shared" si="65"/>
        <v>0</v>
      </c>
      <c r="T151" s="83"/>
      <c r="U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5.75" customHeight="1">
      <c r="A152" t="str">
        <f t="shared" si="31"/>
        <v>Véhicules usagésTOTAL SEMI-FIXES</v>
      </c>
      <c r="B152" s="12" t="s">
        <v>74</v>
      </c>
      <c r="C152" s="99" t="s">
        <v>65</v>
      </c>
      <c r="D152" s="100" t="s">
        <v>40</v>
      </c>
      <c r="E152" s="101">
        <f>F152/F$107</f>
        <v>0.10912110327489639</v>
      </c>
      <c r="F152" s="102">
        <f>+SUM(F135:F151)</f>
        <v>179464.54227781741</v>
      </c>
      <c r="G152" s="103" t="s">
        <v>40</v>
      </c>
      <c r="H152" s="101">
        <f>I152/I$107</f>
        <v>0.10912110327489639</v>
      </c>
      <c r="I152" s="102">
        <f>+SUM(I135:I151)</f>
        <v>179464.54227781741</v>
      </c>
      <c r="J152" s="103" t="s">
        <v>40</v>
      </c>
      <c r="K152" s="101">
        <f>L152/L$107</f>
        <v>3.7873486442599365E-2</v>
      </c>
      <c r="L152" s="102">
        <f>+SUM(L135:L151)</f>
        <v>88763.070999999996</v>
      </c>
      <c r="M152" s="106"/>
      <c r="N152" s="102">
        <f t="shared" si="62"/>
        <v>-90701.471277817414</v>
      </c>
      <c r="O152" s="103" t="s">
        <v>40</v>
      </c>
      <c r="P152" s="101">
        <f>Q152/Q$107</f>
        <v>0.12251970180709616</v>
      </c>
      <c r="Q152" s="102">
        <f>+SUM(Q135:Q151)</f>
        <v>161706.353</v>
      </c>
      <c r="R152" s="106"/>
      <c r="S152" s="107">
        <f t="shared" si="65"/>
        <v>-72943.282000000007</v>
      </c>
      <c r="T152" s="118"/>
      <c r="U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5.75" customHeight="1">
      <c r="A153" t="str">
        <f t="shared" si="31"/>
        <v>Véhicules usagés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5.75" customHeight="1">
      <c r="A154" t="str">
        <f t="shared" si="31"/>
        <v>Véhicules usagésTOTAL DES DÉPENSES</v>
      </c>
      <c r="B154" s="12" t="s">
        <v>74</v>
      </c>
      <c r="C154" s="99" t="s">
        <v>66</v>
      </c>
      <c r="D154" s="100" t="s">
        <v>40</v>
      </c>
      <c r="E154" s="101">
        <f>F154/F$107</f>
        <v>0.99116381391273822</v>
      </c>
      <c r="F154" s="102">
        <f>F121+F134+F152</f>
        <v>1630104.1214555502</v>
      </c>
      <c r="G154" s="103" t="s">
        <v>40</v>
      </c>
      <c r="H154" s="101">
        <f>I154/I$107</f>
        <v>0.99116381391273822</v>
      </c>
      <c r="I154" s="102">
        <f>I121+I134+I152</f>
        <v>1630104.1214555502</v>
      </c>
      <c r="J154" s="103" t="s">
        <v>40</v>
      </c>
      <c r="K154" s="101">
        <f>L154/L$107</f>
        <v>0.75978589275008468</v>
      </c>
      <c r="L154" s="102">
        <f>L121+L134+L152</f>
        <v>1780689.7510000002</v>
      </c>
      <c r="M154" s="106"/>
      <c r="N154" s="119">
        <f>L154-I154</f>
        <v>150585.62954444997</v>
      </c>
      <c r="O154" s="103" t="s">
        <v>40</v>
      </c>
      <c r="P154" s="101">
        <f>Q154/Q$107</f>
        <v>1.2673372322465344</v>
      </c>
      <c r="Q154" s="102">
        <f>Q121+Q134+Q152</f>
        <v>1672681.8530000001</v>
      </c>
      <c r="R154" s="106"/>
      <c r="S154" s="120">
        <f>L154-Q154</f>
        <v>108007.89800000004</v>
      </c>
      <c r="T154" s="118"/>
      <c r="U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.75" customHeight="1">
      <c r="A155" t="str">
        <f t="shared" si="31"/>
        <v>Véhicules usagésRemarketing Bonus</v>
      </c>
      <c r="B155" s="12" t="s">
        <v>74</v>
      </c>
      <c r="C155" s="30" t="s">
        <v>81</v>
      </c>
      <c r="D155" s="156"/>
      <c r="E155" s="157"/>
      <c r="F155" s="31">
        <f>+SUM(START:END!F155)</f>
        <v>51000</v>
      </c>
      <c r="G155" s="158"/>
      <c r="H155" s="157"/>
      <c r="I155" s="31">
        <f>+SUM(START:END!I155)</f>
        <v>51000</v>
      </c>
      <c r="J155" s="158"/>
      <c r="K155" s="157"/>
      <c r="L155" s="33">
        <f>+SUM(START:END!L155)</f>
        <v>51000</v>
      </c>
      <c r="M155" s="42"/>
      <c r="N155" s="60">
        <f t="shared" ref="N155:N161" si="66">L155-I155</f>
        <v>0</v>
      </c>
      <c r="O155" s="158"/>
      <c r="P155" s="157"/>
      <c r="Q155" s="34">
        <f>+SUM(START:END!Q155)</f>
        <v>0</v>
      </c>
      <c r="R155" s="42"/>
      <c r="S155" s="86">
        <f t="shared" ref="S155:S161" si="67">L155-Q155</f>
        <v>51000</v>
      </c>
      <c r="T155" s="118"/>
      <c r="U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.75" customHeight="1">
      <c r="A156" t="str">
        <f t="shared" si="31"/>
        <v>Véhicules usagésProgramme used 2</v>
      </c>
      <c r="B156" s="12" t="s">
        <v>74</v>
      </c>
      <c r="C156" s="30" t="s">
        <v>82</v>
      </c>
      <c r="D156" s="156"/>
      <c r="E156" s="157"/>
      <c r="F156" s="31">
        <f>+SUM(START:END!F156)</f>
        <v>0</v>
      </c>
      <c r="G156" s="158"/>
      <c r="H156" s="157"/>
      <c r="I156" s="31">
        <f>+SUM(START:END!I156)</f>
        <v>0</v>
      </c>
      <c r="J156" s="158"/>
      <c r="K156" s="157"/>
      <c r="L156" s="34">
        <f>+SUM(START:END!L156)</f>
        <v>0</v>
      </c>
      <c r="M156" s="42"/>
      <c r="N156" s="60">
        <f t="shared" si="66"/>
        <v>0</v>
      </c>
      <c r="O156" s="158"/>
      <c r="P156" s="157"/>
      <c r="Q156" s="34">
        <f>+SUM(START:END!Q156)</f>
        <v>0</v>
      </c>
      <c r="R156" s="42"/>
      <c r="S156" s="86">
        <f t="shared" si="67"/>
        <v>0</v>
      </c>
      <c r="T156" s="118"/>
      <c r="U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.75" customHeight="1">
      <c r="A157" t="str">
        <f t="shared" si="31"/>
        <v>Véhicules usagésProgramme used 3</v>
      </c>
      <c r="B157" s="12" t="s">
        <v>74</v>
      </c>
      <c r="C157" s="30" t="s">
        <v>83</v>
      </c>
      <c r="D157" s="82"/>
      <c r="E157" s="14"/>
      <c r="F157" s="31">
        <f>+SUM(START:END!F157)</f>
        <v>0</v>
      </c>
      <c r="G157" s="84"/>
      <c r="H157" s="14"/>
      <c r="I157" s="31">
        <f>+SUM(START:END!I157)</f>
        <v>0</v>
      </c>
      <c r="J157" s="42"/>
      <c r="K157" s="14"/>
      <c r="L157" s="34">
        <f>+SUM(START:END!L157)</f>
        <v>0</v>
      </c>
      <c r="M157" s="42"/>
      <c r="N157" s="60">
        <f t="shared" si="66"/>
        <v>0</v>
      </c>
      <c r="O157" s="42"/>
      <c r="P157" s="14"/>
      <c r="Q157" s="34">
        <f>+SUM(START:END!Q157)</f>
        <v>0</v>
      </c>
      <c r="R157" s="42"/>
      <c r="S157" s="86">
        <f t="shared" si="67"/>
        <v>0</v>
      </c>
      <c r="T157" s="118"/>
      <c r="U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.75" customHeight="1">
      <c r="A158" t="str">
        <f t="shared" ref="A158:A161" si="68">+B158&amp;C158</f>
        <v>Véhicules usagésFrais administration</v>
      </c>
      <c r="B158" s="12" t="s">
        <v>74</v>
      </c>
      <c r="C158" s="30" t="s">
        <v>71</v>
      </c>
      <c r="D158" s="82"/>
      <c r="E158" s="14"/>
      <c r="F158" s="31">
        <f>+SUM(START:END!F158)</f>
        <v>201232.34780590632</v>
      </c>
      <c r="G158" s="84"/>
      <c r="H158" s="14"/>
      <c r="I158" s="31">
        <f>+SUM(START:END!I158)</f>
        <v>201232.34780590632</v>
      </c>
      <c r="J158" s="42"/>
      <c r="K158" s="14"/>
      <c r="L158" s="33">
        <f>+SUM(START:END!L158)</f>
        <v>255817</v>
      </c>
      <c r="M158" s="42"/>
      <c r="N158" s="60">
        <f t="shared" si="66"/>
        <v>54584.65219409368</v>
      </c>
      <c r="O158" s="42"/>
      <c r="P158" s="14"/>
      <c r="Q158" s="34">
        <f>+SUM(START:END!Q158)</f>
        <v>226850</v>
      </c>
      <c r="R158" s="42"/>
      <c r="S158" s="86">
        <f t="shared" si="67"/>
        <v>28967</v>
      </c>
      <c r="T158" s="118"/>
      <c r="U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.75" hidden="1" customHeight="1">
      <c r="A159" t="str">
        <f t="shared" si="68"/>
        <v>Véhicules usagés[...]</v>
      </c>
      <c r="B159" s="12" t="s">
        <v>74</v>
      </c>
      <c r="C159" s="30" t="s">
        <v>21</v>
      </c>
      <c r="D159" s="82"/>
      <c r="E159" s="14"/>
      <c r="F159" s="31">
        <f>+SUM(START:END!F159)</f>
        <v>0</v>
      </c>
      <c r="G159" s="84"/>
      <c r="H159" s="14"/>
      <c r="I159" s="31">
        <f>+SUM(START:END!I159)</f>
        <v>0</v>
      </c>
      <c r="J159" s="42"/>
      <c r="K159" s="14"/>
      <c r="L159" s="33">
        <f>+SUM(START:END!L159)</f>
        <v>0</v>
      </c>
      <c r="M159" s="42"/>
      <c r="N159" s="60">
        <f t="shared" si="66"/>
        <v>0</v>
      </c>
      <c r="O159" s="42"/>
      <c r="P159" s="14"/>
      <c r="Q159" s="34">
        <f>+SUM(START:END!Q159)</f>
        <v>0</v>
      </c>
      <c r="R159" s="42"/>
      <c r="S159" s="86">
        <f t="shared" si="67"/>
        <v>0</v>
      </c>
      <c r="T159" s="118"/>
      <c r="U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.75" hidden="1" customHeight="1">
      <c r="A160" t="str">
        <f t="shared" si="68"/>
        <v>Véhicules usagés[...]</v>
      </c>
      <c r="B160" s="12" t="s">
        <v>74</v>
      </c>
      <c r="C160" s="30" t="s">
        <v>21</v>
      </c>
      <c r="D160" s="82"/>
      <c r="E160" s="14"/>
      <c r="F160" s="31">
        <f>+SUM(START:END!F160)</f>
        <v>0</v>
      </c>
      <c r="G160" s="84"/>
      <c r="H160" s="14"/>
      <c r="I160" s="31">
        <f>+SUM(START:END!I160)</f>
        <v>0</v>
      </c>
      <c r="J160" s="42"/>
      <c r="K160" s="14"/>
      <c r="L160" s="33">
        <f>+SUM(START:END!L160)</f>
        <v>0</v>
      </c>
      <c r="M160" s="42"/>
      <c r="N160" s="60">
        <f t="shared" si="66"/>
        <v>0</v>
      </c>
      <c r="O160" s="42"/>
      <c r="P160" s="14"/>
      <c r="Q160" s="34">
        <f>+SUM(START:END!Q160)</f>
        <v>0</v>
      </c>
      <c r="R160" s="42"/>
      <c r="S160" s="86">
        <f t="shared" si="67"/>
        <v>0</v>
      </c>
      <c r="T160" s="118"/>
      <c r="U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.75" hidden="1" customHeight="1">
      <c r="A161" t="str">
        <f t="shared" si="68"/>
        <v>Véhicules usagés[...]</v>
      </c>
      <c r="B161" s="12" t="s">
        <v>74</v>
      </c>
      <c r="C161" s="88" t="s">
        <v>21</v>
      </c>
      <c r="D161" s="89"/>
      <c r="E161" s="117"/>
      <c r="F161" s="31">
        <f>+SUM(START:END!F161)</f>
        <v>0</v>
      </c>
      <c r="G161" s="84"/>
      <c r="H161" s="14"/>
      <c r="I161" s="31">
        <f>+SUM(START:END!I161)</f>
        <v>0</v>
      </c>
      <c r="J161" s="42"/>
      <c r="K161" s="14"/>
      <c r="L161" s="33">
        <f>+SUM(START:END!L161)</f>
        <v>0</v>
      </c>
      <c r="M161" s="42"/>
      <c r="N161" s="60">
        <f t="shared" si="66"/>
        <v>0</v>
      </c>
      <c r="O161" s="42"/>
      <c r="P161" s="14"/>
      <c r="Q161" s="34">
        <f>+SUM(START:END!Q161)</f>
        <v>0</v>
      </c>
      <c r="R161" s="42"/>
      <c r="S161" s="86">
        <f t="shared" si="67"/>
        <v>0</v>
      </c>
      <c r="T161" s="118"/>
      <c r="U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.75" customHeight="1">
      <c r="B162" s="12"/>
      <c r="C162" s="99" t="s">
        <v>72</v>
      </c>
      <c r="D162" s="100"/>
      <c r="E162" s="101"/>
      <c r="F162" s="102">
        <f>+SUM(F155:F161)</f>
        <v>252232.34780590632</v>
      </c>
      <c r="G162" s="103"/>
      <c r="H162" s="101"/>
      <c r="I162" s="102">
        <f>+SUM(I155:I161)</f>
        <v>252232.34780590632</v>
      </c>
      <c r="J162" s="103"/>
      <c r="K162" s="101"/>
      <c r="L162" s="102">
        <f>+SUM(L155:L161)</f>
        <v>306817</v>
      </c>
      <c r="M162" s="106"/>
      <c r="N162" s="102">
        <f>+SUM(N155:N161)</f>
        <v>54584.65219409368</v>
      </c>
      <c r="O162" s="103"/>
      <c r="P162" s="101"/>
      <c r="Q162" s="102">
        <f>+SUM(Q155:Q161)</f>
        <v>226850</v>
      </c>
      <c r="R162" s="106"/>
      <c r="S162" s="107">
        <f>+SUM(S155:S161)</f>
        <v>79967</v>
      </c>
      <c r="T162" s="118"/>
      <c r="U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.7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.75" customHeight="1" thickBot="1">
      <c r="B164" s="12"/>
      <c r="C164" s="130" t="s">
        <v>73</v>
      </c>
      <c r="D164" s="159"/>
      <c r="E164" s="131"/>
      <c r="F164" s="133">
        <f>F107-F154+F162</f>
        <v>266764.66139182355</v>
      </c>
      <c r="G164" s="160"/>
      <c r="H164" s="131"/>
      <c r="I164" s="133">
        <f>I107-I154+I162</f>
        <v>266764.66139182355</v>
      </c>
      <c r="J164" s="161"/>
      <c r="K164" s="132"/>
      <c r="L164" s="133">
        <f>L107-L154+L162</f>
        <v>869800.33900000062</v>
      </c>
      <c r="M164" s="161"/>
      <c r="N164" s="133">
        <f>L164-I164</f>
        <v>603035.67760817707</v>
      </c>
      <c r="O164" s="161"/>
      <c r="P164" s="132"/>
      <c r="Q164" s="133">
        <f>Q107-Q154+Q162</f>
        <v>-125992.2630000005</v>
      </c>
      <c r="R164" s="161"/>
      <c r="S164" s="135">
        <f>L164-Q164</f>
        <v>995792.60200000112</v>
      </c>
      <c r="T164" s="83"/>
      <c r="U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tr">
        <f>C1</f>
        <v>Conso</v>
      </c>
      <c r="D167" s="2"/>
      <c r="E167" s="2"/>
      <c r="F167" s="2"/>
      <c r="G167" s="2"/>
      <c r="H167" s="1"/>
      <c r="I167" s="1"/>
      <c r="J167" s="1"/>
      <c r="K167" s="3" t="s">
        <v>84</v>
      </c>
      <c r="L167" s="2"/>
      <c r="M167" s="2"/>
      <c r="N167" s="1"/>
      <c r="O167" s="1"/>
      <c r="P167" s="2"/>
      <c r="Q167" s="1"/>
      <c r="R167" s="2"/>
      <c r="S167" s="5">
        <f>$S$1</f>
        <v>0</v>
      </c>
      <c r="T167" s="2"/>
      <c r="U167" s="6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5.75" customHeight="1" thickTop="1">
      <c r="B169" s="12"/>
      <c r="C169" s="13"/>
      <c r="D169" s="764" t="s">
        <v>5</v>
      </c>
      <c r="E169" s="762"/>
      <c r="F169" s="765"/>
      <c r="G169" s="767" t="s">
        <v>75</v>
      </c>
      <c r="H169" s="762"/>
      <c r="I169" s="765"/>
      <c r="J169" s="767" t="s">
        <v>7</v>
      </c>
      <c r="K169" s="762"/>
      <c r="L169" s="765"/>
      <c r="M169" s="767" t="s">
        <v>8</v>
      </c>
      <c r="N169" s="765"/>
      <c r="O169" s="764" t="s">
        <v>9</v>
      </c>
      <c r="P169" s="762"/>
      <c r="Q169" s="765"/>
      <c r="R169" s="767" t="s">
        <v>10</v>
      </c>
      <c r="S169" s="763"/>
      <c r="T169" s="156"/>
      <c r="U169" s="14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15.75" customHeight="1">
      <c r="A170" t="str">
        <f t="shared" ref="A170:A227" si="69">+B170&amp;C170</f>
        <v>Service</v>
      </c>
      <c r="B170" s="12" t="s">
        <v>84</v>
      </c>
      <c r="C170" s="30"/>
      <c r="D170" s="81" t="s">
        <v>41</v>
      </c>
      <c r="E170" s="81" t="s">
        <v>85</v>
      </c>
      <c r="F170" s="469" t="s">
        <v>13</v>
      </c>
      <c r="G170" s="479" t="s">
        <v>41</v>
      </c>
      <c r="H170" s="139" t="s">
        <v>85</v>
      </c>
      <c r="I170" s="480" t="s">
        <v>13</v>
      </c>
      <c r="J170" s="469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.75" customHeight="1">
      <c r="A171" t="str">
        <f t="shared" si="69"/>
        <v>ServiceM/O Client</v>
      </c>
      <c r="B171" s="12" t="s">
        <v>84</v>
      </c>
      <c r="C171" s="30" t="s">
        <v>87</v>
      </c>
      <c r="D171" s="466">
        <f>+SUM(START:END!D171)</f>
        <v>9443.1062162288763</v>
      </c>
      <c r="E171" s="83">
        <f>+SUM(START:END!E171)</f>
        <v>2317701.691001487</v>
      </c>
      <c r="F171" s="83">
        <f>+SUM(START:END!F171)</f>
        <v>1739448.8707723734</v>
      </c>
      <c r="G171" s="163">
        <f>+SUM(START:END!G171)</f>
        <v>9443.1062162288763</v>
      </c>
      <c r="H171" s="471">
        <f>+SUM(START:END!H171)</f>
        <v>2317701.691001487</v>
      </c>
      <c r="I171" s="60">
        <f>+SUM(START:END!I171)</f>
        <v>1739448.8707723734</v>
      </c>
      <c r="J171" s="466">
        <f>+SUM(START:END!J171)</f>
        <v>8779</v>
      </c>
      <c r="K171" s="83">
        <f>+SUM(START:END!K171)</f>
        <v>1935539.5499999998</v>
      </c>
      <c r="L171" s="83">
        <f>+SUM(START:END!L171)</f>
        <v>1470939.31</v>
      </c>
      <c r="M171" s="164">
        <f>(K171-H171)/H171</f>
        <v>-0.16488840754840781</v>
      </c>
      <c r="N171" s="60">
        <f>L171-I171</f>
        <v>-268509.56077237334</v>
      </c>
      <c r="O171" s="466">
        <f>+SUM(START:END!O171)</f>
        <v>9566</v>
      </c>
      <c r="P171" s="83">
        <f>+SUM(START:END!P171)</f>
        <v>2229382.9299999997</v>
      </c>
      <c r="Q171" s="83">
        <f>+SUM(START:END!Q171)</f>
        <v>1673051.3699999999</v>
      </c>
      <c r="R171" s="164">
        <f>IF(O171=0,0,J171/O171)</f>
        <v>0.91772945849885013</v>
      </c>
      <c r="S171" s="86">
        <f>L171-Q171</f>
        <v>-202112.05999999982</v>
      </c>
      <c r="T171" s="83"/>
      <c r="U171" s="14"/>
      <c r="V171" s="486">
        <f>+SUM(START:END!D171)-D171</f>
        <v>0</v>
      </c>
      <c r="W171" s="486">
        <f>+SUM(START:END!G171)-G171</f>
        <v>0</v>
      </c>
      <c r="X171" s="486">
        <f>+SUM(START:END!J171)-J171</f>
        <v>0</v>
      </c>
      <c r="Y171" s="486">
        <f>+SUM(START:END!O171)-O171</f>
        <v>0</v>
      </c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.75" customHeight="1">
      <c r="A172" t="str">
        <f t="shared" si="69"/>
        <v>Service% profit / ventes</v>
      </c>
      <c r="B172" s="12" t="s">
        <v>84</v>
      </c>
      <c r="C172" s="30" t="s">
        <v>88</v>
      </c>
      <c r="D172" s="14"/>
      <c r="E172" s="150"/>
      <c r="F172" s="470">
        <f>F171/E171</f>
        <v>0.75050593332429749</v>
      </c>
      <c r="G172" s="42"/>
      <c r="H172" s="481"/>
      <c r="I172" s="165">
        <f>I171/H171</f>
        <v>0.75050593332429749</v>
      </c>
      <c r="J172" s="14"/>
      <c r="K172" s="150"/>
      <c r="L172" s="165">
        <f>L171/K171</f>
        <v>0.75996344791817882</v>
      </c>
      <c r="M172" s="164"/>
      <c r="N172" s="60"/>
      <c r="O172" s="14"/>
      <c r="P172" s="150"/>
      <c r="Q172" s="165">
        <f>Q171/P171</f>
        <v>0.7504549117544379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75" customHeight="1">
      <c r="A173" t="str">
        <f t="shared" si="69"/>
        <v>Service</v>
      </c>
      <c r="B173" s="12" t="s">
        <v>84</v>
      </c>
      <c r="C173" s="88"/>
      <c r="D173" s="117"/>
      <c r="E173" s="166">
        <f t="shared" ref="E173" si="70">IFERROR(E171/D171,0)</f>
        <v>245.43848580441636</v>
      </c>
      <c r="F173" s="229"/>
      <c r="G173" s="24"/>
      <c r="H173" s="166">
        <f t="shared" ref="H173" si="71">IFERROR(H171/G171,0)</f>
        <v>245.43848580441636</v>
      </c>
      <c r="I173" s="167"/>
      <c r="J173" s="117"/>
      <c r="K173" s="166">
        <f t="shared" ref="K173" si="72">IFERROR(K171/J171,0)</f>
        <v>220.47380681170975</v>
      </c>
      <c r="L173" s="167"/>
      <c r="M173" s="170"/>
      <c r="N173" s="94"/>
      <c r="O173" s="117"/>
      <c r="P173" s="166">
        <f t="shared" ref="P173" si="73">IFERROR(P171/O171,0)</f>
        <v>233.05278381768761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8" customHeight="1">
      <c r="A174" t="str">
        <f t="shared" si="69"/>
        <v>ServiceM/O Garantie</v>
      </c>
      <c r="B174" s="12" t="s">
        <v>84</v>
      </c>
      <c r="C174" s="15" t="s">
        <v>89</v>
      </c>
      <c r="D174" s="171">
        <f>+SUM(START:END!D174)</f>
        <v>6722.2967292394433</v>
      </c>
      <c r="E174" s="83">
        <f>+SUM(START:END!E174)</f>
        <v>1188058.4070144044</v>
      </c>
      <c r="F174" s="83">
        <f>+SUM(START:END!F174)</f>
        <v>829460.00428571203</v>
      </c>
      <c r="G174" s="172">
        <f>+SUM(START:END!G174)</f>
        <v>6722.2967292394433</v>
      </c>
      <c r="H174" s="471">
        <f>+SUM(START:END!H174)</f>
        <v>1188058.4070144044</v>
      </c>
      <c r="I174" s="60">
        <f>+SUM(START:END!I174)</f>
        <v>829460.00428571203</v>
      </c>
      <c r="J174" s="171">
        <f>+SUM(START:END!J174)</f>
        <v>5169</v>
      </c>
      <c r="K174" s="83">
        <f>+SUM(START:END!K174)</f>
        <v>1178821.3999999999</v>
      </c>
      <c r="L174" s="83">
        <f>+SUM(START:END!L174)</f>
        <v>833035.03</v>
      </c>
      <c r="M174" s="164">
        <f>(K174-H174)/H174</f>
        <v>-7.7748761844269529E-3</v>
      </c>
      <c r="N174" s="115">
        <f>L174-I174</f>
        <v>3575.025714288</v>
      </c>
      <c r="O174" s="171">
        <f>+SUM(START:END!O174)</f>
        <v>7185</v>
      </c>
      <c r="P174" s="83">
        <f>+SUM(START:END!P174)</f>
        <v>1537329.4500000002</v>
      </c>
      <c r="Q174" s="83">
        <f>+SUM(START:END!Q174)</f>
        <v>1059970.83</v>
      </c>
      <c r="R174" s="164">
        <f>IF(O174=0,0,J174/O174)</f>
        <v>0.71941544885177455</v>
      </c>
      <c r="S174" s="86">
        <f>L174-Q174</f>
        <v>-226935.80000000005</v>
      </c>
      <c r="T174" s="83"/>
      <c r="U174" s="14"/>
      <c r="V174" s="486">
        <f>+SUM(START:END!D174)-D174</f>
        <v>0</v>
      </c>
      <c r="W174" s="486">
        <f>+SUM(START:END!G174)-G174</f>
        <v>0</v>
      </c>
      <c r="X174" s="486">
        <f>+SUM(START:END!J174)-J174</f>
        <v>0</v>
      </c>
      <c r="Y174" s="486">
        <f>+SUM(START:END!O174)-O174</f>
        <v>0</v>
      </c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75" customHeight="1">
      <c r="A175" t="str">
        <f t="shared" si="69"/>
        <v>Service% profit / ventes</v>
      </c>
      <c r="B175" s="12" t="s">
        <v>84</v>
      </c>
      <c r="C175" s="30" t="s">
        <v>88</v>
      </c>
      <c r="D175" s="14"/>
      <c r="E175" s="14"/>
      <c r="F175" s="470">
        <f>F174/E174</f>
        <v>0.69816433214773366</v>
      </c>
      <c r="G175" s="42"/>
      <c r="H175" s="478"/>
      <c r="I175" s="165">
        <f>I174/H174</f>
        <v>0.69816433214773366</v>
      </c>
      <c r="J175" s="14"/>
      <c r="K175" s="14"/>
      <c r="L175" s="165">
        <f>L174/K174</f>
        <v>0.70666771913031112</v>
      </c>
      <c r="M175" s="43"/>
      <c r="N175" s="44"/>
      <c r="O175" s="14"/>
      <c r="P175" s="14"/>
      <c r="Q175" s="165">
        <f>Q174/P174</f>
        <v>0.6894884047137716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75" customHeight="1">
      <c r="A176" t="str">
        <f t="shared" si="69"/>
        <v>Service</v>
      </c>
      <c r="B176" s="12" t="s">
        <v>84</v>
      </c>
      <c r="C176" s="88"/>
      <c r="D176" s="484"/>
      <c r="E176" s="117"/>
      <c r="F176" s="229"/>
      <c r="G176" s="24"/>
      <c r="H176" s="117"/>
      <c r="I176" s="167"/>
      <c r="J176" s="117"/>
      <c r="K176" s="117"/>
      <c r="L176" s="167"/>
      <c r="M176" s="175"/>
      <c r="N176" s="176"/>
      <c r="O176" s="117"/>
      <c r="P176" s="117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75" customHeight="1">
      <c r="A177" t="str">
        <f t="shared" si="69"/>
        <v>ServiceM/O Interne</v>
      </c>
      <c r="B177" s="12" t="s">
        <v>84</v>
      </c>
      <c r="C177" s="30" t="s">
        <v>90</v>
      </c>
      <c r="D177" s="466">
        <f>+SUM(START:END!D177)</f>
        <v>4981.0199234973943</v>
      </c>
      <c r="E177" s="83">
        <f>+SUM(START:END!E177)</f>
        <v>1174634.9501432418</v>
      </c>
      <c r="F177" s="83">
        <f>+SUM(START:END!F177)</f>
        <v>861273.57086397766</v>
      </c>
      <c r="G177" s="163">
        <f>+SUM(START:END!G177)</f>
        <v>4981.0199234973943</v>
      </c>
      <c r="H177" s="471">
        <f>+SUM(START:END!H177)</f>
        <v>1174634.9501432418</v>
      </c>
      <c r="I177" s="60">
        <f>+SUM(START:END!I177)</f>
        <v>861273.57086397766</v>
      </c>
      <c r="J177" s="14">
        <f>+SUM(START:END!J177)</f>
        <v>5919</v>
      </c>
      <c r="K177" s="83">
        <f>+SUM(START:END!K177)</f>
        <v>1208152.8599999999</v>
      </c>
      <c r="L177" s="83">
        <f>+SUM(START:END!L177)</f>
        <v>891788.16999999993</v>
      </c>
      <c r="M177" s="164">
        <f>(K177-H177)/H177</f>
        <v>2.8534745924826018E-2</v>
      </c>
      <c r="N177" s="60">
        <f t="shared" ref="N177:N178" si="74">L177-I177</f>
        <v>30514.599136022269</v>
      </c>
      <c r="O177" s="14">
        <f>+SUM(START:END!O177)</f>
        <v>4864</v>
      </c>
      <c r="P177" s="83">
        <f>+SUM(START:END!P177)</f>
        <v>910770.58999999985</v>
      </c>
      <c r="Q177" s="83">
        <f>+SUM(START:END!Q177)</f>
        <v>628512.17999999993</v>
      </c>
      <c r="R177" s="164">
        <f>IF(O177=0,0,J177/O177)</f>
        <v>1.2168996710526316</v>
      </c>
      <c r="S177" s="86">
        <f>L177-Q177</f>
        <v>263275.99</v>
      </c>
      <c r="T177" s="83"/>
      <c r="U177" s="14"/>
      <c r="V177" s="486">
        <f>+SUM(START:END!D177)-D177</f>
        <v>0</v>
      </c>
      <c r="W177" s="486">
        <f>+SUM(START:END!G177)-G177</f>
        <v>0</v>
      </c>
      <c r="X177" s="486">
        <f>+SUM(START:END!J177)-J177</f>
        <v>0</v>
      </c>
      <c r="Y177" s="486">
        <f>+SUM(START:END!O177)-O177</f>
        <v>0</v>
      </c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75" customHeight="1">
      <c r="A178" t="str">
        <f t="shared" si="69"/>
        <v>Service% profit / ventes</v>
      </c>
      <c r="B178" s="12" t="s">
        <v>84</v>
      </c>
      <c r="C178" s="30" t="s">
        <v>88</v>
      </c>
      <c r="D178" s="14"/>
      <c r="E178" s="150"/>
      <c r="F178" s="470">
        <f>F177/E177</f>
        <v>0.73322658308349242</v>
      </c>
      <c r="G178" s="42"/>
      <c r="H178" s="481"/>
      <c r="I178" s="165">
        <f>I177/H177</f>
        <v>0.73322658308349242</v>
      </c>
      <c r="J178" s="14"/>
      <c r="K178" s="150"/>
      <c r="L178" s="165">
        <f>L177/K177</f>
        <v>0.73814183579385806</v>
      </c>
      <c r="M178" s="164"/>
      <c r="N178" s="60">
        <f t="shared" si="74"/>
        <v>4.9152527103656363E-3</v>
      </c>
      <c r="O178" s="14"/>
      <c r="P178" s="150"/>
      <c r="Q178" s="165">
        <f>Q177/P177</f>
        <v>0.69008835693739301</v>
      </c>
      <c r="R178" s="61">
        <f>O178-K178</f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75" customHeight="1">
      <c r="A179" t="str">
        <f t="shared" si="69"/>
        <v>Service</v>
      </c>
      <c r="B179" s="12" t="s">
        <v>84</v>
      </c>
      <c r="C179" s="30"/>
      <c r="D179" s="14"/>
      <c r="E179" s="178"/>
      <c r="F179" s="228"/>
      <c r="G179" s="42"/>
      <c r="H179" s="178"/>
      <c r="I179" s="179"/>
      <c r="J179" s="14"/>
      <c r="K179" s="178"/>
      <c r="L179" s="179"/>
      <c r="M179" s="164"/>
      <c r="N179" s="60"/>
      <c r="O179" s="14"/>
      <c r="P179" s="178"/>
      <c r="Q179" s="179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75" customHeight="1">
      <c r="A180" t="str">
        <f t="shared" si="69"/>
        <v>ServiceM/O Esthétique</v>
      </c>
      <c r="B180" s="12" t="s">
        <v>84</v>
      </c>
      <c r="C180" s="15" t="s">
        <v>91</v>
      </c>
      <c r="D180" s="476">
        <f>+SUM(START:END!D180)</f>
        <v>0</v>
      </c>
      <c r="E180" s="83">
        <f>+SUM(START:END!E180)</f>
        <v>2138.0712399465638</v>
      </c>
      <c r="F180" s="83">
        <f>+SUM(START:END!F180)</f>
        <v>1582.1727175604572</v>
      </c>
      <c r="G180" s="220">
        <f>+SUM(START:END!G180)</f>
        <v>0</v>
      </c>
      <c r="H180" s="471">
        <f>+SUM(START:END!H180)</f>
        <v>2138.0712399465638</v>
      </c>
      <c r="I180" s="60">
        <f>+SUM(START:END!I180)</f>
        <v>1582.1727175604572</v>
      </c>
      <c r="J180" s="111">
        <f>+SUM(START:END!J180)</f>
        <v>0</v>
      </c>
      <c r="K180" s="83">
        <f>+SUM(START:END!K180)</f>
        <v>9182.81</v>
      </c>
      <c r="L180" s="83">
        <f>+SUM(START:END!L180)</f>
        <v>8031.32</v>
      </c>
      <c r="M180" s="182">
        <f>IF(H180=0,0,(K180-H180)/H180)</f>
        <v>3.2949036629057802</v>
      </c>
      <c r="N180" s="115">
        <f>L180-I180</f>
        <v>6449.1472824395423</v>
      </c>
      <c r="O180" s="111">
        <f>+SUM(START:END!O180)</f>
        <v>0</v>
      </c>
      <c r="P180" s="83">
        <f>+SUM(START:END!P180)</f>
        <v>1824.9700000000003</v>
      </c>
      <c r="Q180" s="83">
        <f>+SUM(START:END!Q180)</f>
        <v>1697.42</v>
      </c>
      <c r="R180" s="164">
        <f>IF(O180=0,0,J180/O180)</f>
        <v>0</v>
      </c>
      <c r="S180" s="116">
        <f>L180-Q180</f>
        <v>6333.9</v>
      </c>
      <c r="T180" s="83"/>
      <c r="U180" s="14"/>
      <c r="V180" s="486">
        <f>+SUM(START:END!D180)-D180</f>
        <v>0</v>
      </c>
      <c r="W180" s="486">
        <f>+SUM(START:END!G180)-G180</f>
        <v>0</v>
      </c>
      <c r="X180" s="486">
        <f>+SUM(START:END!J180)-J180</f>
        <v>0</v>
      </c>
      <c r="Y180" s="486">
        <f>+SUM(START:END!O180)-O180</f>
        <v>0</v>
      </c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75" customHeight="1">
      <c r="A181" t="str">
        <f t="shared" si="69"/>
        <v>Service% profit / ventes</v>
      </c>
      <c r="B181" s="12" t="s">
        <v>84</v>
      </c>
      <c r="C181" s="30" t="s">
        <v>88</v>
      </c>
      <c r="D181" s="77"/>
      <c r="E181" s="183"/>
      <c r="F181" s="470">
        <f>IFERROR(F180/E180,0)</f>
        <v>0.74</v>
      </c>
      <c r="G181" s="79"/>
      <c r="H181" s="482"/>
      <c r="I181" s="165">
        <f>IFERROR(I180/H180,0)</f>
        <v>0.74</v>
      </c>
      <c r="J181" s="77"/>
      <c r="K181" s="183"/>
      <c r="L181" s="165">
        <f>IFERROR(L180/K180,0)</f>
        <v>0.8746037432986199</v>
      </c>
      <c r="M181" s="61">
        <f>J181-G181</f>
        <v>0</v>
      </c>
      <c r="N181" s="185"/>
      <c r="O181" s="77"/>
      <c r="P181" s="183"/>
      <c r="Q181" s="165">
        <f>IFERROR(Q180/P180,0)</f>
        <v>0.93010844013874194</v>
      </c>
      <c r="R181" s="42"/>
      <c r="S181" s="186"/>
      <c r="T181" s="118"/>
      <c r="U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75" customHeight="1">
      <c r="A182" t="str">
        <f t="shared" si="69"/>
        <v>Service</v>
      </c>
      <c r="B182" s="12" t="s">
        <v>84</v>
      </c>
      <c r="C182" s="88"/>
      <c r="D182" s="187"/>
      <c r="E182" s="188"/>
      <c r="F182" s="229"/>
      <c r="G182" s="189"/>
      <c r="H182" s="188"/>
      <c r="I182" s="167"/>
      <c r="J182" s="187"/>
      <c r="K182" s="188"/>
      <c r="L182" s="167"/>
      <c r="M182" s="168"/>
      <c r="N182" s="191"/>
      <c r="O182" s="187"/>
      <c r="P182" s="188"/>
      <c r="Q182" s="167"/>
      <c r="R182" s="24"/>
      <c r="S182" s="192"/>
      <c r="T182" s="118"/>
      <c r="U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6.25" customHeight="1" thickBot="1">
      <c r="A183" t="str">
        <f t="shared" si="69"/>
        <v>ServiceAjustement M/O</v>
      </c>
      <c r="B183" s="12" t="s">
        <v>84</v>
      </c>
      <c r="C183" s="30" t="s">
        <v>92</v>
      </c>
      <c r="D183" s="14"/>
      <c r="E183" s="14"/>
      <c r="F183" s="471">
        <f>+SUM(START:END!F183)</f>
        <v>-81299.95254936468</v>
      </c>
      <c r="G183" s="42"/>
      <c r="H183" s="478"/>
      <c r="I183" s="60">
        <f>+SUM(START:END!I183)</f>
        <v>-81299.95254936468</v>
      </c>
      <c r="J183" s="14"/>
      <c r="K183" s="14"/>
      <c r="L183" s="60">
        <f>+SUM(START:END!L183)</f>
        <v>-65643.94</v>
      </c>
      <c r="M183" s="184"/>
      <c r="N183" s="60">
        <f t="shared" ref="N183:N184" si="75">L183-I183</f>
        <v>15656.012549364677</v>
      </c>
      <c r="O183" s="14"/>
      <c r="P183" s="14"/>
      <c r="Q183" s="60">
        <f>+SUM(START:END!Q183)</f>
        <v>-73876.239999999991</v>
      </c>
      <c r="R183" s="193"/>
      <c r="S183" s="86">
        <f t="shared" ref="S183:S184" si="76">L183-Q183</f>
        <v>8232.2999999999884</v>
      </c>
      <c r="T183" s="14"/>
      <c r="U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75" customHeight="1" thickTop="1">
      <c r="A184" t="str">
        <f t="shared" si="69"/>
        <v>ServiceSous-total M/O</v>
      </c>
      <c r="B184" s="12" t="s">
        <v>84</v>
      </c>
      <c r="C184" s="194" t="s">
        <v>93</v>
      </c>
      <c r="D184" s="195"/>
      <c r="E184" s="195">
        <f t="shared" ref="E184:F184" si="77">E171+E174+E177+E180+E183</f>
        <v>4682533.1193990801</v>
      </c>
      <c r="F184" s="195">
        <f t="shared" si="77"/>
        <v>3350464.6660902589</v>
      </c>
      <c r="G184" s="197"/>
      <c r="H184" s="195">
        <f t="shared" ref="H184:I184" si="78">H171+H174+H177+H180+H183</f>
        <v>4682533.1193990801</v>
      </c>
      <c r="I184" s="196">
        <f t="shared" si="78"/>
        <v>3350464.6660902589</v>
      </c>
      <c r="J184" s="195"/>
      <c r="K184" s="195">
        <f t="shared" ref="K184:L184" si="79">K171+K174+K177+K180+K183</f>
        <v>4331696.6199999992</v>
      </c>
      <c r="L184" s="196">
        <f t="shared" si="79"/>
        <v>3138149.8899999997</v>
      </c>
      <c r="M184" s="198">
        <f>(K184-H184)/H184</f>
        <v>-7.4924509972094863E-2</v>
      </c>
      <c r="N184" s="196">
        <f t="shared" si="75"/>
        <v>-212314.7760902592</v>
      </c>
      <c r="O184" s="195"/>
      <c r="P184" s="195">
        <f t="shared" ref="P184:Q184" si="80">P171+P174+P177+P180+P183</f>
        <v>4679307.9399999995</v>
      </c>
      <c r="Q184" s="196">
        <f t="shared" si="80"/>
        <v>3289355.5599999996</v>
      </c>
      <c r="R184" s="43">
        <f>IF(O184=0,0,J184/O184)</f>
        <v>0</v>
      </c>
      <c r="S184" s="199">
        <f t="shared" si="76"/>
        <v>-151205.66999999993</v>
      </c>
      <c r="T184" s="118"/>
      <c r="U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75" customHeight="1">
      <c r="A185" t="str">
        <f t="shared" si="69"/>
        <v>Service% protit / ventes</v>
      </c>
      <c r="B185" s="12" t="s">
        <v>84</v>
      </c>
      <c r="C185" s="200" t="s">
        <v>94</v>
      </c>
      <c r="D185" s="201"/>
      <c r="E185" s="201"/>
      <c r="F185" s="472">
        <f>F184/E184</f>
        <v>0.71552396548136565</v>
      </c>
      <c r="G185" s="203"/>
      <c r="H185" s="201"/>
      <c r="I185" s="202">
        <f>I184/H184</f>
        <v>0.71552396548136565</v>
      </c>
      <c r="J185" s="201"/>
      <c r="K185" s="201"/>
      <c r="L185" s="202">
        <f>L184/K184</f>
        <v>0.7244620677059328</v>
      </c>
      <c r="M185" s="203"/>
      <c r="N185" s="202">
        <f>N184/I184</f>
        <v>-6.3368755456243819E-2</v>
      </c>
      <c r="O185" s="201"/>
      <c r="P185" s="201"/>
      <c r="Q185" s="202">
        <f>Q184/P184</f>
        <v>0.70295770275807068</v>
      </c>
      <c r="R185" s="203"/>
      <c r="S185" s="45">
        <f>IF(R184=0,0,S184/R184)</f>
        <v>0</v>
      </c>
      <c r="T185" s="118"/>
      <c r="U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75" customHeight="1">
      <c r="A186" t="str">
        <f t="shared" si="69"/>
        <v>Service</v>
      </c>
      <c r="B186" s="12" t="s">
        <v>84</v>
      </c>
      <c r="C186" s="36"/>
      <c r="D186" s="205"/>
      <c r="E186" s="206"/>
      <c r="F186" s="205"/>
      <c r="G186" s="208"/>
      <c r="H186" s="206"/>
      <c r="I186" s="207"/>
      <c r="J186" s="205"/>
      <c r="K186" s="206"/>
      <c r="L186" s="207"/>
      <c r="M186" s="208"/>
      <c r="N186" s="207"/>
      <c r="O186" s="205"/>
      <c r="P186" s="206"/>
      <c r="Q186" s="207"/>
      <c r="R186" s="208"/>
      <c r="S186" s="209"/>
      <c r="T186" s="118"/>
      <c r="U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5.75" customHeight="1">
      <c r="A187" t="str">
        <f t="shared" si="69"/>
        <v>ServiceSous-traitement</v>
      </c>
      <c r="B187" s="12" t="s">
        <v>84</v>
      </c>
      <c r="C187" s="30" t="s">
        <v>95</v>
      </c>
      <c r="D187" s="83"/>
      <c r="E187" s="83">
        <f>+SUM(START:END!E187)</f>
        <v>559678.42782682087</v>
      </c>
      <c r="F187" s="83">
        <f>+SUM(START:END!F187)</f>
        <v>134322.82267843702</v>
      </c>
      <c r="G187" s="61"/>
      <c r="H187" s="471">
        <f>+SUM(START:END!H187)</f>
        <v>559678.42782682087</v>
      </c>
      <c r="I187" s="60">
        <f>+SUM(START:END!I187)</f>
        <v>134322.82267843702</v>
      </c>
      <c r="J187" s="83"/>
      <c r="K187" s="83">
        <f>+SUM(START:END!K187)</f>
        <v>480146.79000000004</v>
      </c>
      <c r="L187" s="83">
        <f>+SUM(START:END!L187)</f>
        <v>100202.48999999999</v>
      </c>
      <c r="M187" s="85">
        <f>IF(H187=0,0,(K187-H187)/H187)</f>
        <v>-0.1421023821404637</v>
      </c>
      <c r="N187" s="60">
        <f>L187-I187</f>
        <v>-34120.332678437029</v>
      </c>
      <c r="O187" s="83"/>
      <c r="P187" s="83">
        <f>+SUM(START:END!P187)</f>
        <v>778492.5</v>
      </c>
      <c r="Q187" s="83">
        <f>+SUM(START:END!Q187)</f>
        <v>194003.70999999996</v>
      </c>
      <c r="R187" s="164">
        <f>IF(O187=0,0,J187/O187)</f>
        <v>0</v>
      </c>
      <c r="S187" s="86">
        <f>L187-Q187</f>
        <v>-93801.219999999972</v>
      </c>
      <c r="T187" s="118"/>
      <c r="U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15.75" customHeight="1">
      <c r="A188" t="str">
        <f t="shared" si="69"/>
        <v>Service% profit / ventes</v>
      </c>
      <c r="B188" s="12" t="s">
        <v>84</v>
      </c>
      <c r="C188" s="30" t="s">
        <v>88</v>
      </c>
      <c r="D188" s="14"/>
      <c r="E188" s="150"/>
      <c r="F188" s="470">
        <f>IFERROR(F187/E187,0)</f>
        <v>0.24000000000000002</v>
      </c>
      <c r="G188" s="42"/>
      <c r="H188" s="481"/>
      <c r="I188" s="165">
        <f>IFERROR(I187/H187,0)</f>
        <v>0.24000000000000002</v>
      </c>
      <c r="J188" s="14"/>
      <c r="K188" s="150"/>
      <c r="L188" s="165">
        <f>IFERROR(L187/K187,0)</f>
        <v>0.20869136707130748</v>
      </c>
      <c r="M188" s="184"/>
      <c r="N188" s="185"/>
      <c r="O188" s="14"/>
      <c r="P188" s="150"/>
      <c r="Q188" s="165">
        <f>IFERROR(Q187/P187,0)</f>
        <v>0.24920434044001705</v>
      </c>
      <c r="R188" s="184"/>
      <c r="S188" s="186"/>
      <c r="T188" s="118"/>
      <c r="U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75" customHeight="1">
      <c r="A189" t="str">
        <f t="shared" si="69"/>
        <v>Service</v>
      </c>
      <c r="B189" s="12" t="s">
        <v>84</v>
      </c>
      <c r="C189" s="30"/>
      <c r="D189" s="14"/>
      <c r="E189" s="150"/>
      <c r="F189" s="470"/>
      <c r="G189" s="42"/>
      <c r="H189" s="481"/>
      <c r="I189" s="165"/>
      <c r="J189" s="14"/>
      <c r="K189" s="150"/>
      <c r="L189" s="165"/>
      <c r="M189" s="184"/>
      <c r="N189" s="185"/>
      <c r="O189" s="14"/>
      <c r="P189" s="150"/>
      <c r="Q189" s="165"/>
      <c r="R189" s="184"/>
      <c r="S189" s="186"/>
      <c r="T189" s="118"/>
      <c r="U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75" customHeight="1">
      <c r="A190" t="str">
        <f t="shared" si="69"/>
        <v>ServiceM.O. Recond. MCPA</v>
      </c>
      <c r="B190" s="12" t="s">
        <v>84</v>
      </c>
      <c r="C190" s="30" t="s">
        <v>96</v>
      </c>
      <c r="D190" s="14"/>
      <c r="E190" s="83">
        <f>+SUM(START:END!E190)</f>
        <v>0</v>
      </c>
      <c r="F190" s="83">
        <f>+SUM(START:END!F190)</f>
        <v>0</v>
      </c>
      <c r="G190" s="42"/>
      <c r="H190" s="471">
        <f>+SUM(START:END!H190)</f>
        <v>0</v>
      </c>
      <c r="I190" s="60">
        <f>+SUM(START:END!I190)</f>
        <v>0</v>
      </c>
      <c r="J190" s="14"/>
      <c r="K190" s="83">
        <f>+SUM(START:END!K190)</f>
        <v>0</v>
      </c>
      <c r="L190" s="83">
        <f>+SUM(START:END!L190)</f>
        <v>0</v>
      </c>
      <c r="M190" s="184"/>
      <c r="N190" s="185"/>
      <c r="O190" s="14"/>
      <c r="P190" s="83">
        <f>+SUM(START:END!P190)</f>
        <v>0</v>
      </c>
      <c r="Q190" s="83">
        <f>+SUM(START:END!Q190)</f>
        <v>0</v>
      </c>
      <c r="R190" s="184"/>
      <c r="S190" s="186"/>
      <c r="T190" s="118"/>
      <c r="U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75" customHeight="1">
      <c r="A191" t="str">
        <f t="shared" si="69"/>
        <v>Service% profit / ventes</v>
      </c>
      <c r="B191" s="12" t="s">
        <v>84</v>
      </c>
      <c r="C191" s="30" t="s">
        <v>88</v>
      </c>
      <c r="D191" s="14"/>
      <c r="E191" s="150"/>
      <c r="F191" s="470">
        <f>IF(F190=0,0,F190/E190)</f>
        <v>0</v>
      </c>
      <c r="G191" s="42"/>
      <c r="H191" s="481"/>
      <c r="I191" s="165">
        <f>IF(I190=0,0,I190/H190)</f>
        <v>0</v>
      </c>
      <c r="J191" s="14"/>
      <c r="K191" s="150"/>
      <c r="L191" s="165">
        <f>IF(L190=0,0,L190/K190)</f>
        <v>0</v>
      </c>
      <c r="M191" s="184"/>
      <c r="N191" s="185"/>
      <c r="O191" s="14"/>
      <c r="P191" s="150"/>
      <c r="Q191" s="165">
        <f>IF(Q190=0,0,Q190/P190)</f>
        <v>0</v>
      </c>
      <c r="R191" s="184"/>
      <c r="S191" s="186"/>
      <c r="T191" s="118"/>
      <c r="U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75" customHeight="1" thickBot="1">
      <c r="A192" t="str">
        <f t="shared" si="69"/>
        <v>Service</v>
      </c>
      <c r="B192" s="12" t="s">
        <v>84</v>
      </c>
      <c r="C192" s="210"/>
      <c r="D192" s="211"/>
      <c r="E192" s="212"/>
      <c r="F192" s="211"/>
      <c r="G192" s="214"/>
      <c r="H192" s="212"/>
      <c r="I192" s="213"/>
      <c r="J192" s="211"/>
      <c r="K192" s="212"/>
      <c r="L192" s="213"/>
      <c r="M192" s="214"/>
      <c r="N192" s="213"/>
      <c r="O192" s="211"/>
      <c r="P192" s="212"/>
      <c r="Q192" s="213"/>
      <c r="R192" s="214"/>
      <c r="S192" s="215"/>
      <c r="T192" s="118"/>
      <c r="U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15.75" customHeight="1" thickTop="1">
      <c r="A193" t="str">
        <f t="shared" si="69"/>
        <v>ServiceTotal Mécanique</v>
      </c>
      <c r="B193" s="12" t="s">
        <v>84</v>
      </c>
      <c r="C193" s="63" t="s">
        <v>97</v>
      </c>
      <c r="D193" s="64"/>
      <c r="E193" s="64">
        <f t="shared" ref="E193:F193" si="81">E184+E187+E190</f>
        <v>5242211.5472259009</v>
      </c>
      <c r="F193" s="64">
        <f t="shared" si="81"/>
        <v>3484787.4887686959</v>
      </c>
      <c r="G193" s="67"/>
      <c r="H193" s="64">
        <f t="shared" ref="H193:I193" si="82">H184+H187+H190</f>
        <v>5242211.5472259009</v>
      </c>
      <c r="I193" s="66">
        <f t="shared" si="82"/>
        <v>3484787.4887686959</v>
      </c>
      <c r="J193" s="64"/>
      <c r="K193" s="64">
        <f t="shared" ref="K193:L193" si="83">K184+K187+K190</f>
        <v>4811843.4099999992</v>
      </c>
      <c r="L193" s="66">
        <f t="shared" si="83"/>
        <v>3238352.38</v>
      </c>
      <c r="M193" s="216">
        <f>L194-I194</f>
        <v>8.2409907106757441E-3</v>
      </c>
      <c r="N193" s="66">
        <f>L193-I193</f>
        <v>-246435.10876869597</v>
      </c>
      <c r="O193" s="64"/>
      <c r="P193" s="64">
        <f t="shared" ref="P193:Q193" si="84">P184+P187+P190</f>
        <v>5457800.4399999995</v>
      </c>
      <c r="Q193" s="66">
        <f t="shared" si="84"/>
        <v>3483359.2699999996</v>
      </c>
      <c r="R193" s="216">
        <f>L194-Q194</f>
        <v>3.476120927490467E-2</v>
      </c>
      <c r="S193" s="69">
        <f>L193-Q193</f>
        <v>-245006.88999999966</v>
      </c>
      <c r="T193" s="118"/>
      <c r="U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15.75" customHeight="1" thickBot="1">
      <c r="A194" t="str">
        <f t="shared" si="69"/>
        <v>Service</v>
      </c>
      <c r="B194" s="12" t="s">
        <v>84</v>
      </c>
      <c r="C194" s="70"/>
      <c r="D194" s="71"/>
      <c r="E194" s="71"/>
      <c r="F194" s="473">
        <f>F193/E193</f>
        <v>0.66475521969593021</v>
      </c>
      <c r="G194" s="73"/>
      <c r="H194" s="71"/>
      <c r="I194" s="75">
        <f>I193/H193</f>
        <v>0.66475521969593021</v>
      </c>
      <c r="J194" s="71"/>
      <c r="K194" s="71"/>
      <c r="L194" s="75">
        <f>L193/K193</f>
        <v>0.67299621040660595</v>
      </c>
      <c r="M194" s="74"/>
      <c r="N194" s="75">
        <f>N193/I193</f>
        <v>-7.071739942907411E-2</v>
      </c>
      <c r="O194" s="71"/>
      <c r="P194" s="71"/>
      <c r="Q194" s="75">
        <f>Q193/P193</f>
        <v>0.63823500113170129</v>
      </c>
      <c r="R194" s="74"/>
      <c r="S194" s="76">
        <f>L193/S193</f>
        <v>-13.217393110863144</v>
      </c>
      <c r="T194" s="77"/>
      <c r="U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75" customHeight="1" thickTop="1">
      <c r="A195" t="str">
        <f t="shared" si="69"/>
        <v>Service</v>
      </c>
      <c r="B195" s="12" t="s">
        <v>84</v>
      </c>
      <c r="C195" s="54"/>
      <c r="D195" s="77"/>
      <c r="E195" s="77"/>
      <c r="F195" s="474"/>
      <c r="G195" s="79"/>
      <c r="H195" s="483"/>
      <c r="I195" s="44"/>
      <c r="J195" s="77"/>
      <c r="K195" s="77"/>
      <c r="L195" s="44"/>
      <c r="M195" s="43"/>
      <c r="N195" s="44"/>
      <c r="O195" s="77"/>
      <c r="P195" s="77"/>
      <c r="Q195" s="44"/>
      <c r="R195" s="43"/>
      <c r="S195" s="45"/>
      <c r="T195" s="77"/>
      <c r="U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75" customHeight="1">
      <c r="A196" t="str">
        <f t="shared" si="69"/>
        <v>ServiceDEPENSES</v>
      </c>
      <c r="B196" s="12" t="s">
        <v>84</v>
      </c>
      <c r="C196" s="80" t="s">
        <v>31</v>
      </c>
      <c r="D196" s="14"/>
      <c r="E196" s="14"/>
      <c r="F196" s="471"/>
      <c r="G196" s="42"/>
      <c r="H196" s="478"/>
      <c r="I196" s="60"/>
      <c r="J196" s="14"/>
      <c r="K196" s="14"/>
      <c r="L196" s="60"/>
      <c r="M196" s="42"/>
      <c r="N196" s="41"/>
      <c r="O196" s="14"/>
      <c r="P196" s="14"/>
      <c r="Q196" s="60"/>
      <c r="R196" s="42"/>
      <c r="S196" s="62"/>
      <c r="T196" s="14"/>
      <c r="U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75" customHeight="1">
      <c r="A197" t="str">
        <f t="shared" si="69"/>
        <v>ServiceSalaires cadres</v>
      </c>
      <c r="B197" s="12" t="s">
        <v>84</v>
      </c>
      <c r="C197" s="108" t="s">
        <v>42</v>
      </c>
      <c r="D197" s="14"/>
      <c r="E197" s="14"/>
      <c r="F197" s="466">
        <f>+SUM(START:END!F197)</f>
        <v>258640.27041103446</v>
      </c>
      <c r="G197" s="42"/>
      <c r="H197" s="478"/>
      <c r="I197" s="434">
        <f>+SUM(START:END!I197)</f>
        <v>258640.27041103446</v>
      </c>
      <c r="J197" s="14"/>
      <c r="K197" s="14"/>
      <c r="L197" s="466">
        <f>+SUM(START:END!L197)</f>
        <v>241026.40000000002</v>
      </c>
      <c r="M197" s="42"/>
      <c r="N197" s="41"/>
      <c r="O197" s="14"/>
      <c r="P197" s="14"/>
      <c r="Q197" s="466">
        <f>+SUM(START:END!Q197)</f>
        <v>274284.69</v>
      </c>
      <c r="R197" s="42"/>
      <c r="S197" s="35">
        <f>L197-Q197</f>
        <v>-33258.289999999979</v>
      </c>
      <c r="T197" s="14"/>
      <c r="U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75" customHeight="1">
      <c r="A198" t="str">
        <f t="shared" si="69"/>
        <v>ServiceSalaires commis</v>
      </c>
      <c r="B198" s="12" t="s">
        <v>84</v>
      </c>
      <c r="C198" s="109" t="s">
        <v>43</v>
      </c>
      <c r="D198" s="82"/>
      <c r="E198" s="14"/>
      <c r="F198" s="475">
        <f>+SUM(START:END!F198)</f>
        <v>188664.49165751724</v>
      </c>
      <c r="G198" s="84"/>
      <c r="H198" s="478"/>
      <c r="I198" s="467">
        <f>+SUM(START:END!I198)</f>
        <v>188664.49165751724</v>
      </c>
      <c r="J198" s="82"/>
      <c r="K198" s="14"/>
      <c r="L198" s="467">
        <f>+SUM(START:END!L198)</f>
        <v>177234.28</v>
      </c>
      <c r="M198" s="42"/>
      <c r="N198" s="60">
        <f t="shared" ref="N198:N228" si="85">L198-I198</f>
        <v>-11430.21165751724</v>
      </c>
      <c r="O198" s="82"/>
      <c r="P198" s="14"/>
      <c r="Q198" s="467">
        <f>+SUM(START:END!Q198)</f>
        <v>185804.33</v>
      </c>
      <c r="R198" s="42"/>
      <c r="S198" s="86">
        <f t="shared" ref="S198:S228" si="86">L198-Q198</f>
        <v>-8570.0499999999884</v>
      </c>
      <c r="T198" s="14"/>
      <c r="U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15.75" customHeight="1">
      <c r="A199" t="str">
        <f t="shared" si="69"/>
        <v>ServiceSalaires autres</v>
      </c>
      <c r="B199" s="12" t="s">
        <v>84</v>
      </c>
      <c r="C199" s="108" t="s">
        <v>44</v>
      </c>
      <c r="D199" s="110"/>
      <c r="E199" s="111"/>
      <c r="F199" s="466">
        <f>+SUM(START:END!F199)</f>
        <v>254852.62994328275</v>
      </c>
      <c r="G199" s="112"/>
      <c r="H199" s="111"/>
      <c r="I199" s="434">
        <f>+SUM(START:END!I199)</f>
        <v>254852.62994328275</v>
      </c>
      <c r="J199" s="110"/>
      <c r="K199" s="111"/>
      <c r="L199" s="466">
        <f>+SUM(START:END!L199)</f>
        <v>231713.76</v>
      </c>
      <c r="M199" s="113"/>
      <c r="N199" s="115">
        <f t="shared" si="85"/>
        <v>-23138.869943282742</v>
      </c>
      <c r="O199" s="110"/>
      <c r="P199" s="111"/>
      <c r="Q199" s="466">
        <f>+SUM(START:END!Q199)</f>
        <v>198481.2</v>
      </c>
      <c r="R199" s="113"/>
      <c r="S199" s="116">
        <f t="shared" si="86"/>
        <v>33232.559999999998</v>
      </c>
      <c r="T199" s="14"/>
      <c r="U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15.75" customHeight="1">
      <c r="A200" t="str">
        <f t="shared" si="69"/>
        <v>ServiceSalaires spécialistes</v>
      </c>
      <c r="B200" s="12" t="s">
        <v>84</v>
      </c>
      <c r="C200" s="108" t="s">
        <v>45</v>
      </c>
      <c r="D200" s="82"/>
      <c r="E200" s="14"/>
      <c r="F200" s="466">
        <f>+SUM(START:END!F200)</f>
        <v>648164.37897931039</v>
      </c>
      <c r="G200" s="84"/>
      <c r="H200" s="478"/>
      <c r="I200" s="434">
        <f>+SUM(START:END!I200)</f>
        <v>648164.37897931039</v>
      </c>
      <c r="J200" s="82"/>
      <c r="K200" s="14"/>
      <c r="L200" s="466">
        <f>+SUM(START:END!L200)</f>
        <v>477957.9</v>
      </c>
      <c r="M200" s="42"/>
      <c r="N200" s="60">
        <f t="shared" si="85"/>
        <v>-170206.47897931037</v>
      </c>
      <c r="O200" s="82"/>
      <c r="P200" s="14"/>
      <c r="Q200" s="466">
        <f>+SUM(START:END!Q200)</f>
        <v>453313.07</v>
      </c>
      <c r="R200" s="42"/>
      <c r="S200" s="86">
        <f t="shared" si="86"/>
        <v>24644.830000000016</v>
      </c>
      <c r="T200" s="14"/>
      <c r="U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75" hidden="1" customHeight="1">
      <c r="A201" t="str">
        <f t="shared" si="69"/>
        <v>Service[...]</v>
      </c>
      <c r="B201" s="12" t="s">
        <v>84</v>
      </c>
      <c r="C201" s="30" t="s">
        <v>21</v>
      </c>
      <c r="D201" s="82"/>
      <c r="E201" s="14"/>
      <c r="F201" s="466">
        <f>+SUM(START:END!F201)</f>
        <v>0</v>
      </c>
      <c r="G201" s="84"/>
      <c r="H201" s="478"/>
      <c r="I201" s="434">
        <f>+SUM(START:END!I201)</f>
        <v>0</v>
      </c>
      <c r="J201" s="82"/>
      <c r="K201" s="14"/>
      <c r="L201" s="466">
        <f>+SUM(START:END!L201)</f>
        <v>0</v>
      </c>
      <c r="M201" s="42"/>
      <c r="N201" s="60">
        <f t="shared" si="85"/>
        <v>0</v>
      </c>
      <c r="O201" s="82"/>
      <c r="P201" s="14"/>
      <c r="Q201" s="466">
        <f>+SUM(START:END!Q201)</f>
        <v>0</v>
      </c>
      <c r="R201" s="42"/>
      <c r="S201" s="86">
        <f t="shared" si="86"/>
        <v>0</v>
      </c>
      <c r="T201" s="14"/>
      <c r="U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75" hidden="1" customHeight="1">
      <c r="A202" t="str">
        <f t="shared" si="69"/>
        <v>Service[...]</v>
      </c>
      <c r="B202" s="12" t="s">
        <v>84</v>
      </c>
      <c r="C202" s="30" t="s">
        <v>21</v>
      </c>
      <c r="D202" s="82"/>
      <c r="E202" s="14"/>
      <c r="F202" s="466">
        <f>+SUM(START:END!F202)</f>
        <v>0</v>
      </c>
      <c r="G202" s="84"/>
      <c r="H202" s="478"/>
      <c r="I202" s="434">
        <f>+SUM(START:END!I202)</f>
        <v>0</v>
      </c>
      <c r="J202" s="82"/>
      <c r="K202" s="14"/>
      <c r="L202" s="466">
        <f>+SUM(START:END!L202)</f>
        <v>0</v>
      </c>
      <c r="M202" s="42"/>
      <c r="N202" s="60">
        <f t="shared" si="85"/>
        <v>0</v>
      </c>
      <c r="O202" s="82"/>
      <c r="P202" s="14"/>
      <c r="Q202" s="466">
        <f>+SUM(START:END!Q202)</f>
        <v>0</v>
      </c>
      <c r="R202" s="42"/>
      <c r="S202" s="86">
        <f t="shared" si="86"/>
        <v>0</v>
      </c>
      <c r="T202" s="14"/>
      <c r="U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75" hidden="1" customHeight="1">
      <c r="A203" t="str">
        <f t="shared" si="69"/>
        <v>Service[...]</v>
      </c>
      <c r="B203" s="12" t="s">
        <v>84</v>
      </c>
      <c r="C203" s="30" t="s">
        <v>21</v>
      </c>
      <c r="D203" s="82"/>
      <c r="E203" s="14"/>
      <c r="F203" s="466">
        <f>+SUM(START:END!F203)</f>
        <v>0</v>
      </c>
      <c r="G203" s="84"/>
      <c r="H203" s="478"/>
      <c r="I203" s="434">
        <f>+SUM(START:END!I203)</f>
        <v>0</v>
      </c>
      <c r="J203" s="82"/>
      <c r="K203" s="14"/>
      <c r="L203" s="466">
        <f>+SUM(START:END!L203)</f>
        <v>0</v>
      </c>
      <c r="M203" s="42"/>
      <c r="N203" s="60">
        <f t="shared" si="85"/>
        <v>0</v>
      </c>
      <c r="O203" s="82"/>
      <c r="P203" s="14"/>
      <c r="Q203" s="466">
        <f>+SUM(START:END!Q203)</f>
        <v>0</v>
      </c>
      <c r="R203" s="42"/>
      <c r="S203" s="86">
        <f t="shared" si="86"/>
        <v>0</v>
      </c>
      <c r="T203" s="14"/>
      <c r="U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15.75" customHeight="1">
      <c r="A204" t="str">
        <f t="shared" si="69"/>
        <v>ServiceSalaires en absences</v>
      </c>
      <c r="B204" s="12" t="s">
        <v>84</v>
      </c>
      <c r="C204" s="109" t="s">
        <v>46</v>
      </c>
      <c r="D204" s="82"/>
      <c r="E204" s="14"/>
      <c r="F204" s="466">
        <f>+SUM(START:END!F204)</f>
        <v>352701.52451893728</v>
      </c>
      <c r="G204" s="84"/>
      <c r="H204" s="478"/>
      <c r="I204" s="434">
        <f>+SUM(START:END!I204)</f>
        <v>352701.52451893728</v>
      </c>
      <c r="J204" s="82"/>
      <c r="K204" s="14"/>
      <c r="L204" s="466">
        <f>+SUM(START:END!L204)</f>
        <v>295309.44</v>
      </c>
      <c r="M204" s="42"/>
      <c r="N204" s="60">
        <f t="shared" si="85"/>
        <v>-57392.084518937278</v>
      </c>
      <c r="O204" s="82"/>
      <c r="P204" s="14"/>
      <c r="Q204" s="466">
        <f>+SUM(START:END!Q204)</f>
        <v>325689.28999999998</v>
      </c>
      <c r="R204" s="42"/>
      <c r="S204" s="86">
        <f t="shared" si="86"/>
        <v>-30379.849999999977</v>
      </c>
      <c r="T204" s="14"/>
      <c r="U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75" customHeight="1">
      <c r="A205" t="str">
        <f t="shared" si="69"/>
        <v>ServiceDéduction à la source</v>
      </c>
      <c r="B205" s="12" t="s">
        <v>84</v>
      </c>
      <c r="C205" s="108" t="s">
        <v>47</v>
      </c>
      <c r="D205" s="110"/>
      <c r="E205" s="111"/>
      <c r="F205" s="476">
        <f>+SUM(START:END!F205)</f>
        <v>352701.52451893728</v>
      </c>
      <c r="G205" s="112"/>
      <c r="H205" s="111"/>
      <c r="I205" s="468">
        <f>+SUM(START:END!I205)</f>
        <v>352701.52451893728</v>
      </c>
      <c r="J205" s="110"/>
      <c r="K205" s="111"/>
      <c r="L205" s="468">
        <f>+SUM(START:END!L205)</f>
        <v>317488.84999999998</v>
      </c>
      <c r="M205" s="113"/>
      <c r="N205" s="115">
        <f t="shared" si="85"/>
        <v>-35212.674518937303</v>
      </c>
      <c r="O205" s="110"/>
      <c r="P205" s="111"/>
      <c r="Q205" s="468">
        <f>+SUM(START:END!Q205)</f>
        <v>267002.13</v>
      </c>
      <c r="R205" s="113"/>
      <c r="S205" s="116">
        <f t="shared" si="86"/>
        <v>50486.719999999972</v>
      </c>
      <c r="T205" s="14"/>
      <c r="U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75" customHeight="1">
      <c r="A206" t="str">
        <f t="shared" si="69"/>
        <v>ServiceBénéfices marginaux</v>
      </c>
      <c r="B206" s="12" t="s">
        <v>84</v>
      </c>
      <c r="C206" s="108" t="s">
        <v>48</v>
      </c>
      <c r="D206" s="82"/>
      <c r="E206" s="14"/>
      <c r="F206" s="466">
        <f>+SUM(START:END!F206)</f>
        <v>252769.42590523849</v>
      </c>
      <c r="G206" s="84"/>
      <c r="H206" s="478"/>
      <c r="I206" s="434">
        <f>+SUM(START:END!I206)</f>
        <v>252769.42590523849</v>
      </c>
      <c r="J206" s="82"/>
      <c r="K206" s="14"/>
      <c r="L206" s="466">
        <f>+SUM(START:END!L206)</f>
        <v>227533.64</v>
      </c>
      <c r="M206" s="42"/>
      <c r="N206" s="60">
        <f t="shared" si="85"/>
        <v>-25235.785905238474</v>
      </c>
      <c r="O206" s="82"/>
      <c r="P206" s="14"/>
      <c r="Q206" s="466">
        <f>+SUM(START:END!Q206)</f>
        <v>182786.81</v>
      </c>
      <c r="R206" s="42"/>
      <c r="S206" s="86">
        <f t="shared" si="86"/>
        <v>44746.830000000016</v>
      </c>
      <c r="T206" s="14"/>
      <c r="U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75" customHeight="1">
      <c r="A207" t="str">
        <f t="shared" si="69"/>
        <v>ServiceCsst</v>
      </c>
      <c r="B207" s="12" t="s">
        <v>84</v>
      </c>
      <c r="C207" s="108" t="s">
        <v>49</v>
      </c>
      <c r="D207" s="82"/>
      <c r="E207" s="14"/>
      <c r="F207" s="466">
        <f>+SUM(START:END!F207)</f>
        <v>58783.587419822899</v>
      </c>
      <c r="G207" s="84"/>
      <c r="H207" s="478"/>
      <c r="I207" s="434">
        <f>+SUM(START:END!I207)</f>
        <v>58783.587419822899</v>
      </c>
      <c r="J207" s="82"/>
      <c r="K207" s="14"/>
      <c r="L207" s="466">
        <f>+SUM(START:END!L207)</f>
        <v>52914.83</v>
      </c>
      <c r="M207" s="42"/>
      <c r="N207" s="60">
        <f t="shared" si="85"/>
        <v>-5868.7574198228976</v>
      </c>
      <c r="O207" s="82"/>
      <c r="P207" s="14"/>
      <c r="Q207" s="466">
        <f>+SUM(START:END!Q207)</f>
        <v>65672.289999999994</v>
      </c>
      <c r="R207" s="42"/>
      <c r="S207" s="86">
        <f t="shared" si="86"/>
        <v>-12757.459999999992</v>
      </c>
      <c r="T207" s="14"/>
      <c r="U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75" hidden="1" customHeight="1">
      <c r="A208" t="str">
        <f t="shared" si="69"/>
        <v>Service[...]</v>
      </c>
      <c r="B208" s="12" t="s">
        <v>84</v>
      </c>
      <c r="C208" s="30" t="s">
        <v>21</v>
      </c>
      <c r="D208" s="89"/>
      <c r="E208" s="117"/>
      <c r="F208" s="466">
        <f>+SUM(START:END!F208)</f>
        <v>0</v>
      </c>
      <c r="G208" s="91"/>
      <c r="H208" s="117"/>
      <c r="I208" s="434">
        <f>+SUM(START:END!I208)</f>
        <v>0</v>
      </c>
      <c r="J208" s="89"/>
      <c r="K208" s="117"/>
      <c r="L208" s="466">
        <f>+SUM(START:END!L208)</f>
        <v>0</v>
      </c>
      <c r="M208" s="24"/>
      <c r="N208" s="94">
        <f t="shared" si="85"/>
        <v>0</v>
      </c>
      <c r="O208" s="89"/>
      <c r="P208" s="117"/>
      <c r="Q208" s="466">
        <f>+SUM(START:END!Q208)</f>
        <v>0</v>
      </c>
      <c r="R208" s="24"/>
      <c r="S208" s="95">
        <f t="shared" si="86"/>
        <v>0</v>
      </c>
      <c r="T208" s="14"/>
      <c r="U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75" customHeight="1">
      <c r="A209" t="str">
        <f t="shared" si="69"/>
        <v>ServiceTOTAL PERSONNEL</v>
      </c>
      <c r="B209" s="12" t="s">
        <v>84</v>
      </c>
      <c r="C209" s="99" t="s">
        <v>50</v>
      </c>
      <c r="D209" s="100" t="s">
        <v>98</v>
      </c>
      <c r="E209" s="101">
        <f>F209/F$193</f>
        <v>0.67931770329860997</v>
      </c>
      <c r="F209" s="105">
        <f>+SUM(F197:F208)</f>
        <v>2367277.833354081</v>
      </c>
      <c r="G209" s="103" t="s">
        <v>98</v>
      </c>
      <c r="H209" s="101">
        <f>I209/I$193</f>
        <v>0.67931770329860997</v>
      </c>
      <c r="I209" s="102">
        <f>+SUM(I197:I208)</f>
        <v>2367277.833354081</v>
      </c>
      <c r="J209" s="100" t="s">
        <v>98</v>
      </c>
      <c r="K209" s="101">
        <f>L209/L$193</f>
        <v>0.62413809951096189</v>
      </c>
      <c r="L209" s="102">
        <f>+SUM(L197:L208)</f>
        <v>2021179.1</v>
      </c>
      <c r="M209" s="154"/>
      <c r="N209" s="119">
        <f t="shared" si="85"/>
        <v>-346098.73335408093</v>
      </c>
      <c r="O209" s="100" t="s">
        <v>98</v>
      </c>
      <c r="P209" s="101">
        <f>Q209/Q$193</f>
        <v>0.56067538792804461</v>
      </c>
      <c r="Q209" s="102">
        <f>+SUM(Q197:Q208)</f>
        <v>1953033.81</v>
      </c>
      <c r="R209" s="154"/>
      <c r="S209" s="120">
        <f t="shared" si="86"/>
        <v>68145.290000000037</v>
      </c>
      <c r="T209" s="14"/>
      <c r="U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75" customHeight="1">
      <c r="A210" t="str">
        <f t="shared" si="69"/>
        <v>ServicePublicité 2</v>
      </c>
      <c r="B210" s="12" t="s">
        <v>84</v>
      </c>
      <c r="C210" s="30" t="s">
        <v>51</v>
      </c>
      <c r="D210" s="82"/>
      <c r="E210" s="14"/>
      <c r="F210" s="31">
        <f>+SUM(START:END!F210)</f>
        <v>148537.02499999999</v>
      </c>
      <c r="G210" s="84"/>
      <c r="H210" s="478"/>
      <c r="I210" s="34">
        <f>+SUM(START:END!I210)</f>
        <v>148537.02499999999</v>
      </c>
      <c r="J210" s="82"/>
      <c r="K210" s="14"/>
      <c r="L210" s="31">
        <f>+SUM(START:END!L210)</f>
        <v>134043.65000000002</v>
      </c>
      <c r="M210" s="42"/>
      <c r="N210" s="60">
        <f t="shared" si="85"/>
        <v>-14493.374999999971</v>
      </c>
      <c r="O210" s="82"/>
      <c r="P210" s="14"/>
      <c r="Q210" s="31">
        <f>+SUM(START:END!Q210)</f>
        <v>256749.8</v>
      </c>
      <c r="R210" s="42"/>
      <c r="S210" s="86">
        <f t="shared" si="86"/>
        <v>-122706.14999999997</v>
      </c>
      <c r="T210" s="14"/>
      <c r="U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75" customHeight="1">
      <c r="A211" t="str">
        <f t="shared" si="69"/>
        <v>ServiceService gratuit 2</v>
      </c>
      <c r="B211" s="12" t="s">
        <v>84</v>
      </c>
      <c r="C211" s="30" t="s">
        <v>52</v>
      </c>
      <c r="D211" s="82"/>
      <c r="E211" s="14"/>
      <c r="F211" s="31">
        <f>+SUM(START:END!F211)</f>
        <v>53731.274370342289</v>
      </c>
      <c r="G211" s="84"/>
      <c r="H211" s="478"/>
      <c r="I211" s="34">
        <f>+SUM(START:END!I211)</f>
        <v>53731.274370342289</v>
      </c>
      <c r="J211" s="82"/>
      <c r="K211" s="14"/>
      <c r="L211" s="31">
        <f>+SUM(START:END!L211)</f>
        <v>63615.76</v>
      </c>
      <c r="M211" s="42"/>
      <c r="N211" s="60">
        <f t="shared" si="85"/>
        <v>9884.4856296577127</v>
      </c>
      <c r="O211" s="82"/>
      <c r="P211" s="14"/>
      <c r="Q211" s="31">
        <f>+SUM(START:END!Q211)</f>
        <v>49823.47</v>
      </c>
      <c r="R211" s="42"/>
      <c r="S211" s="86">
        <f t="shared" si="86"/>
        <v>13792.29</v>
      </c>
      <c r="T211" s="14"/>
      <c r="U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75" customHeight="1">
      <c r="A212" t="str">
        <f t="shared" si="69"/>
        <v>ServiceFrais véhicules de cie</v>
      </c>
      <c r="B212" s="12" t="s">
        <v>84</v>
      </c>
      <c r="C212" s="88" t="s">
        <v>53</v>
      </c>
      <c r="D212" s="89"/>
      <c r="E212" s="117"/>
      <c r="F212" s="26">
        <f>+SUM(START:END!F212)</f>
        <v>377845.68000000005</v>
      </c>
      <c r="G212" s="91"/>
      <c r="H212" s="117"/>
      <c r="I212" s="23">
        <f>+SUM(START:END!I212)</f>
        <v>377845.68000000005</v>
      </c>
      <c r="J212" s="89"/>
      <c r="K212" s="117"/>
      <c r="L212" s="23">
        <f>+SUM(START:END!L212)</f>
        <v>313876.83999999997</v>
      </c>
      <c r="M212" s="24"/>
      <c r="N212" s="94">
        <f t="shared" si="85"/>
        <v>-63968.840000000084</v>
      </c>
      <c r="O212" s="89"/>
      <c r="P212" s="117"/>
      <c r="Q212" s="23">
        <f>+SUM(START:END!Q212)</f>
        <v>280093.49</v>
      </c>
      <c r="R212" s="24"/>
      <c r="S212" s="95">
        <f t="shared" si="86"/>
        <v>33783.349999999977</v>
      </c>
      <c r="T212" s="14"/>
      <c r="U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75" customHeight="1">
      <c r="A213" t="str">
        <f t="shared" si="69"/>
        <v>ServiceInformatique</v>
      </c>
      <c r="B213" s="12" t="s">
        <v>84</v>
      </c>
      <c r="C213" s="30" t="s">
        <v>54</v>
      </c>
      <c r="D213" s="82"/>
      <c r="E213" s="14"/>
      <c r="F213" s="31">
        <f>+SUM(START:END!F213)</f>
        <v>92936.491200000004</v>
      </c>
      <c r="G213" s="84"/>
      <c r="H213" s="478"/>
      <c r="I213" s="34">
        <f>+SUM(START:END!I213)</f>
        <v>92936.491200000004</v>
      </c>
      <c r="J213" s="82"/>
      <c r="K213" s="14"/>
      <c r="L213" s="31">
        <f>+SUM(START:END!L213)</f>
        <v>81732.2</v>
      </c>
      <c r="M213" s="42"/>
      <c r="N213" s="60">
        <f t="shared" si="85"/>
        <v>-11204.291200000007</v>
      </c>
      <c r="O213" s="82"/>
      <c r="P213" s="14"/>
      <c r="Q213" s="31">
        <f>+SUM(START:END!Q213)</f>
        <v>81938.25</v>
      </c>
      <c r="R213" s="42"/>
      <c r="S213" s="86">
        <f t="shared" si="86"/>
        <v>-206.05000000000291</v>
      </c>
      <c r="T213" s="14"/>
      <c r="U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75" customHeight="1">
      <c r="A214" t="str">
        <f t="shared" si="69"/>
        <v>ServiceFrais de déplacement</v>
      </c>
      <c r="B214" s="12" t="s">
        <v>84</v>
      </c>
      <c r="C214" s="30" t="s">
        <v>55</v>
      </c>
      <c r="D214" s="82"/>
      <c r="E214" s="14"/>
      <c r="F214" s="31">
        <f>+SUM(START:END!F214)</f>
        <v>25144.8246</v>
      </c>
      <c r="G214" s="84"/>
      <c r="H214" s="478"/>
      <c r="I214" s="34">
        <f>+SUM(START:END!I214)</f>
        <v>25144.8246</v>
      </c>
      <c r="J214" s="82"/>
      <c r="K214" s="14"/>
      <c r="L214" s="31">
        <f>+SUM(START:END!L214)</f>
        <v>7703.11</v>
      </c>
      <c r="M214" s="42"/>
      <c r="N214" s="60">
        <f t="shared" si="85"/>
        <v>-17441.714599999999</v>
      </c>
      <c r="O214" s="82"/>
      <c r="P214" s="14"/>
      <c r="Q214" s="31">
        <f>+SUM(START:END!Q214)</f>
        <v>30628.079999999998</v>
      </c>
      <c r="R214" s="42"/>
      <c r="S214" s="86">
        <f t="shared" si="86"/>
        <v>-22924.969999999998</v>
      </c>
      <c r="T214" s="14"/>
      <c r="U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75" customHeight="1">
      <c r="A215" t="str">
        <f t="shared" si="69"/>
        <v>ServiceServices extérieurs</v>
      </c>
      <c r="B215" s="12" t="s">
        <v>84</v>
      </c>
      <c r="C215" s="88" t="s">
        <v>56</v>
      </c>
      <c r="D215" s="89"/>
      <c r="E215" s="117"/>
      <c r="F215" s="26">
        <f>+SUM(START:END!F215)</f>
        <v>75799.940999999992</v>
      </c>
      <c r="G215" s="91"/>
      <c r="H215" s="117"/>
      <c r="I215" s="23">
        <f>+SUM(START:END!I215)</f>
        <v>75799.940999999992</v>
      </c>
      <c r="J215" s="89"/>
      <c r="K215" s="117"/>
      <c r="L215" s="23">
        <f>+SUM(START:END!L215)</f>
        <v>47040.149999999994</v>
      </c>
      <c r="M215" s="24"/>
      <c r="N215" s="94">
        <f t="shared" si="85"/>
        <v>-28759.790999999997</v>
      </c>
      <c r="O215" s="89"/>
      <c r="P215" s="117"/>
      <c r="Q215" s="23">
        <f>+SUM(START:END!Q215)</f>
        <v>231467.46</v>
      </c>
      <c r="R215" s="24"/>
      <c r="S215" s="95">
        <f t="shared" si="86"/>
        <v>-184427.31</v>
      </c>
      <c r="T215" s="14"/>
      <c r="U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75" customHeight="1">
      <c r="A216" t="str">
        <f t="shared" si="69"/>
        <v>ServiceFournitures d'atelier</v>
      </c>
      <c r="B216" s="12" t="s">
        <v>84</v>
      </c>
      <c r="C216" s="30" t="s">
        <v>99</v>
      </c>
      <c r="D216" s="82"/>
      <c r="E216" s="14"/>
      <c r="F216" s="31">
        <f>+SUM(START:END!F216)</f>
        <v>0</v>
      </c>
      <c r="G216" s="84"/>
      <c r="H216" s="478"/>
      <c r="I216" s="34">
        <f>+SUM(START:END!I216)</f>
        <v>0</v>
      </c>
      <c r="J216" s="82"/>
      <c r="K216" s="14"/>
      <c r="L216" s="31">
        <f>+SUM(START:END!L216)</f>
        <v>0</v>
      </c>
      <c r="M216" s="42"/>
      <c r="N216" s="60">
        <f t="shared" si="85"/>
        <v>0</v>
      </c>
      <c r="O216" s="82"/>
      <c r="P216" s="14"/>
      <c r="Q216" s="31">
        <f>+SUM(START:END!Q216)</f>
        <v>0</v>
      </c>
      <c r="R216" s="42"/>
      <c r="S216" s="86">
        <f t="shared" si="86"/>
        <v>0</v>
      </c>
      <c r="T216" s="14"/>
      <c r="U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75" customHeight="1">
      <c r="A217" t="str">
        <f t="shared" si="69"/>
        <v>ServiceFournitures autres</v>
      </c>
      <c r="B217" s="12" t="s">
        <v>84</v>
      </c>
      <c r="C217" s="30" t="s">
        <v>57</v>
      </c>
      <c r="D217" s="82"/>
      <c r="E217" s="14"/>
      <c r="F217" s="31">
        <f>+SUM(START:END!F217)</f>
        <v>11440</v>
      </c>
      <c r="G217" s="84"/>
      <c r="H217" s="478"/>
      <c r="I217" s="34">
        <f>+SUM(START:END!I217)</f>
        <v>11440</v>
      </c>
      <c r="J217" s="82"/>
      <c r="K217" s="14"/>
      <c r="L217" s="31">
        <f>+SUM(START:END!L217)</f>
        <v>20100.190000000002</v>
      </c>
      <c r="M217" s="42"/>
      <c r="N217" s="60">
        <f t="shared" si="85"/>
        <v>8660.1900000000023</v>
      </c>
      <c r="O217" s="82"/>
      <c r="P217" s="14"/>
      <c r="Q217" s="31">
        <f>+SUM(START:END!Q217)</f>
        <v>13168.77</v>
      </c>
      <c r="R217" s="42"/>
      <c r="S217" s="86">
        <f t="shared" si="86"/>
        <v>6931.4200000000019</v>
      </c>
      <c r="T217" s="14"/>
      <c r="U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75" customHeight="1">
      <c r="A218" t="str">
        <f t="shared" si="69"/>
        <v>ServiceUniformes</v>
      </c>
      <c r="B218" s="12" t="s">
        <v>84</v>
      </c>
      <c r="C218" s="30" t="s">
        <v>58</v>
      </c>
      <c r="D218" s="82"/>
      <c r="E218" s="14"/>
      <c r="F218" s="31">
        <f>+SUM(START:END!F218)</f>
        <v>27300</v>
      </c>
      <c r="G218" s="84"/>
      <c r="H218" s="478"/>
      <c r="I218" s="34">
        <f>+SUM(START:END!I218)</f>
        <v>27300</v>
      </c>
      <c r="J218" s="82"/>
      <c r="K218" s="14"/>
      <c r="L218" s="31">
        <f>+SUM(START:END!L218)</f>
        <v>12703.56</v>
      </c>
      <c r="M218" s="42"/>
      <c r="N218" s="60">
        <f t="shared" si="85"/>
        <v>-14596.44</v>
      </c>
      <c r="O218" s="82"/>
      <c r="P218" s="14"/>
      <c r="Q218" s="31">
        <f>+SUM(START:END!Q218)</f>
        <v>27300</v>
      </c>
      <c r="R218" s="42"/>
      <c r="S218" s="86">
        <f t="shared" si="86"/>
        <v>-14596.44</v>
      </c>
      <c r="T218" s="14"/>
      <c r="U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75" customHeight="1">
      <c r="A219" t="str">
        <f t="shared" si="69"/>
        <v>ServicePapeterie</v>
      </c>
      <c r="B219" s="12" t="s">
        <v>84</v>
      </c>
      <c r="C219" s="30" t="s">
        <v>59</v>
      </c>
      <c r="D219" s="82"/>
      <c r="E219" s="14"/>
      <c r="F219" s="31">
        <f>+SUM(START:END!F219)</f>
        <v>10987.199999999997</v>
      </c>
      <c r="G219" s="84"/>
      <c r="H219" s="478"/>
      <c r="I219" s="34">
        <f>+SUM(START:END!I219)</f>
        <v>10987.199999999997</v>
      </c>
      <c r="J219" s="82"/>
      <c r="K219" s="14"/>
      <c r="L219" s="31">
        <f>+SUM(START:END!L219)</f>
        <v>9496.18</v>
      </c>
      <c r="M219" s="42"/>
      <c r="N219" s="60">
        <f t="shared" si="85"/>
        <v>-1491.0199999999968</v>
      </c>
      <c r="O219" s="82"/>
      <c r="P219" s="14"/>
      <c r="Q219" s="31">
        <f>+SUM(START:END!Q219)</f>
        <v>9324</v>
      </c>
      <c r="R219" s="42"/>
      <c r="S219" s="86">
        <f t="shared" si="86"/>
        <v>172.18000000000029</v>
      </c>
      <c r="T219" s="14"/>
      <c r="U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75" customHeight="1">
      <c r="A220" t="str">
        <f t="shared" si="69"/>
        <v>ServiceTéléphone</v>
      </c>
      <c r="B220" s="12" t="s">
        <v>84</v>
      </c>
      <c r="C220" s="30" t="s">
        <v>60</v>
      </c>
      <c r="D220" s="82"/>
      <c r="E220" s="14"/>
      <c r="F220" s="31">
        <f>+SUM(START:END!F220)</f>
        <v>9684.8640000000014</v>
      </c>
      <c r="G220" s="84"/>
      <c r="H220" s="478"/>
      <c r="I220" s="34">
        <f>+SUM(START:END!I220)</f>
        <v>9684.8640000000014</v>
      </c>
      <c r="J220" s="82"/>
      <c r="K220" s="14"/>
      <c r="L220" s="31">
        <f>+SUM(START:END!L220)</f>
        <v>5241.29</v>
      </c>
      <c r="M220" s="42"/>
      <c r="N220" s="60">
        <f t="shared" si="85"/>
        <v>-4443.5740000000014</v>
      </c>
      <c r="O220" s="82"/>
      <c r="P220" s="14"/>
      <c r="Q220" s="31">
        <f>+SUM(START:END!Q220)</f>
        <v>11009.98</v>
      </c>
      <c r="R220" s="42"/>
      <c r="S220" s="86">
        <f t="shared" si="86"/>
        <v>-5768.69</v>
      </c>
      <c r="T220" s="14"/>
      <c r="U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75" customHeight="1">
      <c r="A221" t="str">
        <f t="shared" si="69"/>
        <v>ServiceFrais postaux</v>
      </c>
      <c r="B221" s="12" t="s">
        <v>84</v>
      </c>
      <c r="C221" s="30" t="s">
        <v>61</v>
      </c>
      <c r="D221" s="82"/>
      <c r="E221" s="14"/>
      <c r="F221" s="31">
        <f>+SUM(START:END!F221)</f>
        <v>4359.5999999999995</v>
      </c>
      <c r="G221" s="84"/>
      <c r="H221" s="478"/>
      <c r="I221" s="34">
        <f>+SUM(START:END!I221)</f>
        <v>4359.5999999999995</v>
      </c>
      <c r="J221" s="82"/>
      <c r="K221" s="14"/>
      <c r="L221" s="31">
        <f>+SUM(START:END!L221)</f>
        <v>2461.86</v>
      </c>
      <c r="M221" s="42"/>
      <c r="N221" s="60">
        <f t="shared" si="85"/>
        <v>-1897.7399999999993</v>
      </c>
      <c r="O221" s="82"/>
      <c r="P221" s="14"/>
      <c r="Q221" s="31">
        <f>+SUM(START:END!Q221)</f>
        <v>2411.35</v>
      </c>
      <c r="R221" s="42"/>
      <c r="S221" s="86">
        <f t="shared" si="86"/>
        <v>50.510000000000218</v>
      </c>
      <c r="T221" s="14"/>
      <c r="U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75" customHeight="1">
      <c r="A222" t="str">
        <f t="shared" si="69"/>
        <v>ServiceDivers</v>
      </c>
      <c r="B222" s="12" t="s">
        <v>84</v>
      </c>
      <c r="C222" s="30" t="s">
        <v>62</v>
      </c>
      <c r="D222" s="82"/>
      <c r="E222" s="14"/>
      <c r="F222" s="31">
        <f>+SUM(START:END!F222)</f>
        <v>20198.64</v>
      </c>
      <c r="G222" s="84"/>
      <c r="H222" s="478"/>
      <c r="I222" s="34">
        <f>+SUM(START:END!I222)</f>
        <v>20198.64</v>
      </c>
      <c r="J222" s="82"/>
      <c r="K222" s="14"/>
      <c r="L222" s="31">
        <f>+SUM(START:END!L222)</f>
        <v>10430.530000000001</v>
      </c>
      <c r="M222" s="42"/>
      <c r="N222" s="60">
        <f t="shared" si="85"/>
        <v>-9768.1099999999988</v>
      </c>
      <c r="O222" s="82"/>
      <c r="P222" s="14"/>
      <c r="Q222" s="31">
        <f>+SUM(START:END!Q222)</f>
        <v>26617.73</v>
      </c>
      <c r="R222" s="42"/>
      <c r="S222" s="86">
        <f t="shared" si="86"/>
        <v>-16187.199999999999</v>
      </c>
      <c r="T222" s="14"/>
      <c r="U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75" customHeight="1">
      <c r="A223" t="str">
        <f t="shared" si="69"/>
        <v>ServiceFormation</v>
      </c>
      <c r="B223" s="12" t="s">
        <v>84</v>
      </c>
      <c r="C223" s="30" t="s">
        <v>63</v>
      </c>
      <c r="D223" s="82"/>
      <c r="E223" s="14"/>
      <c r="F223" s="31">
        <f>+SUM(START:END!F223)</f>
        <v>29216.46</v>
      </c>
      <c r="G223" s="84"/>
      <c r="H223" s="478"/>
      <c r="I223" s="34">
        <f>+SUM(START:END!I223)</f>
        <v>29216.46</v>
      </c>
      <c r="J223" s="82"/>
      <c r="K223" s="14"/>
      <c r="L223" s="31">
        <f>+SUM(START:END!L223)</f>
        <v>29199.4</v>
      </c>
      <c r="M223" s="42"/>
      <c r="N223" s="60">
        <f t="shared" si="85"/>
        <v>-17.059999999997672</v>
      </c>
      <c r="O223" s="82"/>
      <c r="P223" s="14"/>
      <c r="Q223" s="31">
        <f>+SUM(START:END!Q223)</f>
        <v>58520.07</v>
      </c>
      <c r="R223" s="42"/>
      <c r="S223" s="86">
        <f t="shared" si="86"/>
        <v>-29320.67</v>
      </c>
      <c r="T223" s="14"/>
      <c r="U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75" customHeight="1">
      <c r="A224" t="str">
        <f t="shared" si="69"/>
        <v>ServiceFrais bancaires</v>
      </c>
      <c r="B224" s="12" t="s">
        <v>84</v>
      </c>
      <c r="C224" s="30" t="s">
        <v>64</v>
      </c>
      <c r="D224" s="82"/>
      <c r="E224" s="14"/>
      <c r="F224" s="31">
        <f>+SUM(START:END!F224)</f>
        <v>41487.477221259651</v>
      </c>
      <c r="G224" s="84"/>
      <c r="H224" s="478"/>
      <c r="I224" s="34">
        <f>+SUM(START:END!I224)</f>
        <v>41487.477221259651</v>
      </c>
      <c r="J224" s="82"/>
      <c r="K224" s="14"/>
      <c r="L224" s="31">
        <f>+SUM(START:END!L224)</f>
        <v>30266.48475</v>
      </c>
      <c r="M224" s="42"/>
      <c r="N224" s="60">
        <f t="shared" si="85"/>
        <v>-11220.992471259651</v>
      </c>
      <c r="O224" s="82"/>
      <c r="P224" s="14"/>
      <c r="Q224" s="31">
        <f>+SUM(START:END!Q224)</f>
        <v>31580.421750000001</v>
      </c>
      <c r="R224" s="42"/>
      <c r="S224" s="86">
        <f t="shared" si="86"/>
        <v>-1313.9370000000017</v>
      </c>
      <c r="T224" s="14"/>
      <c r="U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75" hidden="1" customHeight="1">
      <c r="A225" t="str">
        <f t="shared" si="69"/>
        <v>Service[...]</v>
      </c>
      <c r="B225" s="12" t="s">
        <v>84</v>
      </c>
      <c r="C225" s="30" t="s">
        <v>21</v>
      </c>
      <c r="D225" s="82"/>
      <c r="E225" s="14"/>
      <c r="F225" s="31">
        <f>+SUM(START:END!F225)</f>
        <v>0</v>
      </c>
      <c r="G225" s="84"/>
      <c r="H225" s="478"/>
      <c r="I225" s="34">
        <f>+SUM(START:END!I225)</f>
        <v>0</v>
      </c>
      <c r="J225" s="82"/>
      <c r="K225" s="14"/>
      <c r="L225" s="31">
        <f>+SUM(START:END!L225)</f>
        <v>0</v>
      </c>
      <c r="M225" s="42"/>
      <c r="N225" s="60">
        <f t="shared" si="85"/>
        <v>0</v>
      </c>
      <c r="O225" s="82"/>
      <c r="P225" s="14"/>
      <c r="Q225" s="31">
        <f>+SUM(START:END!Q225)</f>
        <v>0</v>
      </c>
      <c r="R225" s="42"/>
      <c r="S225" s="86">
        <f t="shared" si="86"/>
        <v>0</v>
      </c>
      <c r="T225" s="14"/>
      <c r="U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75" hidden="1" customHeight="1">
      <c r="B226" s="12"/>
      <c r="C226" s="30" t="s">
        <v>21</v>
      </c>
      <c r="D226" s="82"/>
      <c r="E226" s="14"/>
      <c r="F226" s="31">
        <f>+SUM(START:END!F226)</f>
        <v>0</v>
      </c>
      <c r="G226" s="84"/>
      <c r="H226" s="478"/>
      <c r="I226" s="34">
        <f>+SUM(START:END!I226)</f>
        <v>0</v>
      </c>
      <c r="J226" s="82"/>
      <c r="K226" s="14"/>
      <c r="L226" s="31">
        <f>+SUM(START:END!L226)</f>
        <v>0</v>
      </c>
      <c r="M226" s="42"/>
      <c r="N226" s="60">
        <f t="shared" si="85"/>
        <v>0</v>
      </c>
      <c r="O226" s="82"/>
      <c r="P226" s="14"/>
      <c r="Q226" s="31">
        <f>+SUM(START:END!Q226)</f>
        <v>0</v>
      </c>
      <c r="R226" s="42"/>
      <c r="S226" s="86">
        <f t="shared" si="86"/>
        <v>0</v>
      </c>
      <c r="T226" s="14"/>
      <c r="U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75" hidden="1" customHeight="1">
      <c r="A227" t="str">
        <f t="shared" si="69"/>
        <v>Service[...]</v>
      </c>
      <c r="B227" s="12" t="s">
        <v>84</v>
      </c>
      <c r="C227" s="30" t="s">
        <v>21</v>
      </c>
      <c r="D227" s="82"/>
      <c r="E227" s="14"/>
      <c r="F227" s="31">
        <f>+SUM(START:END!F227)</f>
        <v>0</v>
      </c>
      <c r="G227" s="84"/>
      <c r="H227" s="478"/>
      <c r="I227" s="34">
        <f>+SUM(START:END!I227)</f>
        <v>0</v>
      </c>
      <c r="J227" s="82"/>
      <c r="K227" s="14"/>
      <c r="L227" s="31">
        <f>+SUM(START:END!L227)</f>
        <v>0</v>
      </c>
      <c r="M227" s="42"/>
      <c r="N227" s="60">
        <f t="shared" si="85"/>
        <v>0</v>
      </c>
      <c r="O227" s="82"/>
      <c r="P227" s="14"/>
      <c r="Q227" s="31">
        <f>+SUM(START:END!Q227)</f>
        <v>0</v>
      </c>
      <c r="R227" s="42"/>
      <c r="S227" s="86">
        <f t="shared" si="86"/>
        <v>0</v>
      </c>
      <c r="T227" s="14"/>
      <c r="U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75" customHeight="1">
      <c r="B228" s="12"/>
      <c r="C228" s="99" t="s">
        <v>65</v>
      </c>
      <c r="D228" s="100" t="s">
        <v>98</v>
      </c>
      <c r="E228" s="101">
        <f>F228/F$193</f>
        <v>0.2664924275539497</v>
      </c>
      <c r="F228" s="105">
        <f>+SUM(F210:F227)</f>
        <v>928669.47739160201</v>
      </c>
      <c r="G228" s="103" t="s">
        <v>98</v>
      </c>
      <c r="H228" s="101">
        <f>I228/I$193</f>
        <v>0.2664924275539497</v>
      </c>
      <c r="I228" s="102">
        <f>+SUM(I210:I227)</f>
        <v>928669.47739160201</v>
      </c>
      <c r="J228" s="100" t="s">
        <v>98</v>
      </c>
      <c r="K228" s="101">
        <f>L228/L$193</f>
        <v>0.23713021766642953</v>
      </c>
      <c r="L228" s="102">
        <f>+SUM(L210:L227)</f>
        <v>767911.20475000003</v>
      </c>
      <c r="M228" s="106"/>
      <c r="N228" s="102">
        <f t="shared" si="85"/>
        <v>-160758.27264160197</v>
      </c>
      <c r="O228" s="103" t="s">
        <v>98</v>
      </c>
      <c r="P228" s="101">
        <f>Q228/Q$193</f>
        <v>0.31883959869290202</v>
      </c>
      <c r="Q228" s="102">
        <f>+SUM(Q210:Q227)</f>
        <v>1110632.8717499999</v>
      </c>
      <c r="R228" s="106"/>
      <c r="S228" s="107">
        <f t="shared" si="86"/>
        <v>-342721.6669999999</v>
      </c>
      <c r="T228" s="14"/>
      <c r="U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75" customHeight="1">
      <c r="B229" s="12"/>
      <c r="C229" s="88"/>
      <c r="D229" s="89"/>
      <c r="E229" s="117"/>
      <c r="F229" s="471"/>
      <c r="G229" s="91"/>
      <c r="H229" s="117"/>
      <c r="I229" s="60"/>
      <c r="J229" s="117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75" customHeight="1">
      <c r="B230" s="12"/>
      <c r="C230" s="99" t="s">
        <v>66</v>
      </c>
      <c r="D230" s="100" t="s">
        <v>40</v>
      </c>
      <c r="E230" s="101">
        <f>F230/F$193</f>
        <v>0.94581013085255972</v>
      </c>
      <c r="F230" s="105">
        <f>F209+F228</f>
        <v>3295947.310745683</v>
      </c>
      <c r="G230" s="103" t="s">
        <v>40</v>
      </c>
      <c r="H230" s="101">
        <f>I230/I$193</f>
        <v>0.94581013085255972</v>
      </c>
      <c r="I230" s="102">
        <f>I209+I228</f>
        <v>3295947.310745683</v>
      </c>
      <c r="J230" s="100" t="s">
        <v>40</v>
      </c>
      <c r="K230" s="101">
        <f>L230/L$193</f>
        <v>0.86126831717739138</v>
      </c>
      <c r="L230" s="102">
        <f>L209+L228</f>
        <v>2789090.3047500001</v>
      </c>
      <c r="M230" s="106"/>
      <c r="N230" s="119">
        <f t="shared" ref="N230:N232" si="87">L230-I230</f>
        <v>-506857.00599568291</v>
      </c>
      <c r="O230" s="103" t="s">
        <v>40</v>
      </c>
      <c r="P230" s="101">
        <f>Q230/Q$193</f>
        <v>0.87951498662094663</v>
      </c>
      <c r="Q230" s="102">
        <f>Q209+Q228</f>
        <v>3063666.68175</v>
      </c>
      <c r="R230" s="106"/>
      <c r="S230" s="120">
        <f>L230-Q230</f>
        <v>-274576.37699999986</v>
      </c>
      <c r="T230" s="14"/>
      <c r="U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75" customHeight="1">
      <c r="B231" s="12"/>
      <c r="C231" s="30"/>
      <c r="D231" s="82"/>
      <c r="E231" s="14"/>
      <c r="F231" s="471"/>
      <c r="G231" s="84"/>
      <c r="H231" s="478"/>
      <c r="I231" s="60"/>
      <c r="J231" s="478"/>
      <c r="K231" s="14"/>
      <c r="L231" s="60"/>
      <c r="M231" s="42"/>
      <c r="N231" s="60"/>
      <c r="O231" s="42"/>
      <c r="P231" s="14"/>
      <c r="Q231" s="60"/>
      <c r="R231" s="42"/>
      <c r="S231" s="86"/>
      <c r="T231" s="14"/>
      <c r="U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75" customHeight="1" thickBot="1">
      <c r="B232" s="12"/>
      <c r="C232" s="130" t="s">
        <v>73</v>
      </c>
      <c r="D232" s="159"/>
      <c r="E232" s="131"/>
      <c r="F232" s="477">
        <f>F193-F230</f>
        <v>188840.17802301282</v>
      </c>
      <c r="G232" s="160"/>
      <c r="H232" s="131"/>
      <c r="I232" s="133">
        <f>I193-I230</f>
        <v>188840.17802301282</v>
      </c>
      <c r="J232" s="132"/>
      <c r="K232" s="132"/>
      <c r="L232" s="133">
        <f>L193-L230</f>
        <v>449262.07524999976</v>
      </c>
      <c r="M232" s="161"/>
      <c r="N232" s="133">
        <f t="shared" si="87"/>
        <v>260421.89722698694</v>
      </c>
      <c r="O232" s="161"/>
      <c r="P232" s="132"/>
      <c r="Q232" s="133">
        <f>Q193-Q230</f>
        <v>419692.58824999956</v>
      </c>
      <c r="R232" s="161"/>
      <c r="S232" s="135">
        <f>L232-Q232</f>
        <v>29569.487000000197</v>
      </c>
      <c r="T232" s="14"/>
      <c r="U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3" customHeight="1">
      <c r="B235" s="12"/>
      <c r="C235" s="6" t="str">
        <f>C1</f>
        <v>Conso</v>
      </c>
      <c r="D235" s="2"/>
      <c r="E235" s="2"/>
      <c r="F235" s="2"/>
      <c r="G235" s="2"/>
      <c r="H235" s="1"/>
      <c r="I235" s="1"/>
      <c r="J235" s="1"/>
      <c r="K235" s="3" t="s">
        <v>100</v>
      </c>
      <c r="L235" s="2"/>
      <c r="M235" s="2"/>
      <c r="N235" s="1"/>
      <c r="O235" s="1"/>
      <c r="P235" s="2"/>
      <c r="Q235" s="1"/>
      <c r="R235" s="2"/>
      <c r="S235" s="5">
        <f>$S$1</f>
        <v>0</v>
      </c>
      <c r="T235" s="2"/>
      <c r="U235" s="6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5.75" customHeight="1" thickTop="1">
      <c r="B237" s="12"/>
      <c r="C237" s="13"/>
      <c r="D237" s="764" t="s">
        <v>5</v>
      </c>
      <c r="E237" s="762"/>
      <c r="F237" s="762"/>
      <c r="G237" s="761" t="s">
        <v>75</v>
      </c>
      <c r="H237" s="762"/>
      <c r="I237" s="765"/>
      <c r="J237" s="767" t="s">
        <v>7</v>
      </c>
      <c r="K237" s="762"/>
      <c r="L237" s="765"/>
      <c r="M237" s="767" t="s">
        <v>8</v>
      </c>
      <c r="N237" s="765"/>
      <c r="O237" s="764" t="s">
        <v>9</v>
      </c>
      <c r="P237" s="762"/>
      <c r="Q237" s="765"/>
      <c r="R237" s="767" t="s">
        <v>10</v>
      </c>
      <c r="S237" s="763"/>
      <c r="T237" s="156"/>
      <c r="U237" s="14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15.75" customHeight="1">
      <c r="A238" t="str">
        <f t="shared" ref="A238:A283" si="88">+B238&amp;C238</f>
        <v>Carrosserie</v>
      </c>
      <c r="B238" s="12" t="s">
        <v>100</v>
      </c>
      <c r="C238" s="30"/>
      <c r="D238" s="81" t="s">
        <v>41</v>
      </c>
      <c r="E238" s="81" t="s">
        <v>85</v>
      </c>
      <c r="F238" s="469" t="s">
        <v>13</v>
      </c>
      <c r="G238" s="479" t="s">
        <v>41</v>
      </c>
      <c r="H238" s="469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75" customHeight="1">
      <c r="A239" t="str">
        <f t="shared" si="88"/>
        <v>Carrosserie</v>
      </c>
      <c r="B239" s="12" t="s">
        <v>100</v>
      </c>
      <c r="C239" s="30"/>
      <c r="D239" s="81"/>
      <c r="E239" s="81"/>
      <c r="F239" s="469"/>
      <c r="G239" s="141"/>
      <c r="H239" s="81"/>
      <c r="I239" s="469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486"/>
      <c r="W239" s="486"/>
      <c r="X239" s="486"/>
      <c r="Y239" s="486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75" customHeight="1">
      <c r="A240" t="str">
        <f t="shared" si="88"/>
        <v>CarrosserieM/O Sous-traitement</v>
      </c>
      <c r="B240" s="12" t="s">
        <v>100</v>
      </c>
      <c r="C240" s="30" t="s">
        <v>101</v>
      </c>
      <c r="D240" s="490">
        <f>+SUM(START:END!D240)</f>
        <v>0</v>
      </c>
      <c r="E240" s="83">
        <f>+SUM(START:END!E240)</f>
        <v>1789542.1677625387</v>
      </c>
      <c r="F240" s="83">
        <f>+SUM(START:END!F240)</f>
        <v>407725.41822265415</v>
      </c>
      <c r="G240" s="489">
        <f>+SUM(START:END!G240)</f>
        <v>0</v>
      </c>
      <c r="H240" s="83">
        <f>+SUM(START:END!H240)</f>
        <v>1789542.1677625387</v>
      </c>
      <c r="I240" s="83">
        <f>+SUM(START:END!I240)</f>
        <v>407725.41822265415</v>
      </c>
      <c r="J240" s="61">
        <f>+SUM(START:END!J240)</f>
        <v>1229</v>
      </c>
      <c r="K240" s="31">
        <f>+SUM(START:END!K240)</f>
        <v>1739852.0299999998</v>
      </c>
      <c r="L240" s="34">
        <f>+SUM(START:END!L240)</f>
        <v>372188.85</v>
      </c>
      <c r="M240" s="164">
        <f>IFERROR((K240-H240)/H240,0)</f>
        <v>-2.7766955513915798E-2</v>
      </c>
      <c r="N240" s="60">
        <f>L240-I240</f>
        <v>-35536.568222654168</v>
      </c>
      <c r="O240" s="61">
        <f>+SUM(START:END!O240)</f>
        <v>1862</v>
      </c>
      <c r="P240" s="31">
        <f>+SUM(START:END!P240)</f>
        <v>2385516</v>
      </c>
      <c r="Q240" s="34">
        <f>+SUM(START:END!Q240)</f>
        <v>531969.7200000002</v>
      </c>
      <c r="R240" s="164">
        <f>IF(O240=0,0,J240/O240)</f>
        <v>0.66004296455424272</v>
      </c>
      <c r="S240" s="86">
        <f>L240-Q240</f>
        <v>-159780.87000000023</v>
      </c>
      <c r="T240" s="81"/>
      <c r="U240" s="14"/>
      <c r="V240" s="486">
        <f>+SUM(START:END!D240)-D240</f>
        <v>0</v>
      </c>
      <c r="W240" s="486">
        <f>+SUM(START:END!G240)-G240</f>
        <v>0</v>
      </c>
      <c r="X240" s="486">
        <f>+SUM(START:END!J240)-J240</f>
        <v>0</v>
      </c>
      <c r="Y240" s="486">
        <f>+SUM(START:END!O240)-O240</f>
        <v>0</v>
      </c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75" customHeight="1">
      <c r="A241" t="str">
        <f t="shared" si="88"/>
        <v>Carrosserie% profit / ventes</v>
      </c>
      <c r="B241" s="12" t="s">
        <v>100</v>
      </c>
      <c r="C241" s="30" t="s">
        <v>88</v>
      </c>
      <c r="D241" s="81"/>
      <c r="E241" s="150"/>
      <c r="F241" s="470">
        <f>IFERROR(F240/E240,0)</f>
        <v>0.22783783783783787</v>
      </c>
      <c r="G241" s="141"/>
      <c r="H241" s="150"/>
      <c r="I241" s="470">
        <f>IFERROR(I240/H240,0)</f>
        <v>0.22783783783783787</v>
      </c>
      <c r="J241" s="61"/>
      <c r="K241" s="14"/>
      <c r="L241" s="165">
        <f>IFERROR(L240/K240,0)</f>
        <v>0.21391982972253107</v>
      </c>
      <c r="M241" s="164"/>
      <c r="N241" s="60">
        <f>IFERROR(N240/M240,0)</f>
        <v>1279815.0738868192</v>
      </c>
      <c r="O241" s="61"/>
      <c r="P241" s="14"/>
      <c r="Q241" s="165">
        <f>IFERROR(Q240/P240,0)</f>
        <v>0.22299985411961196</v>
      </c>
      <c r="R241" s="61"/>
      <c r="S241" s="86">
        <f>IFERROR(S240/R240,0)</f>
        <v>-242076.46862489864</v>
      </c>
      <c r="T241" s="81"/>
      <c r="U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75" customHeight="1">
      <c r="A242" t="str">
        <f t="shared" si="88"/>
        <v>Carrosserie</v>
      </c>
      <c r="B242" s="12" t="s">
        <v>100</v>
      </c>
      <c r="C242" s="30"/>
      <c r="D242" s="81"/>
      <c r="E242" s="217"/>
      <c r="F242" s="217"/>
      <c r="G242" s="141"/>
      <c r="H242" s="217"/>
      <c r="I242" s="217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75" customHeight="1">
      <c r="A243" t="str">
        <f t="shared" si="88"/>
        <v>CarrosserieM/O Carrosserie</v>
      </c>
      <c r="B243" s="12" t="s">
        <v>100</v>
      </c>
      <c r="C243" s="15" t="s">
        <v>102</v>
      </c>
      <c r="D243" s="476">
        <f>+SUM(START:END!D243)</f>
        <v>0</v>
      </c>
      <c r="E243" s="83">
        <f>+SUM(START:END!E243)</f>
        <v>0</v>
      </c>
      <c r="F243" s="83">
        <f>+SUM(START:END!F243)</f>
        <v>0</v>
      </c>
      <c r="G243" s="220">
        <f>+SUM(START:END!G243)</f>
        <v>0</v>
      </c>
      <c r="H243" s="83">
        <f>+SUM(START:END!H243)</f>
        <v>0</v>
      </c>
      <c r="I243" s="83">
        <f>+SUM(START:END!I243)</f>
        <v>0</v>
      </c>
      <c r="J243" s="172">
        <f>+SUM(START:END!J243)</f>
        <v>0</v>
      </c>
      <c r="K243" s="173">
        <f>+SUM(START:END!K243)</f>
        <v>0</v>
      </c>
      <c r="L243" s="114">
        <f>+SUM(START:END!L243)</f>
        <v>0</v>
      </c>
      <c r="M243" s="182" t="e">
        <f>(K243-H243)/H243</f>
        <v>#DIV/0!</v>
      </c>
      <c r="N243" s="115">
        <f>L243-I243</f>
        <v>0</v>
      </c>
      <c r="O243" s="172">
        <f>+SUM(START:END!O243)</f>
        <v>0</v>
      </c>
      <c r="P243" s="173">
        <f>+SUM(START:END!P243)</f>
        <v>0</v>
      </c>
      <c r="Q243" s="114">
        <f>+SUM(START:END!Q243)</f>
        <v>0</v>
      </c>
      <c r="R243" s="164">
        <f>IF(O243=0,0,J243/O243)</f>
        <v>0</v>
      </c>
      <c r="S243" s="116">
        <f>L243-Q243</f>
        <v>0</v>
      </c>
      <c r="T243" s="155"/>
      <c r="U243" s="14"/>
      <c r="V243" s="486">
        <f>+SUM(START:END!D243)-D243</f>
        <v>0</v>
      </c>
      <c r="W243" s="486">
        <f>+SUM(START:END!G243)-G243</f>
        <v>0</v>
      </c>
      <c r="X243" s="486">
        <f>+SUM(START:END!J243)-J243</f>
        <v>0</v>
      </c>
      <c r="Y243" s="486">
        <f>+SUM(START:END!O243)-O243</f>
        <v>0</v>
      </c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75" customHeight="1">
      <c r="A244" t="str">
        <f t="shared" si="88"/>
        <v>Carrosserie% profit / ventes</v>
      </c>
      <c r="B244" s="12" t="s">
        <v>100</v>
      </c>
      <c r="C244" s="30" t="s">
        <v>88</v>
      </c>
      <c r="D244" s="14"/>
      <c r="E244" s="150"/>
      <c r="F244" s="470" t="e">
        <f>F243/E243</f>
        <v>#DIV/0!</v>
      </c>
      <c r="G244" s="42"/>
      <c r="H244" s="150"/>
      <c r="I244" s="470" t="e">
        <f>I243/H243</f>
        <v>#DIV/0!</v>
      </c>
      <c r="J244" s="61"/>
      <c r="K244" s="14"/>
      <c r="L244" s="165">
        <f>IFERROR(L243/K243,0)</f>
        <v>0</v>
      </c>
      <c r="M244" s="164"/>
      <c r="N244" s="60" t="e">
        <f>N243/I243</f>
        <v>#DIV/0!</v>
      </c>
      <c r="O244" s="61"/>
      <c r="P244" s="14"/>
      <c r="Q244" s="165">
        <f>IFERROR(Q243/P243,0)</f>
        <v>0</v>
      </c>
      <c r="R244" s="61"/>
      <c r="S244" s="86">
        <f>IF(Q243=0,0,S243/Q243)</f>
        <v>0</v>
      </c>
      <c r="T244" s="155"/>
      <c r="U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75" customHeight="1">
      <c r="A245" t="str">
        <f t="shared" si="88"/>
        <v>Carrosserie</v>
      </c>
      <c r="B245" s="12" t="s">
        <v>100</v>
      </c>
      <c r="C245" s="88"/>
      <c r="D245" s="117"/>
      <c r="E245" s="166"/>
      <c r="F245" s="229"/>
      <c r="G245" s="24"/>
      <c r="H245" s="166"/>
      <c r="I245" s="229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75" customHeight="1">
      <c r="A246" t="str">
        <f t="shared" si="88"/>
        <v>CarrosserieM/O Esthétique Carr.</v>
      </c>
      <c r="B246" s="12" t="s">
        <v>100</v>
      </c>
      <c r="C246" s="15" t="s">
        <v>103</v>
      </c>
      <c r="D246" s="171">
        <f>+SUM(START:END!D246)</f>
        <v>0</v>
      </c>
      <c r="E246" s="83">
        <f>+SUM(START:END!E246)</f>
        <v>0</v>
      </c>
      <c r="F246" s="83">
        <f>+SUM(START:END!F246)</f>
        <v>0</v>
      </c>
      <c r="G246" s="172">
        <f>+SUM(START:END!G246)</f>
        <v>0</v>
      </c>
      <c r="H246" s="83">
        <f>+SUM(START:END!H246)</f>
        <v>0</v>
      </c>
      <c r="I246" s="83">
        <f>+SUM(START:END!I246)</f>
        <v>0</v>
      </c>
      <c r="J246" s="172">
        <f>+SUM(START:END!J246)</f>
        <v>0</v>
      </c>
      <c r="K246" s="31">
        <f>+SUM(START:END!K246)</f>
        <v>0</v>
      </c>
      <c r="L246" s="34">
        <f>+SUM(START:END!L246)</f>
        <v>0</v>
      </c>
      <c r="M246" s="164" t="e">
        <f>(K246-H246)/H246</f>
        <v>#DIV/0!</v>
      </c>
      <c r="N246" s="115">
        <f>L246-I246</f>
        <v>0</v>
      </c>
      <c r="O246" s="172">
        <f>+SUM(START:END!O246)</f>
        <v>0</v>
      </c>
      <c r="P246" s="31">
        <f>+SUM(START:END!P246)</f>
        <v>0</v>
      </c>
      <c r="Q246" s="34">
        <f>+SUM(START:END!Q246)</f>
        <v>0</v>
      </c>
      <c r="R246" s="164">
        <f>IF(O246=0,0,J246/O246)</f>
        <v>0</v>
      </c>
      <c r="S246" s="86">
        <f>L246-Q246</f>
        <v>0</v>
      </c>
      <c r="T246" s="155"/>
      <c r="U246" s="14"/>
      <c r="V246" s="486">
        <f>+SUM(START:END!D246)-D246</f>
        <v>0</v>
      </c>
      <c r="W246" s="486">
        <f>+SUM(START:END!G246)-G246</f>
        <v>0</v>
      </c>
      <c r="X246" s="486">
        <f>+SUM(START:END!J246)-J246</f>
        <v>0</v>
      </c>
      <c r="Y246" s="486">
        <f>+SUM(START:END!O246)-O246</f>
        <v>0</v>
      </c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75" customHeight="1">
      <c r="A247" t="str">
        <f t="shared" si="88"/>
        <v>Carrosserie% profit / ventes</v>
      </c>
      <c r="B247" s="12" t="s">
        <v>100</v>
      </c>
      <c r="C247" s="30" t="s">
        <v>88</v>
      </c>
      <c r="D247" s="14"/>
      <c r="E247" s="14"/>
      <c r="F247" s="470" t="e">
        <f>F246/E246</f>
        <v>#DIV/0!</v>
      </c>
      <c r="G247" s="42"/>
      <c r="H247" s="14"/>
      <c r="I247" s="470" t="e">
        <f>I246/H246</f>
        <v>#DIV/0!</v>
      </c>
      <c r="J247" s="42"/>
      <c r="K247" s="14"/>
      <c r="L247" s="165">
        <f>IFERROR(L246/K246,0)</f>
        <v>0</v>
      </c>
      <c r="M247" s="43"/>
      <c r="N247" s="44" t="e">
        <f>N246/I246</f>
        <v>#DIV/0!</v>
      </c>
      <c r="O247" s="42"/>
      <c r="P247" s="14"/>
      <c r="Q247" s="165">
        <f>IFERROR(Q246/P246,0)</f>
        <v>0</v>
      </c>
      <c r="R247" s="43"/>
      <c r="S247" s="45">
        <f>IF(Q246=0,0,S246/Q246)</f>
        <v>0</v>
      </c>
      <c r="T247" s="155"/>
      <c r="U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75" customHeight="1" thickBot="1">
      <c r="A248" t="str">
        <f t="shared" si="88"/>
        <v>Carrosserie</v>
      </c>
      <c r="B248" s="12" t="s">
        <v>100</v>
      </c>
      <c r="C248" s="30"/>
      <c r="D248" s="14"/>
      <c r="E248" s="14"/>
      <c r="F248" s="470"/>
      <c r="G248" s="42"/>
      <c r="H248" s="14"/>
      <c r="I248" s="470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75" customHeight="1" thickTop="1">
      <c r="A249" t="str">
        <f t="shared" si="88"/>
        <v>CarrosserieTotal Mécanique</v>
      </c>
      <c r="B249" s="12" t="s">
        <v>100</v>
      </c>
      <c r="C249" s="63" t="s">
        <v>97</v>
      </c>
      <c r="D249" s="64"/>
      <c r="E249" s="64">
        <f t="shared" ref="E249:F249" si="89">E243+E246+E240</f>
        <v>1789542.1677625387</v>
      </c>
      <c r="F249" s="64">
        <f t="shared" si="89"/>
        <v>407725.41822265415</v>
      </c>
      <c r="G249" s="67"/>
      <c r="H249" s="64">
        <f t="shared" ref="H249:I249" si="90">H243+H246+H240</f>
        <v>1789542.1677625387</v>
      </c>
      <c r="I249" s="64">
        <f t="shared" si="90"/>
        <v>407725.41822265415</v>
      </c>
      <c r="J249" s="67"/>
      <c r="K249" s="64">
        <f t="shared" ref="K249:L249" si="91">K243+K246+K240</f>
        <v>1739852.0299999998</v>
      </c>
      <c r="L249" s="66">
        <f t="shared" si="91"/>
        <v>372188.85</v>
      </c>
      <c r="M249" s="216">
        <f>L250-I250</f>
        <v>-1.3918008115306801E-2</v>
      </c>
      <c r="N249" s="66">
        <f>L249-I249</f>
        <v>-35536.568222654168</v>
      </c>
      <c r="O249" s="67"/>
      <c r="P249" s="64">
        <f t="shared" ref="P249:Q249" si="92">P243+P246+P240</f>
        <v>2385516</v>
      </c>
      <c r="Q249" s="66">
        <f t="shared" si="92"/>
        <v>531969.7200000002</v>
      </c>
      <c r="R249" s="216">
        <f>L250-Q250</f>
        <v>-9.080024397080888E-3</v>
      </c>
      <c r="S249" s="69">
        <f>L249-Q249</f>
        <v>-159780.87000000023</v>
      </c>
      <c r="T249" s="155"/>
      <c r="U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3.25" customHeight="1" thickBot="1">
      <c r="A250" t="str">
        <f t="shared" si="88"/>
        <v>Carrosserie</v>
      </c>
      <c r="B250" s="12" t="s">
        <v>100</v>
      </c>
      <c r="C250" s="70"/>
      <c r="D250" s="71"/>
      <c r="E250" s="71"/>
      <c r="F250" s="473">
        <f>F249/E249</f>
        <v>0.22783783783783787</v>
      </c>
      <c r="G250" s="73"/>
      <c r="H250" s="71"/>
      <c r="I250" s="473">
        <f>I249/H249</f>
        <v>0.22783783783783787</v>
      </c>
      <c r="J250" s="73"/>
      <c r="K250" s="71"/>
      <c r="L250" s="75">
        <f>IF(K249=0,0,L249/K249)</f>
        <v>0.21391982972253107</v>
      </c>
      <c r="M250" s="74"/>
      <c r="N250" s="75">
        <f>N249/I249</f>
        <v>-8.715808883724796E-2</v>
      </c>
      <c r="O250" s="73"/>
      <c r="P250" s="71"/>
      <c r="Q250" s="75">
        <f>IF(P249=0,0,Q249/P249)</f>
        <v>0.22299985411961196</v>
      </c>
      <c r="R250" s="74"/>
      <c r="S250" s="76">
        <f>IF(R249=0,0,S249/R249)</f>
        <v>17596964.833196674</v>
      </c>
      <c r="T250" s="155"/>
      <c r="U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75" customHeight="1" thickTop="1">
      <c r="A251" t="str">
        <f t="shared" si="88"/>
        <v>Carrosserie</v>
      </c>
      <c r="B251" s="12" t="s">
        <v>100</v>
      </c>
      <c r="C251" s="30"/>
      <c r="D251" s="14"/>
      <c r="E251" s="14"/>
      <c r="F251" s="471"/>
      <c r="G251" s="42"/>
      <c r="H251" s="14"/>
      <c r="I251" s="471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75" customHeight="1">
      <c r="A252" t="str">
        <f t="shared" si="88"/>
        <v>CarrosserieDEPENSES</v>
      </c>
      <c r="B252" s="12" t="s">
        <v>100</v>
      </c>
      <c r="C252" s="80" t="s">
        <v>31</v>
      </c>
      <c r="D252" s="14"/>
      <c r="E252" s="14"/>
      <c r="F252" s="471"/>
      <c r="G252" s="42"/>
      <c r="H252" s="14"/>
      <c r="I252" s="471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75" customHeight="1">
      <c r="A253" t="str">
        <f t="shared" si="88"/>
        <v>CarrosserieSalaires cadres</v>
      </c>
      <c r="B253" s="12" t="s">
        <v>100</v>
      </c>
      <c r="C253" s="108" t="s">
        <v>42</v>
      </c>
      <c r="D253" s="14"/>
      <c r="E253" s="14"/>
      <c r="F253" s="31">
        <f>+SUM(START:END!F253)</f>
        <v>6110.6402298850589</v>
      </c>
      <c r="G253" s="42"/>
      <c r="H253" s="14"/>
      <c r="I253" s="31">
        <f>+SUM(START:END!I253)</f>
        <v>6110.6402298850589</v>
      </c>
      <c r="J253" s="42"/>
      <c r="K253" s="14"/>
      <c r="L253" s="34">
        <f>+SUM(START:END!L253)</f>
        <v>17391.52</v>
      </c>
      <c r="M253" s="42"/>
      <c r="N253" s="41"/>
      <c r="O253" s="42"/>
      <c r="P253" s="14"/>
      <c r="Q253" s="34">
        <f>+SUM(START:END!Q253)</f>
        <v>9120.76</v>
      </c>
      <c r="R253" s="42"/>
      <c r="S253" s="35">
        <f>L253-Q253</f>
        <v>8270.76</v>
      </c>
      <c r="T253" s="14"/>
      <c r="U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75" customHeight="1">
      <c r="A254" t="str">
        <f t="shared" si="88"/>
        <v>CarrosserieSalaires commis</v>
      </c>
      <c r="B254" s="12" t="s">
        <v>100</v>
      </c>
      <c r="C254" s="109" t="s">
        <v>43</v>
      </c>
      <c r="D254" s="82"/>
      <c r="E254" s="14"/>
      <c r="F254" s="26">
        <f>+SUM(START:END!F254)</f>
        <v>11472.980617885059</v>
      </c>
      <c r="G254" s="84"/>
      <c r="H254" s="14"/>
      <c r="I254" s="26">
        <f>+SUM(START:END!I254)</f>
        <v>11472.980617885059</v>
      </c>
      <c r="J254" s="42"/>
      <c r="K254" s="14"/>
      <c r="L254" s="34">
        <f>+SUM(START:END!L254)</f>
        <v>12643.46</v>
      </c>
      <c r="M254" s="42"/>
      <c r="N254" s="60">
        <f t="shared" ref="N254:N283" si="93">L254-I254</f>
        <v>1170.4793821149397</v>
      </c>
      <c r="O254" s="42"/>
      <c r="P254" s="14"/>
      <c r="Q254" s="34">
        <f>+SUM(START:END!Q254)</f>
        <v>24227.91</v>
      </c>
      <c r="R254" s="42"/>
      <c r="S254" s="86">
        <f>L254-Q254</f>
        <v>-11584.45</v>
      </c>
      <c r="T254" s="14"/>
      <c r="U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75" customHeight="1">
      <c r="A255" t="str">
        <f t="shared" si="88"/>
        <v>CarrosserieSalaires autres</v>
      </c>
      <c r="B255" s="12" t="s">
        <v>100</v>
      </c>
      <c r="C255" s="108" t="s">
        <v>44</v>
      </c>
      <c r="D255" s="110"/>
      <c r="E255" s="111"/>
      <c r="F255" s="31">
        <f>+SUM(START:END!F255)</f>
        <v>71132.038826188509</v>
      </c>
      <c r="G255" s="112"/>
      <c r="H255" s="111"/>
      <c r="I255" s="31">
        <f>+SUM(START:END!I255)</f>
        <v>71132.038826188509</v>
      </c>
      <c r="J255" s="113"/>
      <c r="K255" s="111"/>
      <c r="L255" s="114">
        <f>+SUM(START:END!L255)</f>
        <v>73292.609999999986</v>
      </c>
      <c r="M255" s="113"/>
      <c r="N255" s="115">
        <f t="shared" si="93"/>
        <v>2160.5711738114769</v>
      </c>
      <c r="O255" s="113"/>
      <c r="P255" s="111"/>
      <c r="Q255" s="114">
        <f>+SUM(START:END!Q255)</f>
        <v>114371.22</v>
      </c>
      <c r="R255" s="113"/>
      <c r="S255" s="116">
        <f t="shared" ref="S255:S284" si="94">L255-Q255</f>
        <v>-41078.610000000015</v>
      </c>
      <c r="T255" s="14"/>
      <c r="U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75" customHeight="1">
      <c r="A256" t="str">
        <f t="shared" si="88"/>
        <v>CarrosserieSalaires spécialistes</v>
      </c>
      <c r="B256" s="12" t="s">
        <v>100</v>
      </c>
      <c r="C256" s="108" t="s">
        <v>45</v>
      </c>
      <c r="D256" s="82"/>
      <c r="E256" s="14"/>
      <c r="F256" s="31">
        <f>+SUM(START:END!F256)</f>
        <v>74110.521862068956</v>
      </c>
      <c r="G256" s="84"/>
      <c r="H256" s="14"/>
      <c r="I256" s="31">
        <f>+SUM(START:END!I256)</f>
        <v>74110.521862068956</v>
      </c>
      <c r="J256" s="42"/>
      <c r="K256" s="14"/>
      <c r="L256" s="34">
        <f>+SUM(START:END!L256)</f>
        <v>52392.94</v>
      </c>
      <c r="M256" s="42"/>
      <c r="N256" s="60">
        <f t="shared" si="93"/>
        <v>-21717.581862068953</v>
      </c>
      <c r="O256" s="42"/>
      <c r="P256" s="14"/>
      <c r="Q256" s="34">
        <f>+SUM(START:END!Q256)</f>
        <v>116345.29999999999</v>
      </c>
      <c r="R256" s="42"/>
      <c r="S256" s="86">
        <f t="shared" si="94"/>
        <v>-63952.359999999986</v>
      </c>
      <c r="T256" s="14"/>
      <c r="U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75" hidden="1" customHeight="1">
      <c r="A257" t="str">
        <f t="shared" si="88"/>
        <v>Carrosserie[...]</v>
      </c>
      <c r="B257" s="12" t="s">
        <v>100</v>
      </c>
      <c r="C257" s="30" t="s">
        <v>21</v>
      </c>
      <c r="D257" s="82"/>
      <c r="E257" s="14"/>
      <c r="F257" s="31">
        <f>+SUM(START:END!F257)</f>
        <v>0</v>
      </c>
      <c r="G257" s="84"/>
      <c r="H257" s="14"/>
      <c r="I257" s="31">
        <f>+SUM(START:END!I257)</f>
        <v>0</v>
      </c>
      <c r="J257" s="42"/>
      <c r="K257" s="14"/>
      <c r="L257" s="34">
        <f>+SUM(START:END!L257)</f>
        <v>0</v>
      </c>
      <c r="M257" s="42"/>
      <c r="N257" s="60">
        <f t="shared" si="93"/>
        <v>0</v>
      </c>
      <c r="O257" s="42"/>
      <c r="P257" s="14"/>
      <c r="Q257" s="34">
        <f>+SUM(START:END!Q257)</f>
        <v>0</v>
      </c>
      <c r="R257" s="42"/>
      <c r="S257" s="86">
        <f t="shared" si="94"/>
        <v>0</v>
      </c>
      <c r="T257" s="14"/>
      <c r="U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75" hidden="1" customHeight="1">
      <c r="A258" t="str">
        <f t="shared" si="88"/>
        <v>Carrosserie[...]</v>
      </c>
      <c r="B258" s="12" t="s">
        <v>100</v>
      </c>
      <c r="C258" s="30" t="s">
        <v>21</v>
      </c>
      <c r="D258" s="82"/>
      <c r="E258" s="14"/>
      <c r="F258" s="31">
        <f>+SUM(START:END!F258)</f>
        <v>0</v>
      </c>
      <c r="G258" s="84"/>
      <c r="H258" s="14"/>
      <c r="I258" s="31">
        <f>+SUM(START:END!I258)</f>
        <v>0</v>
      </c>
      <c r="J258" s="42"/>
      <c r="K258" s="14"/>
      <c r="L258" s="34">
        <f>+SUM(START:END!L258)</f>
        <v>0</v>
      </c>
      <c r="M258" s="42"/>
      <c r="N258" s="60">
        <f t="shared" si="93"/>
        <v>0</v>
      </c>
      <c r="O258" s="42"/>
      <c r="P258" s="14"/>
      <c r="Q258" s="34">
        <f>+SUM(START:END!Q258)</f>
        <v>0</v>
      </c>
      <c r="R258" s="42"/>
      <c r="S258" s="86">
        <f t="shared" si="94"/>
        <v>0</v>
      </c>
      <c r="T258" s="14"/>
      <c r="U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75" hidden="1" customHeight="1">
      <c r="A259" t="str">
        <f t="shared" si="88"/>
        <v>Carrosserie[...]</v>
      </c>
      <c r="B259" s="12" t="s">
        <v>100</v>
      </c>
      <c r="C259" s="30" t="s">
        <v>21</v>
      </c>
      <c r="D259" s="82"/>
      <c r="E259" s="14"/>
      <c r="F259" s="31">
        <f>+SUM(START:END!F259)</f>
        <v>0</v>
      </c>
      <c r="G259" s="84"/>
      <c r="H259" s="14"/>
      <c r="I259" s="31">
        <f>+SUM(START:END!I259)</f>
        <v>0</v>
      </c>
      <c r="J259" s="42"/>
      <c r="K259" s="14"/>
      <c r="L259" s="34">
        <f>+SUM(START:END!L259)</f>
        <v>0</v>
      </c>
      <c r="M259" s="42"/>
      <c r="N259" s="60">
        <f t="shared" si="93"/>
        <v>0</v>
      </c>
      <c r="O259" s="42"/>
      <c r="P259" s="14"/>
      <c r="Q259" s="34">
        <f>+SUM(START:END!Q259)</f>
        <v>0</v>
      </c>
      <c r="R259" s="42"/>
      <c r="S259" s="86">
        <f t="shared" si="94"/>
        <v>0</v>
      </c>
      <c r="T259" s="14"/>
      <c r="U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75" customHeight="1">
      <c r="A260" t="str">
        <f t="shared" si="88"/>
        <v>CarrosserieSalaires en absences</v>
      </c>
      <c r="B260" s="12" t="s">
        <v>100</v>
      </c>
      <c r="C260" s="109" t="s">
        <v>46</v>
      </c>
      <c r="D260" s="82"/>
      <c r="E260" s="14"/>
      <c r="F260" s="26">
        <f>+SUM(START:END!F260)</f>
        <v>19539.141784323307</v>
      </c>
      <c r="G260" s="84"/>
      <c r="H260" s="14"/>
      <c r="I260" s="26">
        <f>+SUM(START:END!I260)</f>
        <v>19539.141784323307</v>
      </c>
      <c r="J260" s="42"/>
      <c r="K260" s="14"/>
      <c r="L260" s="34">
        <f>+SUM(START:END!L260)</f>
        <v>9744.42</v>
      </c>
      <c r="M260" s="42"/>
      <c r="N260" s="60">
        <f t="shared" si="93"/>
        <v>-9794.7217843233066</v>
      </c>
      <c r="O260" s="42"/>
      <c r="P260" s="14"/>
      <c r="Q260" s="34">
        <f>+SUM(START:END!Q260)</f>
        <v>25539.120000000003</v>
      </c>
      <c r="R260" s="42"/>
      <c r="S260" s="86">
        <f t="shared" si="94"/>
        <v>-15794.700000000003</v>
      </c>
      <c r="T260" s="14"/>
      <c r="U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75" customHeight="1">
      <c r="A261" t="str">
        <f t="shared" si="88"/>
        <v>CarrosserieDéduction à la source</v>
      </c>
      <c r="B261" s="12" t="s">
        <v>100</v>
      </c>
      <c r="C261" s="108" t="s">
        <v>47</v>
      </c>
      <c r="D261" s="110"/>
      <c r="E261" s="111"/>
      <c r="F261" s="31">
        <f>+SUM(START:END!F261)</f>
        <v>19539.141784323307</v>
      </c>
      <c r="G261" s="112"/>
      <c r="H261" s="111"/>
      <c r="I261" s="31">
        <f>+SUM(START:END!I261)</f>
        <v>19539.141784323307</v>
      </c>
      <c r="J261" s="113"/>
      <c r="K261" s="111"/>
      <c r="L261" s="114">
        <f>+SUM(START:END!L261)</f>
        <v>18096.939999999999</v>
      </c>
      <c r="M261" s="113"/>
      <c r="N261" s="115">
        <f t="shared" si="93"/>
        <v>-1442.2017843233079</v>
      </c>
      <c r="O261" s="113"/>
      <c r="P261" s="111"/>
      <c r="Q261" s="114">
        <f>+SUM(START:END!Q261)</f>
        <v>25364.720000000001</v>
      </c>
      <c r="R261" s="113"/>
      <c r="S261" s="116">
        <f t="shared" si="94"/>
        <v>-7267.7800000000025</v>
      </c>
      <c r="T261" s="14"/>
      <c r="U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75" customHeight="1">
      <c r="A262" t="str">
        <f t="shared" si="88"/>
        <v>CarrosserieBénéfices marginaux</v>
      </c>
      <c r="B262" s="12" t="s">
        <v>100</v>
      </c>
      <c r="C262" s="108" t="s">
        <v>48</v>
      </c>
      <c r="D262" s="82"/>
      <c r="E262" s="14"/>
      <c r="F262" s="31">
        <f>+SUM(START:END!F262)</f>
        <v>14003.05161209837</v>
      </c>
      <c r="G262" s="84"/>
      <c r="H262" s="14"/>
      <c r="I262" s="31">
        <f>+SUM(START:END!I262)</f>
        <v>14003.05161209837</v>
      </c>
      <c r="J262" s="42"/>
      <c r="K262" s="14"/>
      <c r="L262" s="34">
        <f>+SUM(START:END!L262)</f>
        <v>12969.46</v>
      </c>
      <c r="M262" s="42"/>
      <c r="N262" s="60">
        <f t="shared" si="93"/>
        <v>-1033.5916120983711</v>
      </c>
      <c r="O262" s="42"/>
      <c r="P262" s="14"/>
      <c r="Q262" s="34">
        <f>+SUM(START:END!Q262)</f>
        <v>11178.93</v>
      </c>
      <c r="R262" s="42"/>
      <c r="S262" s="86">
        <f t="shared" si="94"/>
        <v>1790.5299999999988</v>
      </c>
      <c r="T262" s="14"/>
      <c r="U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75" customHeight="1">
      <c r="A263" t="str">
        <f t="shared" si="88"/>
        <v>CarrosserieCsst</v>
      </c>
      <c r="B263" s="12" t="s">
        <v>100</v>
      </c>
      <c r="C263" s="108" t="s">
        <v>49</v>
      </c>
      <c r="D263" s="82"/>
      <c r="E263" s="14"/>
      <c r="F263" s="31">
        <f>+SUM(START:END!F263)</f>
        <v>3256.5236307205514</v>
      </c>
      <c r="G263" s="84"/>
      <c r="H263" s="14"/>
      <c r="I263" s="31">
        <f>+SUM(START:END!I263)</f>
        <v>3256.5236307205514</v>
      </c>
      <c r="J263" s="42"/>
      <c r="K263" s="14"/>
      <c r="L263" s="34">
        <f>+SUM(START:END!L263)</f>
        <v>3016.17</v>
      </c>
      <c r="M263" s="42"/>
      <c r="N263" s="60">
        <f t="shared" si="93"/>
        <v>-240.35363072055134</v>
      </c>
      <c r="O263" s="42"/>
      <c r="P263" s="14"/>
      <c r="Q263" s="34">
        <f>+SUM(START:END!Q263)</f>
        <v>6138.75</v>
      </c>
      <c r="R263" s="42"/>
      <c r="S263" s="86">
        <f t="shared" si="94"/>
        <v>-3122.58</v>
      </c>
      <c r="T263" s="14"/>
      <c r="U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75" hidden="1" customHeight="1">
      <c r="A264" t="str">
        <f t="shared" si="88"/>
        <v>Carrosserie[...]</v>
      </c>
      <c r="B264" s="12" t="s">
        <v>100</v>
      </c>
      <c r="C264" s="30" t="s">
        <v>21</v>
      </c>
      <c r="D264" s="89"/>
      <c r="E264" s="117"/>
      <c r="F264" s="31">
        <f>+SUM(START:END!F264)</f>
        <v>0</v>
      </c>
      <c r="G264" s="91"/>
      <c r="H264" s="117"/>
      <c r="I264" s="31">
        <f>+SUM(START:END!I264)</f>
        <v>0</v>
      </c>
      <c r="J264" s="24"/>
      <c r="K264" s="117"/>
      <c r="L264" s="34">
        <f>+SUM(START:END!L264)</f>
        <v>0</v>
      </c>
      <c r="M264" s="24"/>
      <c r="N264" s="94">
        <f t="shared" si="93"/>
        <v>0</v>
      </c>
      <c r="O264" s="24"/>
      <c r="P264" s="117"/>
      <c r="Q264" s="34">
        <f>+SUM(START:END!Q264)</f>
        <v>0</v>
      </c>
      <c r="R264" s="24"/>
      <c r="S264" s="95">
        <f t="shared" si="94"/>
        <v>0</v>
      </c>
      <c r="T264" s="14"/>
      <c r="U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75" customHeight="1">
      <c r="A265" t="str">
        <f t="shared" si="88"/>
        <v>CarrosserieTOTAL PERSONNEL</v>
      </c>
      <c r="B265" s="12" t="s">
        <v>100</v>
      </c>
      <c r="C265" s="99" t="s">
        <v>50</v>
      </c>
      <c r="D265" s="100" t="s">
        <v>40</v>
      </c>
      <c r="E265" s="101" t="e">
        <f>F265/F$243</f>
        <v>#DIV/0!</v>
      </c>
      <c r="F265" s="105">
        <f>+SUM(F253:F264)</f>
        <v>219164.04034749317</v>
      </c>
      <c r="G265" s="103" t="s">
        <v>40</v>
      </c>
      <c r="H265" s="101" t="e">
        <f>I265/I$243</f>
        <v>#DIV/0!</v>
      </c>
      <c r="I265" s="105">
        <f>+SUM(I253:I264)</f>
        <v>219164.04034749317</v>
      </c>
      <c r="J265" s="103" t="s">
        <v>40</v>
      </c>
      <c r="K265" s="101">
        <f>IF(L243=0,0,L265/L$243)</f>
        <v>0</v>
      </c>
      <c r="L265" s="102">
        <f>+SUM(L253:L264)</f>
        <v>199547.51999999999</v>
      </c>
      <c r="M265" s="154"/>
      <c r="N265" s="119">
        <f t="shared" si="93"/>
        <v>-19616.520347493177</v>
      </c>
      <c r="O265" s="103" t="s">
        <v>40</v>
      </c>
      <c r="P265" s="101">
        <f>IF(Q243=0,0,Q265/Q$243)</f>
        <v>0</v>
      </c>
      <c r="Q265" s="102">
        <f>+SUM(Q253:Q264)</f>
        <v>332286.71000000002</v>
      </c>
      <c r="R265" s="154"/>
      <c r="S265" s="120">
        <f t="shared" si="94"/>
        <v>-132739.19000000003</v>
      </c>
      <c r="T265" s="14"/>
      <c r="U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75" customHeight="1">
      <c r="A266" t="str">
        <f t="shared" si="88"/>
        <v>CarrosseriePublicité 2</v>
      </c>
      <c r="B266" s="12" t="s">
        <v>100</v>
      </c>
      <c r="C266" s="222" t="s">
        <v>51</v>
      </c>
      <c r="D266" s="82"/>
      <c r="E266" s="14"/>
      <c r="F266" s="31">
        <f>+SUM(START:END!F266)</f>
        <v>0</v>
      </c>
      <c r="G266" s="84"/>
      <c r="H266" s="14"/>
      <c r="I266" s="31">
        <f>+SUM(START:END!I266)</f>
        <v>0</v>
      </c>
      <c r="J266" s="42"/>
      <c r="K266" s="14"/>
      <c r="L266" s="34">
        <f>+SUM(START:END!L266)</f>
        <v>306.02999999999997</v>
      </c>
      <c r="M266" s="42"/>
      <c r="N266" s="60">
        <f t="shared" si="93"/>
        <v>306.02999999999997</v>
      </c>
      <c r="O266" s="42"/>
      <c r="P266" s="14"/>
      <c r="Q266" s="34">
        <f>+SUM(START:END!Q266)</f>
        <v>0</v>
      </c>
      <c r="R266" s="42"/>
      <c r="S266" s="86">
        <f t="shared" si="94"/>
        <v>306.02999999999997</v>
      </c>
      <c r="T266" s="14"/>
      <c r="U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75" customHeight="1">
      <c r="A267" t="str">
        <f t="shared" si="88"/>
        <v>CarrosserieService gratuit 2</v>
      </c>
      <c r="B267" s="12" t="s">
        <v>100</v>
      </c>
      <c r="C267" s="108" t="s">
        <v>52</v>
      </c>
      <c r="D267" s="82"/>
      <c r="E267" s="14"/>
      <c r="F267" s="31">
        <f>+SUM(START:END!F267)</f>
        <v>22762.615085712852</v>
      </c>
      <c r="G267" s="84"/>
      <c r="H267" s="14"/>
      <c r="I267" s="31">
        <f>+SUM(START:END!I267)</f>
        <v>22762.615085712852</v>
      </c>
      <c r="J267" s="42"/>
      <c r="K267" s="14"/>
      <c r="L267" s="34">
        <f>+SUM(START:END!L267)</f>
        <v>920.62</v>
      </c>
      <c r="M267" s="42"/>
      <c r="N267" s="60">
        <f t="shared" si="93"/>
        <v>-21841.995085712853</v>
      </c>
      <c r="O267" s="42"/>
      <c r="P267" s="14"/>
      <c r="Q267" s="34">
        <f>+SUM(START:END!Q267)</f>
        <v>17894.760000000002</v>
      </c>
      <c r="R267" s="42"/>
      <c r="S267" s="86">
        <f t="shared" si="94"/>
        <v>-16974.140000000003</v>
      </c>
      <c r="T267" s="14"/>
      <c r="U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75" customHeight="1">
      <c r="A268" t="str">
        <f t="shared" si="88"/>
        <v>CarrosserieFrais véhicules de cie</v>
      </c>
      <c r="B268" s="12" t="s">
        <v>100</v>
      </c>
      <c r="C268" s="109" t="s">
        <v>53</v>
      </c>
      <c r="D268" s="89"/>
      <c r="E268" s="117"/>
      <c r="F268" s="26">
        <f>+SUM(START:END!F268)</f>
        <v>6277.74</v>
      </c>
      <c r="G268" s="91"/>
      <c r="H268" s="117"/>
      <c r="I268" s="26">
        <f>+SUM(START:END!I268)</f>
        <v>6277.74</v>
      </c>
      <c r="J268" s="24"/>
      <c r="K268" s="117"/>
      <c r="L268" s="34">
        <f>+SUM(START:END!L268)</f>
        <v>12983.23</v>
      </c>
      <c r="M268" s="24"/>
      <c r="N268" s="94">
        <f t="shared" si="93"/>
        <v>6705.49</v>
      </c>
      <c r="O268" s="24"/>
      <c r="P268" s="117"/>
      <c r="Q268" s="34">
        <f>+SUM(START:END!Q268)</f>
        <v>37618.92</v>
      </c>
      <c r="R268" s="24"/>
      <c r="S268" s="95">
        <f t="shared" si="94"/>
        <v>-24635.69</v>
      </c>
      <c r="T268" s="14"/>
      <c r="U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75" customHeight="1">
      <c r="A269" t="str">
        <f t="shared" si="88"/>
        <v>CarrosserieInformatique</v>
      </c>
      <c r="B269" s="12" t="s">
        <v>100</v>
      </c>
      <c r="C269" s="108" t="s">
        <v>54</v>
      </c>
      <c r="D269" s="82"/>
      <c r="E269" s="14"/>
      <c r="F269" s="31">
        <f>+SUM(START:END!F269)</f>
        <v>30168.976599999995</v>
      </c>
      <c r="G269" s="84"/>
      <c r="H269" s="14"/>
      <c r="I269" s="31">
        <f>+SUM(START:END!I269)</f>
        <v>30168.976599999995</v>
      </c>
      <c r="J269" s="42"/>
      <c r="K269" s="14"/>
      <c r="L269" s="114">
        <f>+SUM(START:END!L269)</f>
        <v>28369.18</v>
      </c>
      <c r="M269" s="42"/>
      <c r="N269" s="60">
        <f t="shared" si="93"/>
        <v>-1799.7965999999942</v>
      </c>
      <c r="O269" s="42"/>
      <c r="P269" s="14"/>
      <c r="Q269" s="114">
        <f>+SUM(START:END!Q269)</f>
        <v>28541.480000000003</v>
      </c>
      <c r="R269" s="42"/>
      <c r="S269" s="86">
        <f t="shared" si="94"/>
        <v>-172.30000000000291</v>
      </c>
      <c r="T269" s="14"/>
      <c r="U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75" customHeight="1">
      <c r="A270" t="str">
        <f t="shared" si="88"/>
        <v>CarrosserieFrais de déplacement</v>
      </c>
      <c r="B270" s="12" t="s">
        <v>100</v>
      </c>
      <c r="C270" s="108" t="s">
        <v>55</v>
      </c>
      <c r="D270" s="82"/>
      <c r="E270" s="14"/>
      <c r="F270" s="31">
        <f>+SUM(START:END!F270)</f>
        <v>7333.9071750000003</v>
      </c>
      <c r="G270" s="84"/>
      <c r="H270" s="14"/>
      <c r="I270" s="31">
        <f>+SUM(START:END!I270)</f>
        <v>7333.9071750000003</v>
      </c>
      <c r="J270" s="42"/>
      <c r="K270" s="14"/>
      <c r="L270" s="34">
        <f>+SUM(START:END!L270)</f>
        <v>2046.93</v>
      </c>
      <c r="M270" s="42"/>
      <c r="N270" s="60">
        <f t="shared" si="93"/>
        <v>-5286.977175</v>
      </c>
      <c r="O270" s="42"/>
      <c r="P270" s="14"/>
      <c r="Q270" s="34">
        <f>+SUM(START:END!Q270)</f>
        <v>8933.1899999999987</v>
      </c>
      <c r="R270" s="42"/>
      <c r="S270" s="86">
        <f t="shared" si="94"/>
        <v>-6886.2599999999984</v>
      </c>
      <c r="T270" s="14"/>
      <c r="U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75" customHeight="1">
      <c r="A271" t="str">
        <f t="shared" si="88"/>
        <v>CarrosserieServices extérieurs</v>
      </c>
      <c r="B271" s="12" t="s">
        <v>100</v>
      </c>
      <c r="C271" s="108" t="s">
        <v>56</v>
      </c>
      <c r="D271" s="89"/>
      <c r="E271" s="117"/>
      <c r="F271" s="26">
        <f>+SUM(START:END!F271)</f>
        <v>22108.316125000005</v>
      </c>
      <c r="G271" s="91"/>
      <c r="H271" s="117"/>
      <c r="I271" s="26">
        <f>+SUM(START:END!I271)</f>
        <v>22108.316125000005</v>
      </c>
      <c r="J271" s="24"/>
      <c r="K271" s="117"/>
      <c r="L271" s="34">
        <f>+SUM(START:END!L271)</f>
        <v>11147.26</v>
      </c>
      <c r="M271" s="24"/>
      <c r="N271" s="94">
        <f t="shared" si="93"/>
        <v>-10961.056125000005</v>
      </c>
      <c r="O271" s="24"/>
      <c r="P271" s="117"/>
      <c r="Q271" s="34">
        <f>+SUM(START:END!Q271)</f>
        <v>21759.339999999997</v>
      </c>
      <c r="R271" s="24"/>
      <c r="S271" s="95">
        <f t="shared" si="94"/>
        <v>-10612.079999999996</v>
      </c>
      <c r="T271" s="14"/>
      <c r="U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75" customHeight="1">
      <c r="A272" t="str">
        <f t="shared" si="88"/>
        <v>CarrosserieFournitures d'atelier</v>
      </c>
      <c r="B272" s="12" t="s">
        <v>100</v>
      </c>
      <c r="C272" s="223" t="s">
        <v>99</v>
      </c>
      <c r="D272" s="82"/>
      <c r="E272" s="14"/>
      <c r="F272" s="31">
        <f>+SUM(START:END!F272)</f>
        <v>0</v>
      </c>
      <c r="G272" s="84"/>
      <c r="H272" s="14"/>
      <c r="I272" s="31">
        <f>+SUM(START:END!I272)</f>
        <v>0</v>
      </c>
      <c r="J272" s="42"/>
      <c r="K272" s="14"/>
      <c r="L272" s="56">
        <f>+SUM(START:END!L272)</f>
        <v>0</v>
      </c>
      <c r="M272" s="42"/>
      <c r="N272" s="60">
        <f t="shared" si="93"/>
        <v>0</v>
      </c>
      <c r="O272" s="42"/>
      <c r="P272" s="14"/>
      <c r="Q272" s="56">
        <f>+SUM(START:END!Q272)</f>
        <v>0</v>
      </c>
      <c r="R272" s="42"/>
      <c r="S272" s="86">
        <f t="shared" si="94"/>
        <v>0</v>
      </c>
      <c r="T272" s="14"/>
      <c r="U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75" customHeight="1">
      <c r="A273" t="str">
        <f t="shared" si="88"/>
        <v>CarrosserieFournitures autres</v>
      </c>
      <c r="B273" s="12" t="s">
        <v>100</v>
      </c>
      <c r="C273" s="108" t="s">
        <v>57</v>
      </c>
      <c r="D273" s="82"/>
      <c r="E273" s="14"/>
      <c r="F273" s="31">
        <f>+SUM(START:END!F273)</f>
        <v>0</v>
      </c>
      <c r="G273" s="84"/>
      <c r="H273" s="14"/>
      <c r="I273" s="31">
        <f>+SUM(START:END!I273)</f>
        <v>0</v>
      </c>
      <c r="J273" s="42"/>
      <c r="K273" s="14"/>
      <c r="L273" s="34">
        <f>+SUM(START:END!L273)</f>
        <v>369.7</v>
      </c>
      <c r="M273" s="42"/>
      <c r="N273" s="60">
        <f t="shared" si="93"/>
        <v>369.7</v>
      </c>
      <c r="O273" s="42"/>
      <c r="P273" s="14"/>
      <c r="Q273" s="34">
        <f>+SUM(START:END!Q273)</f>
        <v>0</v>
      </c>
      <c r="R273" s="42"/>
      <c r="S273" s="86">
        <f t="shared" si="94"/>
        <v>369.7</v>
      </c>
      <c r="T273" s="14"/>
      <c r="U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75" customHeight="1">
      <c r="A274" t="str">
        <f t="shared" si="88"/>
        <v>CarrosserieUniformes</v>
      </c>
      <c r="B274" s="12" t="s">
        <v>100</v>
      </c>
      <c r="C274" s="108" t="s">
        <v>58</v>
      </c>
      <c r="D274" s="82"/>
      <c r="E274" s="14"/>
      <c r="F274" s="31">
        <f>+SUM(START:END!F274)</f>
        <v>0</v>
      </c>
      <c r="G274" s="84"/>
      <c r="H274" s="14"/>
      <c r="I274" s="31">
        <f>+SUM(START:END!I274)</f>
        <v>0</v>
      </c>
      <c r="J274" s="42"/>
      <c r="K274" s="14"/>
      <c r="L274" s="34">
        <f>+SUM(START:END!L274)</f>
        <v>0</v>
      </c>
      <c r="M274" s="42"/>
      <c r="N274" s="60">
        <f t="shared" si="93"/>
        <v>0</v>
      </c>
      <c r="O274" s="42"/>
      <c r="P274" s="14"/>
      <c r="Q274" s="34">
        <f>+SUM(START:END!Q274)</f>
        <v>0</v>
      </c>
      <c r="R274" s="42"/>
      <c r="S274" s="86">
        <f t="shared" si="94"/>
        <v>0</v>
      </c>
      <c r="T274" s="14"/>
      <c r="U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75" customHeight="1">
      <c r="A275" t="str">
        <f t="shared" si="88"/>
        <v>CarrosseriePapeterie</v>
      </c>
      <c r="B275" s="12" t="s">
        <v>100</v>
      </c>
      <c r="C275" s="108" t="s">
        <v>59</v>
      </c>
      <c r="D275" s="82"/>
      <c r="E275" s="14"/>
      <c r="F275" s="31">
        <f>+SUM(START:END!F275)</f>
        <v>3204.6000000000004</v>
      </c>
      <c r="G275" s="84"/>
      <c r="H275" s="14"/>
      <c r="I275" s="31">
        <f>+SUM(START:END!I275)</f>
        <v>3204.6000000000004</v>
      </c>
      <c r="J275" s="42"/>
      <c r="K275" s="14"/>
      <c r="L275" s="33">
        <f>+SUM(START:END!L275)</f>
        <v>2283.06</v>
      </c>
      <c r="M275" s="42"/>
      <c r="N275" s="60">
        <f t="shared" si="93"/>
        <v>-921.54000000000042</v>
      </c>
      <c r="O275" s="42"/>
      <c r="P275" s="14"/>
      <c r="Q275" s="33">
        <f>+SUM(START:END!Q275)</f>
        <v>2719.5</v>
      </c>
      <c r="R275" s="42"/>
      <c r="S275" s="86">
        <f t="shared" si="94"/>
        <v>-436.44000000000005</v>
      </c>
      <c r="T275" s="14"/>
      <c r="U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75" customHeight="1">
      <c r="A276" t="str">
        <f t="shared" si="88"/>
        <v>CarrosserieTéléphone</v>
      </c>
      <c r="B276" s="12" t="s">
        <v>100</v>
      </c>
      <c r="C276" s="108" t="s">
        <v>60</v>
      </c>
      <c r="D276" s="82"/>
      <c r="E276" s="14"/>
      <c r="F276" s="31">
        <f>+SUM(START:END!F276)</f>
        <v>3730.3769999999995</v>
      </c>
      <c r="G276" s="84"/>
      <c r="H276" s="14"/>
      <c r="I276" s="31">
        <f>+SUM(START:END!I276)</f>
        <v>3730.3769999999995</v>
      </c>
      <c r="J276" s="42"/>
      <c r="K276" s="14"/>
      <c r="L276" s="34">
        <f>+SUM(START:END!L276)</f>
        <v>1499.63</v>
      </c>
      <c r="M276" s="42"/>
      <c r="N276" s="60">
        <f t="shared" si="93"/>
        <v>-2230.7469999999994</v>
      </c>
      <c r="O276" s="42"/>
      <c r="P276" s="14"/>
      <c r="Q276" s="34">
        <f>+SUM(START:END!Q276)</f>
        <v>2575.0100000000002</v>
      </c>
      <c r="R276" s="42"/>
      <c r="S276" s="86">
        <f t="shared" si="94"/>
        <v>-1075.3800000000001</v>
      </c>
      <c r="T276" s="14"/>
      <c r="U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75" customHeight="1">
      <c r="A277" t="str">
        <f t="shared" si="88"/>
        <v>CarrosserieFrais postaux</v>
      </c>
      <c r="B277" s="12" t="s">
        <v>100</v>
      </c>
      <c r="C277" s="108" t="s">
        <v>61</v>
      </c>
      <c r="D277" s="82"/>
      <c r="E277" s="14"/>
      <c r="F277" s="31">
        <f>+SUM(START:END!F277)</f>
        <v>1271.5500000000002</v>
      </c>
      <c r="G277" s="84"/>
      <c r="H277" s="14"/>
      <c r="I277" s="31">
        <f>+SUM(START:END!I277)</f>
        <v>1271.5500000000002</v>
      </c>
      <c r="J277" s="42"/>
      <c r="K277" s="14"/>
      <c r="L277" s="34">
        <f>+SUM(START:END!L277)</f>
        <v>657.41000000000008</v>
      </c>
      <c r="M277" s="42"/>
      <c r="N277" s="60">
        <f t="shared" si="93"/>
        <v>-614.1400000000001</v>
      </c>
      <c r="O277" s="42"/>
      <c r="P277" s="14"/>
      <c r="Q277" s="34">
        <f>+SUM(START:END!Q277)</f>
        <v>573.01</v>
      </c>
      <c r="R277" s="42"/>
      <c r="S277" s="86">
        <f t="shared" si="94"/>
        <v>84.400000000000091</v>
      </c>
      <c r="T277" s="14"/>
      <c r="U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75" customHeight="1">
      <c r="A278" t="str">
        <f t="shared" si="88"/>
        <v>CarrosserieDivers</v>
      </c>
      <c r="B278" s="12" t="s">
        <v>100</v>
      </c>
      <c r="C278" s="108" t="s">
        <v>62</v>
      </c>
      <c r="D278" s="82"/>
      <c r="E278" s="14"/>
      <c r="F278" s="31">
        <f>+SUM(START:END!F278)</f>
        <v>5278.77</v>
      </c>
      <c r="G278" s="84"/>
      <c r="H278" s="14"/>
      <c r="I278" s="31">
        <f>+SUM(START:END!I278)</f>
        <v>5278.77</v>
      </c>
      <c r="J278" s="42"/>
      <c r="K278" s="14"/>
      <c r="L278" s="34">
        <f>+SUM(START:END!L278)</f>
        <v>3362.5899999999997</v>
      </c>
      <c r="M278" s="42"/>
      <c r="N278" s="60">
        <f t="shared" si="93"/>
        <v>-1916.1800000000007</v>
      </c>
      <c r="O278" s="42"/>
      <c r="P278" s="14"/>
      <c r="Q278" s="34">
        <f>+SUM(START:END!Q278)</f>
        <v>7763.52</v>
      </c>
      <c r="R278" s="42"/>
      <c r="S278" s="86">
        <f t="shared" si="94"/>
        <v>-4400.93</v>
      </c>
      <c r="T278" s="14"/>
      <c r="U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75" customHeight="1">
      <c r="A279" t="str">
        <f t="shared" si="88"/>
        <v>CarrosserieFormation</v>
      </c>
      <c r="B279" s="12" t="s">
        <v>100</v>
      </c>
      <c r="C279" s="108" t="s">
        <v>63</v>
      </c>
      <c r="D279" s="82"/>
      <c r="E279" s="14"/>
      <c r="F279" s="31">
        <f>+SUM(START:END!F279)</f>
        <v>865.2175000000002</v>
      </c>
      <c r="G279" s="84"/>
      <c r="H279" s="14"/>
      <c r="I279" s="31">
        <f>+SUM(START:END!I279)</f>
        <v>865.2175000000002</v>
      </c>
      <c r="J279" s="42"/>
      <c r="K279" s="14"/>
      <c r="L279" s="34">
        <f>+SUM(START:END!L279)</f>
        <v>340.20000000000005</v>
      </c>
      <c r="M279" s="42"/>
      <c r="N279" s="60">
        <f t="shared" si="93"/>
        <v>-525.01750000000015</v>
      </c>
      <c r="O279" s="42"/>
      <c r="P279" s="14"/>
      <c r="Q279" s="34">
        <f>+SUM(START:END!Q279)</f>
        <v>735</v>
      </c>
      <c r="R279" s="42"/>
      <c r="S279" s="86">
        <f t="shared" si="94"/>
        <v>-394.79999999999995</v>
      </c>
      <c r="T279" s="14"/>
      <c r="U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75" customHeight="1">
      <c r="A280" t="str">
        <f t="shared" si="88"/>
        <v>CarrosserieFrais bancaires</v>
      </c>
      <c r="B280" s="12" t="s">
        <v>100</v>
      </c>
      <c r="C280" s="108" t="s">
        <v>64</v>
      </c>
      <c r="D280" s="82"/>
      <c r="E280" s="14"/>
      <c r="F280" s="31">
        <f>+SUM(START:END!F280)</f>
        <v>12100.514189534064</v>
      </c>
      <c r="G280" s="84"/>
      <c r="H280" s="14"/>
      <c r="I280" s="31">
        <f>+SUM(START:END!I280)</f>
        <v>12100.514189534064</v>
      </c>
      <c r="J280" s="42"/>
      <c r="K280" s="14"/>
      <c r="L280" s="34">
        <f>+SUM(START:END!L280)</f>
        <v>3362.9427500000002</v>
      </c>
      <c r="M280" s="42"/>
      <c r="N280" s="60">
        <f t="shared" si="93"/>
        <v>-8737.5714395340638</v>
      </c>
      <c r="O280" s="42"/>
      <c r="P280" s="14"/>
      <c r="Q280" s="34">
        <f>+SUM(START:END!Q280)</f>
        <v>3508.9357500000006</v>
      </c>
      <c r="R280" s="42"/>
      <c r="S280" s="86">
        <f t="shared" si="94"/>
        <v>-145.99300000000039</v>
      </c>
      <c r="T280" s="14"/>
      <c r="U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75" hidden="1" customHeight="1">
      <c r="A281" t="str">
        <f t="shared" si="88"/>
        <v>Carrosserie[...]</v>
      </c>
      <c r="B281" s="12" t="s">
        <v>100</v>
      </c>
      <c r="C281" s="108" t="s">
        <v>21</v>
      </c>
      <c r="D281" s="82"/>
      <c r="E281" s="14"/>
      <c r="F281" s="31">
        <f>+SUM(START:END!F281)</f>
        <v>0</v>
      </c>
      <c r="G281" s="84"/>
      <c r="H281" s="14"/>
      <c r="I281" s="31">
        <f>+SUM(START:END!I281)</f>
        <v>0</v>
      </c>
      <c r="J281" s="42"/>
      <c r="K281" s="14"/>
      <c r="L281" s="34">
        <f>+SUM(START:END!L281)</f>
        <v>0</v>
      </c>
      <c r="M281" s="42"/>
      <c r="N281" s="60">
        <f t="shared" si="93"/>
        <v>0</v>
      </c>
      <c r="O281" s="42"/>
      <c r="P281" s="14"/>
      <c r="Q281" s="34">
        <f>+SUM(START:END!Q281)</f>
        <v>0</v>
      </c>
      <c r="R281" s="42"/>
      <c r="S281" s="86">
        <f t="shared" si="94"/>
        <v>0</v>
      </c>
      <c r="T281" s="14"/>
      <c r="U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75" hidden="1" customHeight="1">
      <c r="A282" t="str">
        <f t="shared" si="88"/>
        <v>Carrosserie[...]</v>
      </c>
      <c r="B282" s="12" t="s">
        <v>100</v>
      </c>
      <c r="C282" s="108" t="s">
        <v>21</v>
      </c>
      <c r="D282" s="82"/>
      <c r="E282" s="14"/>
      <c r="F282" s="31">
        <f>+SUM(START:END!F282)</f>
        <v>0</v>
      </c>
      <c r="G282" s="84"/>
      <c r="H282" s="14"/>
      <c r="I282" s="31">
        <f>+SUM(START:END!I282)</f>
        <v>0</v>
      </c>
      <c r="J282" s="42"/>
      <c r="K282" s="14"/>
      <c r="L282" s="34">
        <f>+SUM(START:END!L282)</f>
        <v>0</v>
      </c>
      <c r="M282" s="42"/>
      <c r="N282" s="60">
        <f t="shared" si="93"/>
        <v>0</v>
      </c>
      <c r="O282" s="42"/>
      <c r="P282" s="14"/>
      <c r="Q282" s="34">
        <f>+SUM(START:END!Q282)</f>
        <v>0</v>
      </c>
      <c r="R282" s="42"/>
      <c r="S282" s="86">
        <f t="shared" si="94"/>
        <v>0</v>
      </c>
      <c r="T282" s="14"/>
      <c r="U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75" hidden="1" customHeight="1">
      <c r="A283" t="str">
        <f t="shared" si="88"/>
        <v>Carrosserie[...]</v>
      </c>
      <c r="B283" s="12" t="s">
        <v>100</v>
      </c>
      <c r="C283" s="108" t="s">
        <v>21</v>
      </c>
      <c r="D283" s="82"/>
      <c r="E283" s="14"/>
      <c r="F283" s="31">
        <f>+SUM(START:END!F283)</f>
        <v>0</v>
      </c>
      <c r="G283" s="84"/>
      <c r="H283" s="14"/>
      <c r="I283" s="31">
        <f>+SUM(START:END!I283)</f>
        <v>0</v>
      </c>
      <c r="J283" s="42"/>
      <c r="K283" s="14"/>
      <c r="L283" s="34">
        <f>+SUM(START:END!L283)</f>
        <v>0</v>
      </c>
      <c r="M283" s="42"/>
      <c r="N283" s="60">
        <f t="shared" si="93"/>
        <v>0</v>
      </c>
      <c r="O283" s="42"/>
      <c r="P283" s="14"/>
      <c r="Q283" s="34">
        <f>+SUM(START:END!Q283)</f>
        <v>0</v>
      </c>
      <c r="R283" s="42"/>
      <c r="S283" s="86">
        <f t="shared" si="94"/>
        <v>0</v>
      </c>
      <c r="T283" s="14"/>
      <c r="U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75" customHeight="1">
      <c r="B284" s="12"/>
      <c r="C284" s="99" t="s">
        <v>65</v>
      </c>
      <c r="D284" s="100" t="s">
        <v>40</v>
      </c>
      <c r="E284" s="101">
        <f>F284/F$249</f>
        <v>0.2823041648396587</v>
      </c>
      <c r="F284" s="105">
        <f>+SUM(F266:F283)</f>
        <v>115102.58367524693</v>
      </c>
      <c r="G284" s="103" t="s">
        <v>40</v>
      </c>
      <c r="H284" s="101">
        <f>I284/I$249</f>
        <v>0.2823041648396587</v>
      </c>
      <c r="I284" s="105">
        <f>+SUM(I266:I283)</f>
        <v>115102.58367524693</v>
      </c>
      <c r="J284" s="103" t="s">
        <v>40</v>
      </c>
      <c r="K284" s="101">
        <f>L284/L$249</f>
        <v>0.18175929437434782</v>
      </c>
      <c r="L284" s="102">
        <f>+SUM(L266:L283)</f>
        <v>67648.782749999984</v>
      </c>
      <c r="M284" s="106"/>
      <c r="N284" s="102">
        <f>+SUM(N266:N283)</f>
        <v>-47453.800925246913</v>
      </c>
      <c r="O284" s="103" t="s">
        <v>40</v>
      </c>
      <c r="P284" s="101">
        <f>Q284/Q$249</f>
        <v>0.24930491485492809</v>
      </c>
      <c r="Q284" s="102">
        <f>+SUM(Q266:Q283)</f>
        <v>132622.66574999999</v>
      </c>
      <c r="R284" s="106"/>
      <c r="S284" s="107">
        <f t="shared" si="94"/>
        <v>-64973.883000000002</v>
      </c>
      <c r="T284" s="77"/>
      <c r="U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75" customHeight="1">
      <c r="B285" s="12"/>
      <c r="C285" s="88"/>
      <c r="D285" s="89"/>
      <c r="E285" s="117"/>
      <c r="F285" s="471"/>
      <c r="G285" s="91"/>
      <c r="H285" s="117"/>
      <c r="I285" s="471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75" customHeight="1">
      <c r="B286" s="12"/>
      <c r="C286" s="99" t="s">
        <v>66</v>
      </c>
      <c r="D286" s="100" t="s">
        <v>40</v>
      </c>
      <c r="E286" s="101">
        <f>F286/F$249</f>
        <v>0.81983268416245991</v>
      </c>
      <c r="F286" s="105">
        <f>F265+F284</f>
        <v>334266.62402274011</v>
      </c>
      <c r="G286" s="103" t="s">
        <v>40</v>
      </c>
      <c r="H286" s="101">
        <f>I286/I$249</f>
        <v>0.81983268416245991</v>
      </c>
      <c r="I286" s="105">
        <f>I265+I284</f>
        <v>334266.62402274011</v>
      </c>
      <c r="J286" s="103" t="s">
        <v>40</v>
      </c>
      <c r="K286" s="101">
        <f>L286/L$249</f>
        <v>0.71790517837920187</v>
      </c>
      <c r="L286" s="102">
        <f>L265+L284</f>
        <v>267196.30274999997</v>
      </c>
      <c r="M286" s="106"/>
      <c r="N286" s="119">
        <f t="shared" ref="N286:N288" si="95">L286-I286</f>
        <v>-67070.321272740141</v>
      </c>
      <c r="O286" s="103" t="s">
        <v>40</v>
      </c>
      <c r="P286" s="101">
        <f>Q286/Q$249</f>
        <v>0.87393954631477866</v>
      </c>
      <c r="Q286" s="102">
        <f>Q265+Q284</f>
        <v>464909.37575000001</v>
      </c>
      <c r="R286" s="106"/>
      <c r="S286" s="120">
        <f>L286-Q286</f>
        <v>-197713.07300000003</v>
      </c>
      <c r="T286" s="77"/>
      <c r="U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75" customHeight="1">
      <c r="B287" s="12"/>
      <c r="C287" s="30"/>
      <c r="D287" s="82"/>
      <c r="E287" s="14"/>
      <c r="F287" s="471"/>
      <c r="G287" s="84"/>
      <c r="H287" s="14"/>
      <c r="I287" s="60"/>
      <c r="J287" s="42"/>
      <c r="K287" s="14"/>
      <c r="L287" s="60"/>
      <c r="M287" s="42"/>
      <c r="N287" s="60">
        <f t="shared" si="95"/>
        <v>0</v>
      </c>
      <c r="O287" s="42"/>
      <c r="P287" s="14"/>
      <c r="Q287" s="60"/>
      <c r="R287" s="42"/>
      <c r="S287" s="86"/>
      <c r="T287" s="14"/>
      <c r="U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15.75" customHeight="1" thickBot="1">
      <c r="B288" s="12"/>
      <c r="C288" s="130" t="s">
        <v>73</v>
      </c>
      <c r="D288" s="159"/>
      <c r="E288" s="131"/>
      <c r="F288" s="477">
        <f>F249-F286</f>
        <v>73458.794199914031</v>
      </c>
      <c r="G288" s="160"/>
      <c r="H288" s="131"/>
      <c r="I288" s="133">
        <f>I249-I286</f>
        <v>73458.794199914031</v>
      </c>
      <c r="J288" s="161"/>
      <c r="K288" s="132"/>
      <c r="L288" s="133">
        <f>L249-L286</f>
        <v>104992.54725</v>
      </c>
      <c r="M288" s="161"/>
      <c r="N288" s="133">
        <f t="shared" si="95"/>
        <v>31533.753050085972</v>
      </c>
      <c r="O288" s="161"/>
      <c r="P288" s="132"/>
      <c r="Q288" s="133">
        <f>Q249-Q286</f>
        <v>67060.344250000198</v>
      </c>
      <c r="R288" s="161"/>
      <c r="S288" s="135">
        <f>L288-Q288</f>
        <v>37932.202999999805</v>
      </c>
      <c r="T288" s="77"/>
      <c r="U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tr">
        <f>C1</f>
        <v>Conso</v>
      </c>
      <c r="D290" s="2"/>
      <c r="E290" s="2"/>
      <c r="F290" s="2"/>
      <c r="G290" s="2"/>
      <c r="H290" s="1"/>
      <c r="I290" s="1"/>
      <c r="J290" s="1"/>
      <c r="K290" s="3" t="s">
        <v>104</v>
      </c>
      <c r="L290" s="2"/>
      <c r="M290" s="2"/>
      <c r="N290" s="1"/>
      <c r="O290" s="1"/>
      <c r="P290" s="2"/>
      <c r="Q290" s="1"/>
      <c r="R290" s="2"/>
      <c r="S290" s="5">
        <f>$S$1</f>
        <v>0</v>
      </c>
      <c r="T290" s="14"/>
      <c r="U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75" customHeight="1" thickTop="1">
      <c r="B292" s="12"/>
      <c r="C292" s="13"/>
      <c r="D292" s="764" t="s">
        <v>5</v>
      </c>
      <c r="E292" s="762"/>
      <c r="F292" s="765"/>
      <c r="G292" s="767" t="s">
        <v>75</v>
      </c>
      <c r="H292" s="762"/>
      <c r="I292" s="765"/>
      <c r="J292" s="767" t="s">
        <v>7</v>
      </c>
      <c r="K292" s="762"/>
      <c r="L292" s="765"/>
      <c r="M292" s="767" t="s">
        <v>8</v>
      </c>
      <c r="N292" s="765"/>
      <c r="O292" s="764" t="s">
        <v>9</v>
      </c>
      <c r="P292" s="762"/>
      <c r="Q292" s="765"/>
      <c r="R292" s="767" t="s">
        <v>10</v>
      </c>
      <c r="S292" s="763"/>
      <c r="T292" s="14"/>
      <c r="U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75" customHeight="1">
      <c r="A293" t="str">
        <f t="shared" ref="A293:A347" si="96">+B293&amp;C293</f>
        <v>Pièces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75" customHeight="1">
      <c r="A294" t="str">
        <f t="shared" si="96"/>
        <v>PiècesPièces Ro Clients</v>
      </c>
      <c r="B294" s="12" t="s">
        <v>104</v>
      </c>
      <c r="C294" s="30" t="s">
        <v>106</v>
      </c>
      <c r="D294" s="83">
        <f>+SUM(START:END!D294)</f>
        <v>1434084.6403337824</v>
      </c>
      <c r="E294" s="155">
        <f>IF(D294=0,0,F294/D294)</f>
        <v>0.3581271756476892</v>
      </c>
      <c r="F294" s="86">
        <f>+SUM(START:END!F294)</f>
        <v>513584.68188246968</v>
      </c>
      <c r="G294" s="83">
        <f>+SUM(START:END!G294)</f>
        <v>1434084.6403337824</v>
      </c>
      <c r="H294" s="155">
        <f>IF(G294=0,0,I294/G294)</f>
        <v>0.3581271756476892</v>
      </c>
      <c r="I294" s="86">
        <f>+SUM(START:END!I294)</f>
        <v>513584.68188246968</v>
      </c>
      <c r="J294" s="31">
        <f>+SUM(START:END!J294)</f>
        <v>1259734.74</v>
      </c>
      <c r="K294" s="155">
        <f>IF(J294=0,0,L294/J294)</f>
        <v>0.35776748524058322</v>
      </c>
      <c r="L294" s="34">
        <f>+SUM(START:END!L294)</f>
        <v>450692.12999999995</v>
      </c>
      <c r="M294" s="164">
        <f t="shared" ref="M294:M300" si="97">(+J294-G294)/G294</f>
        <v>-0.1215757392765901</v>
      </c>
      <c r="N294" s="60">
        <f t="shared" ref="N294:N303" si="98">L294-I294</f>
        <v>-62892.551882469736</v>
      </c>
      <c r="O294" s="31">
        <f>+SUM(START:END!O294)</f>
        <v>1489182.28</v>
      </c>
      <c r="P294" s="155">
        <f>IF(O294=0,0,Q294/O294)</f>
        <v>0.32335521075364931</v>
      </c>
      <c r="Q294" s="34">
        <f>+SUM(START:END!Q294)</f>
        <v>481534.85000000003</v>
      </c>
      <c r="R294" s="164">
        <f>IF(O294=0,0,(J294-O294)/O294)</f>
        <v>-0.15407619542719783</v>
      </c>
      <c r="S294" s="86">
        <f t="shared" ref="S294:S303" si="99">L294-Q294</f>
        <v>-30842.720000000088</v>
      </c>
      <c r="T294" s="14"/>
      <c r="U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75" customHeight="1">
      <c r="A295" t="str">
        <f t="shared" si="96"/>
        <v>PiècesPièces Ro Carrosserie</v>
      </c>
      <c r="B295" s="12" t="s">
        <v>104</v>
      </c>
      <c r="C295" s="30" t="s">
        <v>107</v>
      </c>
      <c r="D295" s="83">
        <f>+SUM(START:END!D295)</f>
        <v>937758.95594349911</v>
      </c>
      <c r="E295" s="155">
        <f t="shared" ref="E295:E302" si="100">IF(D295=0,0,F295/D295)</f>
        <v>0.27367264200070929</v>
      </c>
      <c r="F295" s="86">
        <f>+SUM(START:END!F295)</f>
        <v>256638.97103288415</v>
      </c>
      <c r="G295" s="83">
        <f>+SUM(START:END!G295)</f>
        <v>937758.95594349911</v>
      </c>
      <c r="H295" s="155">
        <f t="shared" ref="H295:H302" si="101">IF(G295=0,0,I295/G295)</f>
        <v>0.27367264200070929</v>
      </c>
      <c r="I295" s="86">
        <f>+SUM(START:END!I295)</f>
        <v>256638.97103288415</v>
      </c>
      <c r="J295" s="31">
        <f>+SUM(START:END!J295)</f>
        <v>910679.59000000008</v>
      </c>
      <c r="K295" s="155">
        <f t="shared" ref="K295:K302" si="102">IF(J295=0,0,L295/J295)</f>
        <v>0.24857144322296712</v>
      </c>
      <c r="L295" s="34">
        <f>+SUM(START:END!L295)</f>
        <v>226368.94</v>
      </c>
      <c r="M295" s="164">
        <f t="shared" si="97"/>
        <v>-2.8876680699097032E-2</v>
      </c>
      <c r="N295" s="60">
        <f t="shared" si="98"/>
        <v>-30270.031032884144</v>
      </c>
      <c r="O295" s="31">
        <f>+SUM(START:END!O295)</f>
        <v>1335626.22</v>
      </c>
      <c r="P295" s="155">
        <f t="shared" ref="P295:P302" si="103">IF(O295=0,0,Q295/O295)</f>
        <v>0.26131319883792042</v>
      </c>
      <c r="Q295" s="34">
        <f>+SUM(START:END!Q295)</f>
        <v>349016.76</v>
      </c>
      <c r="R295" s="164">
        <f t="shared" ref="R295:R302" si="104">IF(O295=0,0,(J295-O295)/O295)</f>
        <v>-0.31816283900146847</v>
      </c>
      <c r="S295" s="86">
        <f t="shared" si="99"/>
        <v>-122647.82</v>
      </c>
      <c r="T295" s="14"/>
      <c r="U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75" customHeight="1">
      <c r="A296" t="str">
        <f t="shared" si="96"/>
        <v>PiècesP/A Garantie</v>
      </c>
      <c r="B296" s="12" t="s">
        <v>104</v>
      </c>
      <c r="C296" s="30" t="s">
        <v>108</v>
      </c>
      <c r="D296" s="83">
        <f>+SUM(START:END!D296)</f>
        <v>1687109.4607774953</v>
      </c>
      <c r="E296" s="155">
        <f t="shared" si="100"/>
        <v>0.23983607715678656</v>
      </c>
      <c r="F296" s="86">
        <f>+SUM(START:END!F296)</f>
        <v>404629.71480697591</v>
      </c>
      <c r="G296" s="83">
        <f>+SUM(START:END!G296)</f>
        <v>1687109.4607774953</v>
      </c>
      <c r="H296" s="155">
        <f t="shared" si="101"/>
        <v>0.23983607715678656</v>
      </c>
      <c r="I296" s="86">
        <f>+SUM(START:END!I296)</f>
        <v>404629.71480697591</v>
      </c>
      <c r="J296" s="31">
        <f>+SUM(START:END!J296)</f>
        <v>1597216.7200000002</v>
      </c>
      <c r="K296" s="155">
        <f t="shared" si="102"/>
        <v>0.23826541835850559</v>
      </c>
      <c r="L296" s="34">
        <f>+SUM(START:END!L296)</f>
        <v>380561.51000000013</v>
      </c>
      <c r="M296" s="164">
        <f t="shared" si="97"/>
        <v>-5.3282103424438447E-2</v>
      </c>
      <c r="N296" s="60">
        <f t="shared" si="98"/>
        <v>-24068.204806975788</v>
      </c>
      <c r="O296" s="31">
        <f>+SUM(START:END!O296)</f>
        <v>1897635.33</v>
      </c>
      <c r="P296" s="155">
        <f t="shared" si="103"/>
        <v>0.2419308772038935</v>
      </c>
      <c r="Q296" s="34">
        <f>+SUM(START:END!Q296)</f>
        <v>459096.57999999996</v>
      </c>
      <c r="R296" s="164">
        <f t="shared" si="104"/>
        <v>-0.15831208728602236</v>
      </c>
      <c r="S296" s="86">
        <f t="shared" si="99"/>
        <v>-78535.069999999832</v>
      </c>
      <c r="T296" s="14"/>
      <c r="U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75" customHeight="1">
      <c r="A297" t="str">
        <f t="shared" si="96"/>
        <v>PiècesVentes Internes</v>
      </c>
      <c r="B297" s="12" t="s">
        <v>104</v>
      </c>
      <c r="C297" s="30" t="s">
        <v>109</v>
      </c>
      <c r="D297" s="83">
        <f>+SUM(START:END!D297)</f>
        <v>1056371.0088904691</v>
      </c>
      <c r="E297" s="155">
        <f t="shared" si="100"/>
        <v>0.32994466198333772</v>
      </c>
      <c r="F297" s="86">
        <f>+SUM(START:END!F297)</f>
        <v>348543.9754573633</v>
      </c>
      <c r="G297" s="83">
        <f>+SUM(START:END!G297)</f>
        <v>1056371.0088904691</v>
      </c>
      <c r="H297" s="155">
        <f t="shared" si="101"/>
        <v>0.32994466198333772</v>
      </c>
      <c r="I297" s="86">
        <f>+SUM(START:END!I297)</f>
        <v>348543.9754573633</v>
      </c>
      <c r="J297" s="31">
        <f>+SUM(START:END!J297)</f>
        <v>1024953.03</v>
      </c>
      <c r="K297" s="155">
        <f t="shared" si="102"/>
        <v>0.31897177766282614</v>
      </c>
      <c r="L297" s="34">
        <f>+SUM(START:END!L297)</f>
        <v>326931.08999999997</v>
      </c>
      <c r="M297" s="164">
        <f t="shared" si="97"/>
        <v>-2.9741424770325812E-2</v>
      </c>
      <c r="N297" s="60">
        <f t="shared" si="98"/>
        <v>-21612.885457363329</v>
      </c>
      <c r="O297" s="31">
        <f>+SUM(START:END!O297)</f>
        <v>909969.89</v>
      </c>
      <c r="P297" s="155">
        <f t="shared" si="103"/>
        <v>0.31723761760952335</v>
      </c>
      <c r="Q297" s="34">
        <f>+SUM(START:END!Q297)</f>
        <v>288676.68000000005</v>
      </c>
      <c r="R297" s="164">
        <f t="shared" si="104"/>
        <v>0.12635927986584261</v>
      </c>
      <c r="S297" s="86">
        <f t="shared" si="99"/>
        <v>38254.409999999916</v>
      </c>
      <c r="T297" s="14"/>
      <c r="U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75" customHeight="1">
      <c r="A298" t="str">
        <f t="shared" si="96"/>
        <v>PiècesVentes Détails</v>
      </c>
      <c r="B298" s="12" t="s">
        <v>104</v>
      </c>
      <c r="C298" s="30" t="s">
        <v>110</v>
      </c>
      <c r="D298" s="83">
        <f>+SUM(START:END!D298)</f>
        <v>252098.36682263727</v>
      </c>
      <c r="E298" s="155">
        <f t="shared" si="100"/>
        <v>0.29678579936093846</v>
      </c>
      <c r="F298" s="86">
        <f>+SUM(START:END!F298)</f>
        <v>74819.21531504349</v>
      </c>
      <c r="G298" s="83">
        <f>+SUM(START:END!G298)</f>
        <v>252098.36682263727</v>
      </c>
      <c r="H298" s="155">
        <f t="shared" si="101"/>
        <v>0.29678579936093846</v>
      </c>
      <c r="I298" s="86">
        <f>+SUM(START:END!I298)</f>
        <v>74819.21531504349</v>
      </c>
      <c r="J298" s="31">
        <f>+SUM(START:END!J298)</f>
        <v>315112.28999999998</v>
      </c>
      <c r="K298" s="155">
        <f t="shared" si="102"/>
        <v>0.27969007492535447</v>
      </c>
      <c r="L298" s="34">
        <f>+SUM(START:END!L298)</f>
        <v>88133.780000000013</v>
      </c>
      <c r="M298" s="164">
        <f t="shared" si="97"/>
        <v>0.24995768108920707</v>
      </c>
      <c r="N298" s="60">
        <f t="shared" si="98"/>
        <v>13314.564684956524</v>
      </c>
      <c r="O298" s="31">
        <f>+SUM(START:END!O298)</f>
        <v>262658.02</v>
      </c>
      <c r="P298" s="155">
        <f t="shared" si="103"/>
        <v>0.29735436976186758</v>
      </c>
      <c r="Q298" s="34">
        <f>+SUM(START:END!Q298)</f>
        <v>78102.510000000009</v>
      </c>
      <c r="R298" s="164">
        <f t="shared" si="104"/>
        <v>0.19970557152604729</v>
      </c>
      <c r="S298" s="86">
        <f t="shared" si="99"/>
        <v>10031.270000000004</v>
      </c>
      <c r="T298" s="14"/>
      <c r="U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75" customHeight="1">
      <c r="A299" t="str">
        <f t="shared" si="96"/>
        <v>PiècesVentes de Gros</v>
      </c>
      <c r="B299" s="12" t="s">
        <v>104</v>
      </c>
      <c r="C299" s="30" t="s">
        <v>111</v>
      </c>
      <c r="D299" s="83">
        <f>+SUM(START:END!D299)</f>
        <v>1122093.482910048</v>
      </c>
      <c r="E299" s="155">
        <f t="shared" si="100"/>
        <v>0.19081606757663097</v>
      </c>
      <c r="F299" s="86">
        <f>+SUM(START:END!F299)</f>
        <v>214113.46586226093</v>
      </c>
      <c r="G299" s="83">
        <f>+SUM(START:END!G299)</f>
        <v>1122093.482910048</v>
      </c>
      <c r="H299" s="155">
        <f t="shared" si="101"/>
        <v>0.19081606757663097</v>
      </c>
      <c r="I299" s="86">
        <f>+SUM(START:END!I299)</f>
        <v>214113.46586226093</v>
      </c>
      <c r="J299" s="31">
        <f>+SUM(START:END!J299)</f>
        <v>908274.58000000007</v>
      </c>
      <c r="K299" s="155">
        <f t="shared" si="102"/>
        <v>0.18344830260470354</v>
      </c>
      <c r="L299" s="34">
        <f>+SUM(START:END!L299)</f>
        <v>166621.43000000002</v>
      </c>
      <c r="M299" s="164">
        <f t="shared" si="97"/>
        <v>-0.19055355562312679</v>
      </c>
      <c r="N299" s="60">
        <f t="shared" si="98"/>
        <v>-47492.035862260906</v>
      </c>
      <c r="O299" s="31">
        <f>+SUM(START:END!O299)</f>
        <v>1036383.9700000001</v>
      </c>
      <c r="P299" s="155">
        <f t="shared" si="103"/>
        <v>0.19090373425980328</v>
      </c>
      <c r="Q299" s="34">
        <f>+SUM(START:END!Q299)</f>
        <v>197849.56999999995</v>
      </c>
      <c r="R299" s="164">
        <f t="shared" si="104"/>
        <v>-0.12361189839707767</v>
      </c>
      <c r="S299" s="86">
        <f t="shared" si="99"/>
        <v>-31228.139999999927</v>
      </c>
      <c r="T299" s="14"/>
      <c r="U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75" hidden="1" customHeight="1">
      <c r="A300" t="str">
        <f t="shared" si="96"/>
        <v>Pièces[...]</v>
      </c>
      <c r="B300" s="12" t="s">
        <v>104</v>
      </c>
      <c r="C300" s="30" t="s">
        <v>21</v>
      </c>
      <c r="D300" s="83">
        <f>+SUM(START:END!D300)</f>
        <v>0</v>
      </c>
      <c r="E300" s="155">
        <f t="shared" si="100"/>
        <v>0</v>
      </c>
      <c r="F300" s="86">
        <f>+SUM(START:END!F300)</f>
        <v>0</v>
      </c>
      <c r="G300" s="83">
        <f>+SUM(START:END!G300)</f>
        <v>0</v>
      </c>
      <c r="H300" s="155">
        <f t="shared" si="101"/>
        <v>0</v>
      </c>
      <c r="I300" s="86">
        <f>+SUM(START:END!I300)</f>
        <v>0</v>
      </c>
      <c r="J300" s="31">
        <f>+SUM(START:END!J300)</f>
        <v>0</v>
      </c>
      <c r="K300" s="155">
        <f t="shared" si="102"/>
        <v>0</v>
      </c>
      <c r="L300" s="34">
        <f>+SUM(START:END!L300)</f>
        <v>0</v>
      </c>
      <c r="M300" s="164" t="e">
        <f t="shared" si="97"/>
        <v>#DIV/0!</v>
      </c>
      <c r="N300" s="60">
        <f t="shared" si="98"/>
        <v>0</v>
      </c>
      <c r="O300" s="31">
        <f>+SUM(START:END!O300)</f>
        <v>0</v>
      </c>
      <c r="P300" s="155">
        <f t="shared" si="103"/>
        <v>0</v>
      </c>
      <c r="Q300" s="34">
        <f>+SUM(START:END!Q300)</f>
        <v>0</v>
      </c>
      <c r="R300" s="164">
        <f t="shared" si="104"/>
        <v>0</v>
      </c>
      <c r="S300" s="86">
        <f t="shared" si="99"/>
        <v>0</v>
      </c>
      <c r="T300" s="14"/>
      <c r="U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75" customHeight="1">
      <c r="A301" t="str">
        <f t="shared" si="96"/>
        <v>PiècesEscomptes</v>
      </c>
      <c r="B301" s="12" t="s">
        <v>104</v>
      </c>
      <c r="C301" s="30" t="s">
        <v>112</v>
      </c>
      <c r="D301" s="83">
        <f>+SUM(START:END!D301)</f>
        <v>0</v>
      </c>
      <c r="E301" s="155">
        <f t="shared" si="100"/>
        <v>0</v>
      </c>
      <c r="F301" s="86">
        <f>+SUM(START:END!F301)</f>
        <v>205732.62196954808</v>
      </c>
      <c r="G301" s="83">
        <f>+SUM(START:END!G301)</f>
        <v>0</v>
      </c>
      <c r="H301" s="155">
        <f t="shared" si="101"/>
        <v>0</v>
      </c>
      <c r="I301" s="86">
        <f>+SUM(START:END!I301)</f>
        <v>205732.62196954808</v>
      </c>
      <c r="J301" s="31">
        <f>+SUM(START:END!J301)</f>
        <v>0</v>
      </c>
      <c r="K301" s="155">
        <f t="shared" si="102"/>
        <v>0</v>
      </c>
      <c r="L301" s="34">
        <f>+SUM(START:END!L301)</f>
        <v>137344.68</v>
      </c>
      <c r="M301" s="164"/>
      <c r="N301" s="60">
        <f t="shared" si="98"/>
        <v>-68387.94196954809</v>
      </c>
      <c r="O301" s="31">
        <f>+SUM(START:END!O301)</f>
        <v>0</v>
      </c>
      <c r="P301" s="155">
        <f t="shared" si="103"/>
        <v>0</v>
      </c>
      <c r="Q301" s="34">
        <f>+SUM(START:END!Q301)</f>
        <v>282065.69999999995</v>
      </c>
      <c r="R301" s="164">
        <f t="shared" si="104"/>
        <v>0</v>
      </c>
      <c r="S301" s="86">
        <f t="shared" si="99"/>
        <v>-144721.01999999996</v>
      </c>
      <c r="T301" s="14"/>
      <c r="U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75" customHeight="1">
      <c r="A302" t="str">
        <f t="shared" si="96"/>
        <v>PiècesRectif. Inventaire</v>
      </c>
      <c r="B302" s="12" t="s">
        <v>104</v>
      </c>
      <c r="C302" s="88" t="s">
        <v>113</v>
      </c>
      <c r="D302" s="83">
        <f>+SUM(START:END!D302)</f>
        <v>0</v>
      </c>
      <c r="E302" s="155">
        <f t="shared" si="100"/>
        <v>0</v>
      </c>
      <c r="F302" s="86">
        <f>+SUM(START:END!F302)</f>
        <v>2100</v>
      </c>
      <c r="G302" s="83">
        <f>+SUM(START:END!G302)</f>
        <v>0</v>
      </c>
      <c r="H302" s="155">
        <f t="shared" si="101"/>
        <v>0</v>
      </c>
      <c r="I302" s="86">
        <f>+SUM(START:END!I302)</f>
        <v>2100</v>
      </c>
      <c r="J302" s="31">
        <f>+SUM(START:END!J302)</f>
        <v>0</v>
      </c>
      <c r="K302" s="155">
        <f t="shared" si="102"/>
        <v>0</v>
      </c>
      <c r="L302" s="34">
        <f>+SUM(START:END!L302)</f>
        <v>0</v>
      </c>
      <c r="M302" s="164"/>
      <c r="N302" s="60">
        <f t="shared" si="98"/>
        <v>-2100</v>
      </c>
      <c r="O302" s="31">
        <f>+SUM(START:END!O302)</f>
        <v>0</v>
      </c>
      <c r="P302" s="155">
        <f t="shared" si="103"/>
        <v>0</v>
      </c>
      <c r="Q302" s="34">
        <f>+SUM(START:END!Q302)</f>
        <v>0</v>
      </c>
      <c r="R302" s="164">
        <f t="shared" si="104"/>
        <v>0</v>
      </c>
      <c r="S302" s="86">
        <f t="shared" si="99"/>
        <v>0</v>
      </c>
      <c r="T302" s="14"/>
      <c r="U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75" customHeight="1">
      <c r="A303" t="str">
        <f t="shared" si="96"/>
        <v>PiècesSous-total Pièces</v>
      </c>
      <c r="B303" s="12" t="s">
        <v>104</v>
      </c>
      <c r="C303" s="54" t="s">
        <v>114</v>
      </c>
      <c r="D303" s="205">
        <f>SUM(D294:D302)</f>
        <v>6489515.9156779312</v>
      </c>
      <c r="E303" s="224">
        <f>IF(D303&lt;=0,0,F303/D303)</f>
        <v>0.31129635439310083</v>
      </c>
      <c r="F303" s="209">
        <f>SUM(F294:F302)</f>
        <v>2020162.6463265454</v>
      </c>
      <c r="G303" s="205">
        <f>SUM(G294:G302)</f>
        <v>6489515.9156779312</v>
      </c>
      <c r="H303" s="224">
        <f>IF(G303&lt;=0,0,I303/G303)</f>
        <v>0.31129635439310083</v>
      </c>
      <c r="I303" s="209">
        <f>SUM(I294:I302)</f>
        <v>2020162.6463265454</v>
      </c>
      <c r="J303" s="205">
        <f>SUM(J294:J302)</f>
        <v>6015970.9500000002</v>
      </c>
      <c r="K303" s="224">
        <f>IF(J303&lt;=0,0,L303/J303)</f>
        <v>0.29532282897742379</v>
      </c>
      <c r="L303" s="207">
        <f>SUM(L294:L302)</f>
        <v>1776653.5599999998</v>
      </c>
      <c r="M303" s="225">
        <f>(+J303-G303)/G303</f>
        <v>-7.2970768826361956E-2</v>
      </c>
      <c r="N303" s="207">
        <f t="shared" si="98"/>
        <v>-243509.08632654557</v>
      </c>
      <c r="O303" s="205">
        <f>SUM(O294:O302)</f>
        <v>6931455.71</v>
      </c>
      <c r="P303" s="224">
        <f>IF(O303&lt;=0,0,Q303/O303)</f>
        <v>0.30820981037473877</v>
      </c>
      <c r="Q303" s="207">
        <f>SUM(Q294:Q302)</f>
        <v>2136342.6500000004</v>
      </c>
      <c r="R303" s="225">
        <f>IF(O303=0,0,(J303-O303)/O303)</f>
        <v>-0.13207683902231843</v>
      </c>
      <c r="S303" s="209">
        <f t="shared" si="99"/>
        <v>-359689.09000000055</v>
      </c>
      <c r="T303" s="14"/>
      <c r="U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75" customHeight="1">
      <c r="A304" t="str">
        <f t="shared" si="96"/>
        <v>Pièces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f>N303/I303</f>
        <v>-0.12053934705175418</v>
      </c>
      <c r="O304" s="42"/>
      <c r="P304" s="14"/>
      <c r="Q304" s="41"/>
      <c r="R304" s="42"/>
      <c r="S304" s="45">
        <f>IF(Q303=0,0,S303/Q303)</f>
        <v>-0.1683667598921926</v>
      </c>
      <c r="T304" s="14"/>
      <c r="U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75" customHeight="1">
      <c r="A305" t="str">
        <f t="shared" si="96"/>
        <v>Pièces</v>
      </c>
      <c r="B305" s="12" t="s">
        <v>104</v>
      </c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75" customHeight="1">
      <c r="A306" t="str">
        <f t="shared" si="96"/>
        <v>PiècesVentes Pneus</v>
      </c>
      <c r="B306" s="12" t="s">
        <v>104</v>
      </c>
      <c r="C306" s="30" t="s">
        <v>115</v>
      </c>
      <c r="D306" s="83">
        <f>+SUM(START:END!D306)</f>
        <v>658626.74638268328</v>
      </c>
      <c r="E306" s="155">
        <f t="shared" ref="E306:E307" si="105">IF(D306=0,0,F306/D306)</f>
        <v>0.19500000000000003</v>
      </c>
      <c r="F306" s="116">
        <f>+SUM(START:END!F306)</f>
        <v>128432.21554462326</v>
      </c>
      <c r="G306" s="83">
        <f>+SUM(START:END!G306)</f>
        <v>658626.74638268328</v>
      </c>
      <c r="H306" s="155">
        <f t="shared" ref="H306:H307" si="106">IF(G306=0,0,I306/G306)</f>
        <v>0.19500000000000003</v>
      </c>
      <c r="I306" s="116">
        <f>+SUM(START:END!I306)</f>
        <v>128432.21554462326</v>
      </c>
      <c r="J306" s="31">
        <f>+SUM(START:END!J306)</f>
        <v>623084.46</v>
      </c>
      <c r="K306" s="155">
        <f t="shared" ref="K306:K307" si="107">IF(J306=0,0,L306/J306)</f>
        <v>0.17001181509164906</v>
      </c>
      <c r="L306" s="34">
        <f>+SUM(START:END!L306)</f>
        <v>105931.72</v>
      </c>
      <c r="M306" s="164">
        <f t="shared" ref="M306:M308" si="108">(+J306-G306)/G306</f>
        <v>-5.396423175628539E-2</v>
      </c>
      <c r="N306" s="60">
        <f t="shared" ref="N306:N308" si="109">L306-I306</f>
        <v>-22500.495544623263</v>
      </c>
      <c r="O306" s="31">
        <f>+SUM(START:END!O306)</f>
        <v>632095.81000000006</v>
      </c>
      <c r="P306" s="155">
        <f t="shared" ref="P306:P307" si="110">IF(O306=0,0,Q306/O306)</f>
        <v>0.18973169589591168</v>
      </c>
      <c r="Q306" s="34">
        <f>+SUM(START:END!Q306)</f>
        <v>119928.60999999999</v>
      </c>
      <c r="R306" s="164">
        <f t="shared" ref="R306:R307" si="111">IF(O306=0,0,(J306-O306)/O306)</f>
        <v>-1.4256303961261967E-2</v>
      </c>
      <c r="S306" s="86">
        <f t="shared" ref="S306:S308" si="112">L306-Q306</f>
        <v>-13996.889999999985</v>
      </c>
      <c r="T306" s="14"/>
      <c r="U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75" customHeight="1">
      <c r="A307" t="str">
        <f t="shared" si="96"/>
        <v>PiècesHuiles et Graisse</v>
      </c>
      <c r="B307" s="12" t="s">
        <v>104</v>
      </c>
      <c r="C307" s="88" t="s">
        <v>116</v>
      </c>
      <c r="D307" s="83">
        <f>+SUM(START:END!D307)</f>
        <v>376016.47232829558</v>
      </c>
      <c r="E307" s="155">
        <f t="shared" si="105"/>
        <v>0.30006987567403665</v>
      </c>
      <c r="F307" s="95">
        <f>+SUM(START:END!F307)</f>
        <v>112831.21610294149</v>
      </c>
      <c r="G307" s="83">
        <f>+SUM(START:END!G307)</f>
        <v>376016.47232829558</v>
      </c>
      <c r="H307" s="155">
        <f t="shared" si="106"/>
        <v>0.30006987567403665</v>
      </c>
      <c r="I307" s="95">
        <f>+SUM(START:END!I307)</f>
        <v>112831.21610294149</v>
      </c>
      <c r="J307" s="31">
        <f>+SUM(START:END!J307)</f>
        <v>352368.97</v>
      </c>
      <c r="K307" s="155">
        <f t="shared" si="107"/>
        <v>0.28550365828182889</v>
      </c>
      <c r="L307" s="34">
        <f>+SUM(START:END!L307)</f>
        <v>100602.63</v>
      </c>
      <c r="M307" s="164">
        <f t="shared" si="108"/>
        <v>-6.2889538274401052E-2</v>
      </c>
      <c r="N307" s="60">
        <f t="shared" si="109"/>
        <v>-12228.586102941481</v>
      </c>
      <c r="O307" s="31">
        <f>+SUM(START:END!O307)</f>
        <v>374551.64</v>
      </c>
      <c r="P307" s="155">
        <f t="shared" si="110"/>
        <v>0.2950030067950043</v>
      </c>
      <c r="Q307" s="34">
        <f>+SUM(START:END!Q307)</f>
        <v>110493.86</v>
      </c>
      <c r="R307" s="164">
        <f t="shared" si="111"/>
        <v>-5.9224597174371042E-2</v>
      </c>
      <c r="S307" s="86">
        <f t="shared" si="112"/>
        <v>-9891.2299999999959</v>
      </c>
      <c r="T307" s="14"/>
      <c r="U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75" customHeight="1">
      <c r="A308" t="str">
        <f t="shared" si="96"/>
        <v>PiècesSous-total Pièces et Acc.</v>
      </c>
      <c r="B308" s="12" t="s">
        <v>104</v>
      </c>
      <c r="C308" s="54" t="s">
        <v>117</v>
      </c>
      <c r="D308" s="205">
        <f>D303+D306+D307</f>
        <v>7524159.1343889106</v>
      </c>
      <c r="E308" s="224">
        <f>IF(D308&lt;=0,0,F308/D308)</f>
        <v>0.30055532287167341</v>
      </c>
      <c r="F308" s="207">
        <f t="shared" ref="F308" si="113">F303+F306+F307</f>
        <v>2261426.0779741099</v>
      </c>
      <c r="G308" s="208">
        <f>G303+G306+G307</f>
        <v>7524159.1343889106</v>
      </c>
      <c r="H308" s="224">
        <f>IF(G308&lt;=0,0,I308/G308)</f>
        <v>0.30055532287167341</v>
      </c>
      <c r="I308" s="207">
        <f t="shared" ref="I308" si="114">I303+I306+I307</f>
        <v>2261426.0779741099</v>
      </c>
      <c r="J308" s="208">
        <f>J303+J306+J307</f>
        <v>6991424.3799999999</v>
      </c>
      <c r="K308" s="224">
        <f>IF(J308&lt;=0,0,L308/J308)</f>
        <v>0.28366006727802151</v>
      </c>
      <c r="L308" s="207">
        <f t="shared" ref="L308" si="115">L303+L306+L307</f>
        <v>1983187.9099999997</v>
      </c>
      <c r="M308" s="225">
        <f t="shared" si="108"/>
        <v>-7.0803227958598697E-2</v>
      </c>
      <c r="N308" s="207">
        <f t="shared" si="109"/>
        <v>-278238.16797411023</v>
      </c>
      <c r="O308" s="208">
        <f>O303+O306+O307</f>
        <v>7938103.1599999992</v>
      </c>
      <c r="P308" s="224">
        <f>IF(O308&lt;=0,0,Q308/O308)</f>
        <v>0.29815247702071945</v>
      </c>
      <c r="Q308" s="207">
        <f t="shared" ref="Q308" si="116">Q303+Q306+Q307</f>
        <v>2366765.12</v>
      </c>
      <c r="R308" s="225">
        <f>IF(O308=0,0,(J308-O308)/O308)</f>
        <v>-0.11925755573073195</v>
      </c>
      <c r="S308" s="209">
        <f t="shared" si="112"/>
        <v>-383577.21000000043</v>
      </c>
      <c r="T308" s="14"/>
      <c r="U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75" customHeight="1">
      <c r="A309" t="str">
        <f t="shared" si="96"/>
        <v>Pièces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f>N308/I308</f>
        <v>-0.12303659654591445</v>
      </c>
      <c r="O309" s="42"/>
      <c r="P309" s="14"/>
      <c r="Q309" s="41"/>
      <c r="R309" s="42"/>
      <c r="S309" s="45">
        <f>IF(Q308=0,0,S308/Q308)</f>
        <v>-0.162068135430355</v>
      </c>
      <c r="T309" s="14"/>
      <c r="U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75" customHeight="1">
      <c r="A310" t="str">
        <f t="shared" si="96"/>
        <v>PiècesPièces recond. MCPA</v>
      </c>
      <c r="B310" s="12" t="s">
        <v>104</v>
      </c>
      <c r="C310" s="30" t="s">
        <v>211</v>
      </c>
      <c r="D310" s="471">
        <f>+SUM(START:END!D310)</f>
        <v>0</v>
      </c>
      <c r="E310" s="470">
        <f t="shared" ref="E310" si="117">IF(D310=0,0,F310/D310)</f>
        <v>0</v>
      </c>
      <c r="F310" s="60">
        <f>+SUM(START:END!F310)</f>
        <v>0</v>
      </c>
      <c r="G310" s="61">
        <f>+SUM(START:END!G310)</f>
        <v>0</v>
      </c>
      <c r="H310" s="470">
        <f t="shared" ref="H310" si="118">IF(G310=0,0,I310/G310)</f>
        <v>0</v>
      </c>
      <c r="I310" s="60">
        <f>+SUM(START:END!I310)</f>
        <v>0</v>
      </c>
      <c r="J310" s="32">
        <f>+SUM(START:END!J310)</f>
        <v>0</v>
      </c>
      <c r="K310" s="470">
        <f t="shared" ref="K310" si="119">IF(J310=0,0,L310/J310)</f>
        <v>0</v>
      </c>
      <c r="L310" s="34">
        <f>+SUM(START:END!L310)</f>
        <v>0</v>
      </c>
      <c r="M310" s="470">
        <f>IF(F310=0,0,(+L310-F310)/F310)</f>
        <v>0</v>
      </c>
      <c r="N310" s="60">
        <f>L310-I310</f>
        <v>0</v>
      </c>
      <c r="O310" s="32">
        <f>+SUM(START:END!O310)</f>
        <v>0</v>
      </c>
      <c r="P310" s="470">
        <f t="shared" ref="P310" si="120">IF(O310=0,0,Q310/O310)</f>
        <v>0</v>
      </c>
      <c r="Q310" s="34">
        <f>+SUM(START:END!Q310)</f>
        <v>0</v>
      </c>
      <c r="R310" s="470">
        <f>IF(S310=0,0,(+P310-K310)/K310)</f>
        <v>0</v>
      </c>
      <c r="S310" s="86">
        <f>L310-Q310</f>
        <v>0</v>
      </c>
      <c r="T310" s="14"/>
      <c r="U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75" customHeight="1">
      <c r="A311" t="str">
        <f t="shared" si="96"/>
        <v>PiècesAutostock</v>
      </c>
      <c r="B311" s="12" t="s">
        <v>104</v>
      </c>
      <c r="C311" s="88" t="s">
        <v>118</v>
      </c>
      <c r="D311" s="92">
        <f>+SUM(START:END!D311)</f>
        <v>0</v>
      </c>
      <c r="E311" s="228">
        <f t="shared" ref="E311" si="121">IF(D311=0,0,F311/D311)</f>
        <v>0</v>
      </c>
      <c r="F311" s="153">
        <f>+SUM(START:END!F311)</f>
        <v>0</v>
      </c>
      <c r="G311" s="181">
        <f>+SUM(START:END!G311)</f>
        <v>0</v>
      </c>
      <c r="H311" s="228">
        <f t="shared" ref="H311" si="122">IF(G311=0,0,I311/G311)</f>
        <v>0</v>
      </c>
      <c r="I311" s="153">
        <f>+SUM(START:END!I311)</f>
        <v>0</v>
      </c>
      <c r="J311" s="47">
        <f>+SUM(START:END!J311)</f>
        <v>0</v>
      </c>
      <c r="K311" s="229">
        <f t="shared" ref="K311" si="123">IF(J311=0,0,L311/J311)</f>
        <v>0</v>
      </c>
      <c r="L311" s="23">
        <f>+SUM(START:END!L311)</f>
        <v>0</v>
      </c>
      <c r="M311" s="229">
        <f>IF(F311=0,0,(+L311-F311)/F311)</f>
        <v>0</v>
      </c>
      <c r="N311" s="94">
        <f>L311-I311</f>
        <v>0</v>
      </c>
      <c r="O311" s="47">
        <f>+SUM(START:END!O311)</f>
        <v>0</v>
      </c>
      <c r="P311" s="229">
        <f t="shared" ref="P311" si="124">IF(O311=0,0,Q311/O311)</f>
        <v>0</v>
      </c>
      <c r="Q311" s="23">
        <f>+SUM(START:END!Q311)</f>
        <v>0</v>
      </c>
      <c r="R311" s="229">
        <f>IF(S311=0,0,(+P311-K311)/K311)</f>
        <v>0</v>
      </c>
      <c r="S311" s="95">
        <f>L311-Q311</f>
        <v>0</v>
      </c>
      <c r="T311" s="14"/>
      <c r="U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75" customHeight="1" thickBot="1">
      <c r="A312" t="str">
        <f t="shared" si="96"/>
        <v>Pièces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75" customHeight="1" thickTop="1">
      <c r="A313" t="str">
        <f t="shared" si="96"/>
        <v>PiècesTotal Dépt. Pièces</v>
      </c>
      <c r="B313" s="12" t="s">
        <v>104</v>
      </c>
      <c r="C313" s="63" t="s">
        <v>119</v>
      </c>
      <c r="D313" s="64">
        <f>D308+D311+D310</f>
        <v>7524159.1343889106</v>
      </c>
      <c r="E313" s="230">
        <f>IF(D313&lt;=0,0,F313/D313)</f>
        <v>0.30055532287167341</v>
      </c>
      <c r="F313" s="66">
        <f>F308+F311+F310</f>
        <v>2261426.0779741099</v>
      </c>
      <c r="G313" s="67">
        <f>G308+G311+G310</f>
        <v>7524159.1343889106</v>
      </c>
      <c r="H313" s="230">
        <f>IF(G313&lt;=0,0,I313/G313)</f>
        <v>0.30055532287167341</v>
      </c>
      <c r="I313" s="66">
        <f>I308+I311+I310</f>
        <v>2261426.0779741099</v>
      </c>
      <c r="J313" s="67">
        <f>J308+J311+J310</f>
        <v>6991424.3799999999</v>
      </c>
      <c r="K313" s="230">
        <f>IF(J313&lt;=0,0,L313/J313)</f>
        <v>0.28366006727802151</v>
      </c>
      <c r="L313" s="66">
        <f>L308+L311+L310</f>
        <v>1983187.9099999997</v>
      </c>
      <c r="M313" s="231">
        <f>(+J313-G313)/G313</f>
        <v>-7.0803227958598697E-2</v>
      </c>
      <c r="N313" s="232">
        <f>L313-I313</f>
        <v>-278238.16797411023</v>
      </c>
      <c r="O313" s="67">
        <f>O308+O311+O310</f>
        <v>7938103.1599999992</v>
      </c>
      <c r="P313" s="230">
        <f>IF(O313&lt;=0,0,Q313/O313)</f>
        <v>0.29815247702071945</v>
      </c>
      <c r="Q313" s="66">
        <f>Q308+Q311+Q310</f>
        <v>2366765.12</v>
      </c>
      <c r="R313" s="231">
        <f>IF(O313=0,0,(J313-O313)/O313)</f>
        <v>-0.11925755573073195</v>
      </c>
      <c r="S313" s="233">
        <f>L313-Q313</f>
        <v>-383577.21000000043</v>
      </c>
      <c r="T313" s="14"/>
      <c r="U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75" customHeight="1" thickBot="1">
      <c r="A314" t="str">
        <f t="shared" si="96"/>
        <v>Pièces</v>
      </c>
      <c r="B314" s="12" t="s">
        <v>104</v>
      </c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>
        <f>N313/I313</f>
        <v>-0.12303659654591445</v>
      </c>
      <c r="O314" s="238"/>
      <c r="P314" s="236"/>
      <c r="Q314" s="237"/>
      <c r="R314" s="239"/>
      <c r="S314" s="76">
        <f>IF(Q313=0,0,S313/Q313)</f>
        <v>-0.162068135430355</v>
      </c>
      <c r="T314" s="14"/>
      <c r="U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75" customHeight="1" thickTop="1">
      <c r="A315" t="str">
        <f t="shared" si="96"/>
        <v>Pièces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75" customHeight="1">
      <c r="A316" t="str">
        <f t="shared" si="96"/>
        <v>PiècesDEPENSES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75" customHeight="1">
      <c r="A317" t="str">
        <f t="shared" si="96"/>
        <v>PiècesSalaires cadres</v>
      </c>
      <c r="B317" s="12" t="s">
        <v>104</v>
      </c>
      <c r="C317" s="108" t="s">
        <v>42</v>
      </c>
      <c r="D317" s="14"/>
      <c r="E317" s="14"/>
      <c r="F317" s="31">
        <f>+SUM(START:END!F317)</f>
        <v>192073.4490776977</v>
      </c>
      <c r="G317" s="42"/>
      <c r="H317" s="14"/>
      <c r="I317" s="31">
        <f>+SUM(START:END!I317)</f>
        <v>192073.4490776977</v>
      </c>
      <c r="J317" s="42"/>
      <c r="K317" s="14"/>
      <c r="L317" s="34">
        <f>+SUM(START:END!L317)</f>
        <v>122938.53</v>
      </c>
      <c r="M317" s="42"/>
      <c r="N317" s="240">
        <f>L317-I317</f>
        <v>-69134.919077697705</v>
      </c>
      <c r="O317" s="42"/>
      <c r="P317" s="14"/>
      <c r="Q317" s="34">
        <f>+SUM(START:END!Q317)</f>
        <v>224942.37999999998</v>
      </c>
      <c r="R317" s="42"/>
      <c r="S317" s="35">
        <f>L317-Q317</f>
        <v>-102003.84999999998</v>
      </c>
      <c r="T317" s="14"/>
      <c r="U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75" customHeight="1">
      <c r="A318" t="str">
        <f t="shared" si="96"/>
        <v>PiècesSalaires commis</v>
      </c>
      <c r="B318" s="12" t="s">
        <v>104</v>
      </c>
      <c r="C318" s="109" t="s">
        <v>43</v>
      </c>
      <c r="D318" s="82"/>
      <c r="E318" s="14"/>
      <c r="F318" s="23">
        <f>+SUM(START:END!F318)</f>
        <v>91783.844943080476</v>
      </c>
      <c r="G318" s="84"/>
      <c r="H318" s="14"/>
      <c r="I318" s="23">
        <f>+SUM(START:END!I318)</f>
        <v>91783.844943080476</v>
      </c>
      <c r="J318" s="42"/>
      <c r="K318" s="14"/>
      <c r="L318" s="34">
        <f>+SUM(START:END!L318)</f>
        <v>84902.89</v>
      </c>
      <c r="M318" s="42"/>
      <c r="N318" s="60">
        <f>L318-I318</f>
        <v>-6880.9549430804764</v>
      </c>
      <c r="O318" s="42"/>
      <c r="P318" s="14"/>
      <c r="Q318" s="34">
        <f>+SUM(START:END!Q318)</f>
        <v>86091.790000000008</v>
      </c>
      <c r="R318" s="42"/>
      <c r="S318" s="86">
        <f t="shared" ref="S318:S347" si="125">L318-Q318</f>
        <v>-1188.9000000000087</v>
      </c>
      <c r="T318" s="14"/>
      <c r="U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75" customHeight="1">
      <c r="A319" t="str">
        <f t="shared" si="96"/>
        <v>PiècesSalaires autres</v>
      </c>
      <c r="B319" s="12" t="s">
        <v>104</v>
      </c>
      <c r="C319" s="108" t="s">
        <v>44</v>
      </c>
      <c r="D319" s="110"/>
      <c r="E319" s="111"/>
      <c r="F319" s="31">
        <f>+SUM(START:END!F319)</f>
        <v>341122.82499626669</v>
      </c>
      <c r="G319" s="112"/>
      <c r="H319" s="111"/>
      <c r="I319" s="31">
        <f>+SUM(START:END!I319)</f>
        <v>341122.82499626669</v>
      </c>
      <c r="J319" s="113"/>
      <c r="K319" s="111"/>
      <c r="L319" s="114">
        <f>+SUM(START:END!L319)</f>
        <v>426631.39999999997</v>
      </c>
      <c r="M319" s="113"/>
      <c r="N319" s="115">
        <f t="shared" ref="N319:N347" si="126">L319-I319</f>
        <v>85508.575003733276</v>
      </c>
      <c r="O319" s="113"/>
      <c r="P319" s="111"/>
      <c r="Q319" s="114">
        <f>+SUM(START:END!Q319)</f>
        <v>323918.18</v>
      </c>
      <c r="R319" s="113"/>
      <c r="S319" s="116">
        <f t="shared" si="125"/>
        <v>102713.21999999997</v>
      </c>
      <c r="T319" s="14"/>
      <c r="U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75" customHeight="1">
      <c r="A320" t="str">
        <f t="shared" si="96"/>
        <v>PiècesSalaires spécialistes</v>
      </c>
      <c r="B320" s="12" t="s">
        <v>104</v>
      </c>
      <c r="C320" s="108" t="s">
        <v>45</v>
      </c>
      <c r="D320" s="82"/>
      <c r="E320" s="14"/>
      <c r="F320" s="31">
        <f>+SUM(START:END!F320)</f>
        <v>0</v>
      </c>
      <c r="G320" s="84"/>
      <c r="H320" s="14"/>
      <c r="I320" s="31">
        <f>+SUM(START:END!I320)</f>
        <v>0</v>
      </c>
      <c r="J320" s="42"/>
      <c r="K320" s="14"/>
      <c r="L320" s="34">
        <f>+SUM(START:END!L320)</f>
        <v>0</v>
      </c>
      <c r="M320" s="42"/>
      <c r="N320" s="60">
        <f t="shared" si="126"/>
        <v>0</v>
      </c>
      <c r="O320" s="42"/>
      <c r="P320" s="14"/>
      <c r="Q320" s="34">
        <f>+SUM(START:END!Q320)</f>
        <v>0</v>
      </c>
      <c r="R320" s="42"/>
      <c r="S320" s="86">
        <f t="shared" si="125"/>
        <v>0</v>
      </c>
      <c r="T320" s="14"/>
      <c r="U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75" hidden="1" customHeight="1">
      <c r="A321" t="str">
        <f t="shared" si="96"/>
        <v>Pièces[...]</v>
      </c>
      <c r="B321" s="12" t="s">
        <v>104</v>
      </c>
      <c r="C321" s="241" t="s">
        <v>21</v>
      </c>
      <c r="D321" s="82"/>
      <c r="E321" s="14"/>
      <c r="F321" s="31">
        <f>+SUM(START:END!F321)</f>
        <v>0</v>
      </c>
      <c r="G321" s="84"/>
      <c r="H321" s="14"/>
      <c r="I321" s="31">
        <f>+SUM(START:END!I321)</f>
        <v>0</v>
      </c>
      <c r="J321" s="42"/>
      <c r="K321" s="14"/>
      <c r="L321" s="34">
        <f>+SUM(START:END!L321)</f>
        <v>0</v>
      </c>
      <c r="M321" s="42"/>
      <c r="N321" s="60">
        <f t="shared" si="126"/>
        <v>0</v>
      </c>
      <c r="O321" s="42"/>
      <c r="P321" s="14"/>
      <c r="Q321" s="34">
        <f>+SUM(START:END!Q321)</f>
        <v>0</v>
      </c>
      <c r="R321" s="42"/>
      <c r="S321" s="86">
        <f t="shared" si="125"/>
        <v>0</v>
      </c>
      <c r="T321" s="14"/>
      <c r="U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75" hidden="1" customHeight="1">
      <c r="A322" t="str">
        <f t="shared" si="96"/>
        <v>Pièces[...]</v>
      </c>
      <c r="B322" s="12" t="s">
        <v>104</v>
      </c>
      <c r="C322" s="241" t="s">
        <v>21</v>
      </c>
      <c r="D322" s="82"/>
      <c r="E322" s="14"/>
      <c r="F322" s="31">
        <f>+SUM(START:END!F322)</f>
        <v>0</v>
      </c>
      <c r="G322" s="84"/>
      <c r="H322" s="14"/>
      <c r="I322" s="31">
        <f>+SUM(START:END!I322)</f>
        <v>0</v>
      </c>
      <c r="J322" s="42"/>
      <c r="K322" s="14"/>
      <c r="L322" s="34">
        <f>+SUM(START:END!L322)</f>
        <v>0</v>
      </c>
      <c r="M322" s="42"/>
      <c r="N322" s="60">
        <f t="shared" si="126"/>
        <v>0</v>
      </c>
      <c r="O322" s="42"/>
      <c r="P322" s="14"/>
      <c r="Q322" s="34">
        <f>+SUM(START:END!Q322)</f>
        <v>0</v>
      </c>
      <c r="R322" s="42"/>
      <c r="S322" s="86">
        <f t="shared" si="125"/>
        <v>0</v>
      </c>
      <c r="T322" s="14"/>
      <c r="U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75" hidden="1" customHeight="1">
      <c r="A323" t="str">
        <f t="shared" si="96"/>
        <v>Pièces[...]</v>
      </c>
      <c r="B323" s="12" t="s">
        <v>104</v>
      </c>
      <c r="C323" s="241" t="s">
        <v>21</v>
      </c>
      <c r="D323" s="82"/>
      <c r="E323" s="14"/>
      <c r="F323" s="31">
        <f>+SUM(START:END!F323)</f>
        <v>0</v>
      </c>
      <c r="G323" s="84"/>
      <c r="H323" s="14"/>
      <c r="I323" s="31">
        <f>+SUM(START:END!I323)</f>
        <v>0</v>
      </c>
      <c r="J323" s="42"/>
      <c r="K323" s="14"/>
      <c r="L323" s="34">
        <f>+SUM(START:END!L323)</f>
        <v>0</v>
      </c>
      <c r="M323" s="42"/>
      <c r="N323" s="60">
        <f t="shared" si="126"/>
        <v>0</v>
      </c>
      <c r="O323" s="42"/>
      <c r="P323" s="14"/>
      <c r="Q323" s="34">
        <f>+SUM(START:END!Q323)</f>
        <v>0</v>
      </c>
      <c r="R323" s="42"/>
      <c r="S323" s="86">
        <f t="shared" si="125"/>
        <v>0</v>
      </c>
      <c r="T323" s="14"/>
      <c r="U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75" customHeight="1">
      <c r="A324" t="str">
        <f t="shared" si="96"/>
        <v>PiècesSalaires en absences</v>
      </c>
      <c r="B324" s="12" t="s">
        <v>104</v>
      </c>
      <c r="C324" s="109" t="s">
        <v>46</v>
      </c>
      <c r="D324" s="82"/>
      <c r="E324" s="14"/>
      <c r="F324" s="23">
        <f>+SUM(START:END!F324)</f>
        <v>74997.614282045368</v>
      </c>
      <c r="G324" s="84"/>
      <c r="H324" s="14"/>
      <c r="I324" s="23">
        <f>+SUM(START:END!I324)</f>
        <v>74997.614282045368</v>
      </c>
      <c r="J324" s="42"/>
      <c r="K324" s="14"/>
      <c r="L324" s="34">
        <f>+SUM(START:END!L324)</f>
        <v>65660.59</v>
      </c>
      <c r="M324" s="42"/>
      <c r="N324" s="60">
        <f t="shared" si="126"/>
        <v>-9337.0242820453714</v>
      </c>
      <c r="O324" s="42"/>
      <c r="P324" s="14"/>
      <c r="Q324" s="34">
        <f>+SUM(START:END!Q324)</f>
        <v>82008.25</v>
      </c>
      <c r="R324" s="42"/>
      <c r="S324" s="86">
        <f t="shared" si="125"/>
        <v>-16347.660000000003</v>
      </c>
      <c r="T324" s="14"/>
      <c r="U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75" customHeight="1">
      <c r="A325" t="str">
        <f t="shared" si="96"/>
        <v>PiècesDéduction à la source</v>
      </c>
      <c r="B325" s="12" t="s">
        <v>104</v>
      </c>
      <c r="C325" s="108" t="s">
        <v>47</v>
      </c>
      <c r="D325" s="110"/>
      <c r="E325" s="111"/>
      <c r="F325" s="31">
        <f>+SUM(START:END!F325)</f>
        <v>74997.614282045368</v>
      </c>
      <c r="G325" s="112"/>
      <c r="H325" s="111"/>
      <c r="I325" s="31">
        <f>+SUM(START:END!I325)</f>
        <v>74997.614282045368</v>
      </c>
      <c r="J325" s="113"/>
      <c r="K325" s="111"/>
      <c r="L325" s="114">
        <f>+SUM(START:END!L325)</f>
        <v>924.06999999999994</v>
      </c>
      <c r="M325" s="113"/>
      <c r="N325" s="115">
        <f t="shared" si="126"/>
        <v>-74073.544282045361</v>
      </c>
      <c r="O325" s="113"/>
      <c r="P325" s="111"/>
      <c r="Q325" s="114">
        <f>+SUM(START:END!Q325)</f>
        <v>0</v>
      </c>
      <c r="R325" s="113"/>
      <c r="S325" s="116">
        <f t="shared" si="125"/>
        <v>924.06999999999994</v>
      </c>
      <c r="T325" s="14"/>
      <c r="U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75" customHeight="1">
      <c r="A326" t="str">
        <f t="shared" si="96"/>
        <v>PiècesBénéfices marginaux</v>
      </c>
      <c r="B326" s="12" t="s">
        <v>104</v>
      </c>
      <c r="C326" s="108" t="s">
        <v>48</v>
      </c>
      <c r="D326" s="82"/>
      <c r="E326" s="14"/>
      <c r="F326" s="31">
        <f>+SUM(START:END!F326)</f>
        <v>53748.290235465851</v>
      </c>
      <c r="G326" s="84"/>
      <c r="H326" s="14"/>
      <c r="I326" s="31">
        <f>+SUM(START:END!I326)</f>
        <v>53748.290235465851</v>
      </c>
      <c r="J326" s="42"/>
      <c r="K326" s="14"/>
      <c r="L326" s="34">
        <f>+SUM(START:END!L326)</f>
        <v>53143.21</v>
      </c>
      <c r="M326" s="42"/>
      <c r="N326" s="60">
        <f t="shared" si="126"/>
        <v>-605.08023546585173</v>
      </c>
      <c r="O326" s="42"/>
      <c r="P326" s="14"/>
      <c r="Q326" s="34">
        <f>+SUM(START:END!Q326)</f>
        <v>89228.56</v>
      </c>
      <c r="R326" s="42"/>
      <c r="S326" s="86">
        <f t="shared" si="125"/>
        <v>-36085.35</v>
      </c>
      <c r="T326" s="14"/>
      <c r="U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75" customHeight="1">
      <c r="A327" t="str">
        <f t="shared" si="96"/>
        <v>PiècesCsst</v>
      </c>
      <c r="B327" s="12" t="s">
        <v>104</v>
      </c>
      <c r="C327" s="108" t="s">
        <v>49</v>
      </c>
      <c r="D327" s="82"/>
      <c r="E327" s="14"/>
      <c r="F327" s="31">
        <f>+SUM(START:END!F327)</f>
        <v>12499.602380340897</v>
      </c>
      <c r="G327" s="84"/>
      <c r="H327" s="14"/>
      <c r="I327" s="31">
        <f>+SUM(START:END!I327)</f>
        <v>12499.602380340897</v>
      </c>
      <c r="J327" s="42"/>
      <c r="K327" s="14"/>
      <c r="L327" s="34">
        <f>+SUM(START:END!L327)</f>
        <v>89321.18</v>
      </c>
      <c r="M327" s="42"/>
      <c r="N327" s="60">
        <f t="shared" si="126"/>
        <v>76821.577619659103</v>
      </c>
      <c r="O327" s="42"/>
      <c r="P327" s="14"/>
      <c r="Q327" s="34">
        <f>+SUM(START:END!Q327)</f>
        <v>96341.83</v>
      </c>
      <c r="R327" s="42"/>
      <c r="S327" s="86">
        <f t="shared" si="125"/>
        <v>-7020.6500000000087</v>
      </c>
      <c r="T327" s="14"/>
      <c r="U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75" hidden="1" customHeight="1">
      <c r="A328" t="str">
        <f t="shared" si="96"/>
        <v>Pièces[...]</v>
      </c>
      <c r="B328" s="12" t="s">
        <v>104</v>
      </c>
      <c r="C328" s="30" t="s">
        <v>21</v>
      </c>
      <c r="D328" s="89"/>
      <c r="E328" s="117"/>
      <c r="F328" s="31">
        <f>+SUM(START:END!F328)</f>
        <v>0</v>
      </c>
      <c r="G328" s="91"/>
      <c r="H328" s="117"/>
      <c r="I328" s="31">
        <f>+SUM(START:END!I328)</f>
        <v>0</v>
      </c>
      <c r="J328" s="24"/>
      <c r="K328" s="117"/>
      <c r="L328" s="34">
        <f>+SUM(START:END!L328)</f>
        <v>0</v>
      </c>
      <c r="M328" s="24"/>
      <c r="N328" s="94">
        <f t="shared" si="126"/>
        <v>0</v>
      </c>
      <c r="O328" s="24"/>
      <c r="P328" s="117"/>
      <c r="Q328" s="34">
        <f>+SUM(START:END!Q328)</f>
        <v>0</v>
      </c>
      <c r="R328" s="24"/>
      <c r="S328" s="95">
        <f t="shared" si="125"/>
        <v>0</v>
      </c>
      <c r="T328" s="14"/>
      <c r="U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75" customHeight="1">
      <c r="A329" t="str">
        <f t="shared" si="96"/>
        <v>PiècesTOTAL PERSONNEL</v>
      </c>
      <c r="B329" s="12" t="s">
        <v>104</v>
      </c>
      <c r="C329" s="99" t="s">
        <v>50</v>
      </c>
      <c r="D329" s="100" t="s">
        <v>40</v>
      </c>
      <c r="E329" s="101">
        <f>F329/F$313</f>
        <v>0.3719879453015546</v>
      </c>
      <c r="F329" s="102">
        <f>+SUM(F317:F328)</f>
        <v>841223.24019694235</v>
      </c>
      <c r="G329" s="103" t="s">
        <v>40</v>
      </c>
      <c r="H329" s="101">
        <f>I329/I$313</f>
        <v>0.3719879453015546</v>
      </c>
      <c r="I329" s="102">
        <f>+SUM(I317:I328)</f>
        <v>841223.24019694235</v>
      </c>
      <c r="J329" s="103" t="s">
        <v>40</v>
      </c>
      <c r="K329" s="101">
        <f>L329/L$313</f>
        <v>0.42533633134139065</v>
      </c>
      <c r="L329" s="102">
        <f>+SUM(L317:L328)</f>
        <v>843521.86999999988</v>
      </c>
      <c r="M329" s="154"/>
      <c r="N329" s="119">
        <f t="shared" si="126"/>
        <v>2298.6298030575272</v>
      </c>
      <c r="O329" s="103" t="s">
        <v>40</v>
      </c>
      <c r="P329" s="101">
        <f>Q329/Q$313</f>
        <v>0.38133525898843729</v>
      </c>
      <c r="Q329" s="102">
        <f>+SUM(Q317:Q328)</f>
        <v>902530.98999999987</v>
      </c>
      <c r="R329" s="154"/>
      <c r="S329" s="120">
        <f t="shared" si="125"/>
        <v>-59009.119999999995</v>
      </c>
      <c r="T329" s="14"/>
      <c r="U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75" customHeight="1">
      <c r="A330" t="str">
        <f t="shared" si="96"/>
        <v>PiècesPublicité 2</v>
      </c>
      <c r="B330" s="12" t="s">
        <v>104</v>
      </c>
      <c r="C330" s="222" t="s">
        <v>51</v>
      </c>
      <c r="D330" s="82"/>
      <c r="E330" s="14"/>
      <c r="F330" s="31">
        <f>+SUM(START:END!F330)</f>
        <v>79981.474999999991</v>
      </c>
      <c r="G330" s="84"/>
      <c r="H330" s="14"/>
      <c r="I330" s="31">
        <f>+SUM(START:END!I330)</f>
        <v>79981.474999999991</v>
      </c>
      <c r="J330" s="42"/>
      <c r="K330" s="14"/>
      <c r="L330" s="34">
        <f>+SUM(START:END!L330)</f>
        <v>71126.240000000005</v>
      </c>
      <c r="M330" s="42"/>
      <c r="N330" s="60">
        <f t="shared" si="126"/>
        <v>-8855.234999999986</v>
      </c>
      <c r="O330" s="42"/>
      <c r="P330" s="14"/>
      <c r="Q330" s="34">
        <f>+SUM(START:END!Q330)</f>
        <v>152071.43</v>
      </c>
      <c r="R330" s="42"/>
      <c r="S330" s="86">
        <f t="shared" si="125"/>
        <v>-80945.189999999988</v>
      </c>
      <c r="T330" s="14"/>
      <c r="U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75" customHeight="1">
      <c r="A331" t="str">
        <f t="shared" si="96"/>
        <v>PiècesService gratuit 2</v>
      </c>
      <c r="B331" s="12" t="s">
        <v>104</v>
      </c>
      <c r="C331" s="108" t="s">
        <v>52</v>
      </c>
      <c r="D331" s="82"/>
      <c r="E331" s="14"/>
      <c r="F331" s="31">
        <f>+SUM(START:END!F331)</f>
        <v>41905.222684396933</v>
      </c>
      <c r="G331" s="84"/>
      <c r="H331" s="14"/>
      <c r="I331" s="31">
        <f>+SUM(START:END!I331)</f>
        <v>41905.222684396933</v>
      </c>
      <c r="J331" s="42"/>
      <c r="K331" s="14"/>
      <c r="L331" s="34">
        <f>+SUM(START:END!L331)</f>
        <v>6474.9000000000015</v>
      </c>
      <c r="M331" s="42"/>
      <c r="N331" s="60">
        <f t="shared" si="126"/>
        <v>-35430.322684396931</v>
      </c>
      <c r="O331" s="42"/>
      <c r="P331" s="14"/>
      <c r="Q331" s="34">
        <f>+SUM(START:END!Q331)</f>
        <v>26870.35</v>
      </c>
      <c r="R331" s="42"/>
      <c r="S331" s="86">
        <f t="shared" si="125"/>
        <v>-20395.449999999997</v>
      </c>
      <c r="T331" s="14"/>
      <c r="U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75" customHeight="1">
      <c r="A332" t="str">
        <f t="shared" si="96"/>
        <v>PiècesFrais véhicules de cie</v>
      </c>
      <c r="B332" s="12" t="s">
        <v>104</v>
      </c>
      <c r="C332" s="109" t="s">
        <v>53</v>
      </c>
      <c r="D332" s="89"/>
      <c r="E332" s="117"/>
      <c r="F332" s="23">
        <f>+SUM(START:END!F332)</f>
        <v>5995.5</v>
      </c>
      <c r="G332" s="91"/>
      <c r="H332" s="117"/>
      <c r="I332" s="23">
        <f>+SUM(START:END!I332)</f>
        <v>5995.5</v>
      </c>
      <c r="J332" s="24"/>
      <c r="K332" s="117"/>
      <c r="L332" s="34">
        <f>+SUM(START:END!L332)</f>
        <v>6408.4400000000005</v>
      </c>
      <c r="M332" s="24"/>
      <c r="N332" s="94">
        <f t="shared" si="126"/>
        <v>412.94000000000051</v>
      </c>
      <c r="O332" s="24"/>
      <c r="P332" s="117"/>
      <c r="Q332" s="34">
        <f>+SUM(START:END!Q332)</f>
        <v>24714.010000000002</v>
      </c>
      <c r="R332" s="24"/>
      <c r="S332" s="95">
        <f t="shared" si="125"/>
        <v>-18305.57</v>
      </c>
      <c r="T332" s="14"/>
      <c r="U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75" customHeight="1">
      <c r="A333" t="str">
        <f t="shared" si="96"/>
        <v>PiècesInformatique</v>
      </c>
      <c r="B333" s="12" t="s">
        <v>104</v>
      </c>
      <c r="C333" s="108" t="s">
        <v>54</v>
      </c>
      <c r="D333" s="82"/>
      <c r="E333" s="14"/>
      <c r="F333" s="31">
        <f>+SUM(START:END!F333)</f>
        <v>89896.34500000003</v>
      </c>
      <c r="G333" s="84"/>
      <c r="H333" s="14"/>
      <c r="I333" s="31">
        <f>+SUM(START:END!I333)</f>
        <v>89896.34500000003</v>
      </c>
      <c r="J333" s="42"/>
      <c r="K333" s="14"/>
      <c r="L333" s="114">
        <f>+SUM(START:END!L333)</f>
        <v>78274.48</v>
      </c>
      <c r="M333" s="42"/>
      <c r="N333" s="60">
        <f t="shared" si="126"/>
        <v>-11621.865000000034</v>
      </c>
      <c r="O333" s="42"/>
      <c r="P333" s="14"/>
      <c r="Q333" s="114">
        <f>+SUM(START:END!Q333)</f>
        <v>80050.37</v>
      </c>
      <c r="R333" s="42"/>
      <c r="S333" s="86">
        <f t="shared" si="125"/>
        <v>-1775.8899999999994</v>
      </c>
      <c r="T333" s="14"/>
      <c r="U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75" customHeight="1">
      <c r="A334" t="str">
        <f t="shared" si="96"/>
        <v>PiècesFrais de déplacement</v>
      </c>
      <c r="B334" s="12" t="s">
        <v>104</v>
      </c>
      <c r="C334" s="108" t="s">
        <v>55</v>
      </c>
      <c r="D334" s="82"/>
      <c r="E334" s="14"/>
      <c r="F334" s="31">
        <f>+SUM(START:END!F334)</f>
        <v>26192.525624999995</v>
      </c>
      <c r="G334" s="84"/>
      <c r="H334" s="14"/>
      <c r="I334" s="31">
        <f>+SUM(START:END!I334)</f>
        <v>26192.525624999995</v>
      </c>
      <c r="J334" s="42"/>
      <c r="K334" s="14"/>
      <c r="L334" s="34">
        <f>+SUM(START:END!L334)</f>
        <v>7310.16</v>
      </c>
      <c r="M334" s="42"/>
      <c r="N334" s="60">
        <f t="shared" si="126"/>
        <v>-18882.365624999995</v>
      </c>
      <c r="O334" s="42"/>
      <c r="P334" s="14"/>
      <c r="Q334" s="34">
        <f>+SUM(START:END!Q334)</f>
        <v>31904.25</v>
      </c>
      <c r="R334" s="42"/>
      <c r="S334" s="86">
        <f t="shared" si="125"/>
        <v>-24594.09</v>
      </c>
      <c r="T334" s="14"/>
      <c r="U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75" customHeight="1">
      <c r="A335" t="str">
        <f t="shared" si="96"/>
        <v>PiècesServices extérieurs</v>
      </c>
      <c r="B335" s="12" t="s">
        <v>104</v>
      </c>
      <c r="C335" s="242" t="s">
        <v>56</v>
      </c>
      <c r="D335" s="89"/>
      <c r="E335" s="117"/>
      <c r="F335" s="23">
        <f>+SUM(START:END!F335)</f>
        <v>160995.22847500001</v>
      </c>
      <c r="G335" s="91"/>
      <c r="H335" s="117"/>
      <c r="I335" s="23">
        <f>+SUM(START:END!I335)</f>
        <v>160995.22847500001</v>
      </c>
      <c r="J335" s="24"/>
      <c r="K335" s="117"/>
      <c r="L335" s="49">
        <f>+SUM(START:END!L335)</f>
        <v>123340.45</v>
      </c>
      <c r="M335" s="24"/>
      <c r="N335" s="94">
        <f t="shared" si="126"/>
        <v>-37654.778475000014</v>
      </c>
      <c r="O335" s="24"/>
      <c r="P335" s="117"/>
      <c r="Q335" s="49">
        <f>+SUM(START:END!Q335)</f>
        <v>226100.81</v>
      </c>
      <c r="R335" s="24"/>
      <c r="S335" s="95">
        <f t="shared" si="125"/>
        <v>-102760.36</v>
      </c>
      <c r="T335" s="14"/>
      <c r="U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75" customHeight="1">
      <c r="A336" t="str">
        <f t="shared" si="96"/>
        <v>PiècesFournitures d'atelier</v>
      </c>
      <c r="B336" s="12" t="s">
        <v>104</v>
      </c>
      <c r="C336" s="108" t="s">
        <v>99</v>
      </c>
      <c r="D336" s="82"/>
      <c r="E336" s="14"/>
      <c r="F336" s="31">
        <f>+SUM(START:END!F336)</f>
        <v>0</v>
      </c>
      <c r="G336" s="84"/>
      <c r="H336" s="14"/>
      <c r="I336" s="31">
        <f>+SUM(START:END!I336)</f>
        <v>0</v>
      </c>
      <c r="J336" s="42"/>
      <c r="K336" s="14"/>
      <c r="L336" s="34">
        <f>+SUM(START:END!L336)</f>
        <v>0</v>
      </c>
      <c r="M336" s="42"/>
      <c r="N336" s="60">
        <f t="shared" si="126"/>
        <v>0</v>
      </c>
      <c r="O336" s="42"/>
      <c r="P336" s="14"/>
      <c r="Q336" s="34">
        <f>+SUM(START:END!Q336)</f>
        <v>0</v>
      </c>
      <c r="R336" s="42"/>
      <c r="S336" s="86">
        <f t="shared" si="125"/>
        <v>0</v>
      </c>
      <c r="T336" s="14"/>
      <c r="U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75" customHeight="1">
      <c r="A337" t="str">
        <f t="shared" si="96"/>
        <v>PiècesFournitures autres</v>
      </c>
      <c r="B337" s="12" t="s">
        <v>104</v>
      </c>
      <c r="C337" s="108" t="s">
        <v>57</v>
      </c>
      <c r="D337" s="82"/>
      <c r="E337" s="14"/>
      <c r="F337" s="31">
        <f>+SUM(START:END!F337)</f>
        <v>2640</v>
      </c>
      <c r="G337" s="84"/>
      <c r="H337" s="14"/>
      <c r="I337" s="31">
        <f>+SUM(START:END!I337)</f>
        <v>2640</v>
      </c>
      <c r="J337" s="42"/>
      <c r="K337" s="14"/>
      <c r="L337" s="34">
        <f>+SUM(START:END!L337)</f>
        <v>3169.5099999999998</v>
      </c>
      <c r="M337" s="42"/>
      <c r="N337" s="60">
        <f t="shared" si="126"/>
        <v>529.50999999999976</v>
      </c>
      <c r="O337" s="42"/>
      <c r="P337" s="14"/>
      <c r="Q337" s="34">
        <f>+SUM(START:END!Q337)</f>
        <v>2205</v>
      </c>
      <c r="R337" s="42"/>
      <c r="S337" s="86">
        <f t="shared" si="125"/>
        <v>964.50999999999976</v>
      </c>
      <c r="T337" s="14"/>
      <c r="U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75" customHeight="1">
      <c r="A338" t="str">
        <f t="shared" si="96"/>
        <v>PiècesUniformes</v>
      </c>
      <c r="B338" s="12" t="s">
        <v>104</v>
      </c>
      <c r="C338" s="108" t="s">
        <v>58</v>
      </c>
      <c r="D338" s="82"/>
      <c r="E338" s="14"/>
      <c r="F338" s="31">
        <f>+SUM(START:END!F338)</f>
        <v>3570</v>
      </c>
      <c r="G338" s="84"/>
      <c r="H338" s="14"/>
      <c r="I338" s="31">
        <f>+SUM(START:END!I338)</f>
        <v>3570</v>
      </c>
      <c r="J338" s="42"/>
      <c r="K338" s="14"/>
      <c r="L338" s="34">
        <f>+SUM(START:END!L338)</f>
        <v>0</v>
      </c>
      <c r="M338" s="42"/>
      <c r="N338" s="60">
        <f t="shared" si="126"/>
        <v>-3570</v>
      </c>
      <c r="O338" s="42"/>
      <c r="P338" s="14"/>
      <c r="Q338" s="34">
        <f>+SUM(START:END!Q338)</f>
        <v>3570</v>
      </c>
      <c r="R338" s="42"/>
      <c r="S338" s="86">
        <f t="shared" si="125"/>
        <v>-3570</v>
      </c>
      <c r="T338" s="14"/>
      <c r="U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75" customHeight="1">
      <c r="A339" t="str">
        <f t="shared" si="96"/>
        <v>PiècesPapeterie</v>
      </c>
      <c r="B339" s="12" t="s">
        <v>104</v>
      </c>
      <c r="C339" s="108" t="s">
        <v>59</v>
      </c>
      <c r="D339" s="82"/>
      <c r="E339" s="14"/>
      <c r="F339" s="31">
        <f>+SUM(START:END!F339)</f>
        <v>11445</v>
      </c>
      <c r="G339" s="84"/>
      <c r="H339" s="14"/>
      <c r="I339" s="31">
        <f>+SUM(START:END!I339)</f>
        <v>11445</v>
      </c>
      <c r="J339" s="42"/>
      <c r="K339" s="14"/>
      <c r="L339" s="33">
        <f>+SUM(START:END!L339)</f>
        <v>10446.18</v>
      </c>
      <c r="M339" s="42"/>
      <c r="N339" s="60">
        <f t="shared" si="126"/>
        <v>-998.81999999999971</v>
      </c>
      <c r="O339" s="42"/>
      <c r="P339" s="14"/>
      <c r="Q339" s="33">
        <f>+SUM(START:END!Q339)</f>
        <v>9712.5</v>
      </c>
      <c r="R339" s="42"/>
      <c r="S339" s="86">
        <f t="shared" si="125"/>
        <v>733.68000000000029</v>
      </c>
      <c r="T339" s="14"/>
      <c r="U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75" customHeight="1">
      <c r="A340" t="str">
        <f t="shared" si="96"/>
        <v>PiècesTéléphone</v>
      </c>
      <c r="B340" s="12" t="s">
        <v>104</v>
      </c>
      <c r="C340" s="108" t="s">
        <v>60</v>
      </c>
      <c r="D340" s="82"/>
      <c r="E340" s="14"/>
      <c r="F340" s="31">
        <f>+SUM(START:END!F340)</f>
        <v>9497.7750000000015</v>
      </c>
      <c r="G340" s="84"/>
      <c r="H340" s="14"/>
      <c r="I340" s="31">
        <f>+SUM(START:END!I340)</f>
        <v>9497.7750000000015</v>
      </c>
      <c r="J340" s="42"/>
      <c r="K340" s="14"/>
      <c r="L340" s="34">
        <f>+SUM(START:END!L340)</f>
        <v>3166.49</v>
      </c>
      <c r="M340" s="42"/>
      <c r="N340" s="60">
        <f t="shared" si="126"/>
        <v>-6331.2850000000017</v>
      </c>
      <c r="O340" s="42"/>
      <c r="P340" s="14"/>
      <c r="Q340" s="34">
        <f>+SUM(START:END!Q340)</f>
        <v>7108.93</v>
      </c>
      <c r="R340" s="42"/>
      <c r="S340" s="86">
        <f t="shared" si="125"/>
        <v>-3942.4400000000005</v>
      </c>
      <c r="T340" s="14"/>
      <c r="U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75" customHeight="1">
      <c r="A341" t="str">
        <f t="shared" si="96"/>
        <v>PiècesFrais postaux</v>
      </c>
      <c r="B341" s="12" t="s">
        <v>104</v>
      </c>
      <c r="C341" s="108" t="s">
        <v>61</v>
      </c>
      <c r="D341" s="82"/>
      <c r="E341" s="14"/>
      <c r="F341" s="31">
        <f>+SUM(START:END!F341)</f>
        <v>4541.25</v>
      </c>
      <c r="G341" s="84"/>
      <c r="H341" s="14"/>
      <c r="I341" s="31">
        <f>+SUM(START:END!I341)</f>
        <v>4541.25</v>
      </c>
      <c r="J341" s="42"/>
      <c r="K341" s="14"/>
      <c r="L341" s="34">
        <f>+SUM(START:END!L341)</f>
        <v>484.53</v>
      </c>
      <c r="M341" s="42"/>
      <c r="N341" s="60">
        <f t="shared" si="126"/>
        <v>-4056.7200000000003</v>
      </c>
      <c r="O341" s="42"/>
      <c r="P341" s="14"/>
      <c r="Q341" s="34">
        <f>+SUM(START:END!Q341)</f>
        <v>2267.0899999999997</v>
      </c>
      <c r="R341" s="42"/>
      <c r="S341" s="86">
        <f t="shared" si="125"/>
        <v>-1782.5599999999997</v>
      </c>
      <c r="T341" s="14"/>
      <c r="U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75" customHeight="1">
      <c r="A342" t="str">
        <f t="shared" si="96"/>
        <v>PiècesDivers</v>
      </c>
      <c r="B342" s="12" t="s">
        <v>104</v>
      </c>
      <c r="C342" s="108" t="s">
        <v>62</v>
      </c>
      <c r="D342" s="82"/>
      <c r="E342" s="14"/>
      <c r="F342" s="31">
        <f>+SUM(START:END!F342)</f>
        <v>18852.75</v>
      </c>
      <c r="G342" s="84"/>
      <c r="H342" s="14"/>
      <c r="I342" s="31">
        <f>+SUM(START:END!I342)</f>
        <v>18852.75</v>
      </c>
      <c r="J342" s="42"/>
      <c r="K342" s="14"/>
      <c r="L342" s="34">
        <f>+SUM(START:END!L342)</f>
        <v>10865.02</v>
      </c>
      <c r="M342" s="42"/>
      <c r="N342" s="60">
        <f t="shared" si="126"/>
        <v>-7987.73</v>
      </c>
      <c r="O342" s="42"/>
      <c r="P342" s="14"/>
      <c r="Q342" s="34">
        <f>+SUM(START:END!Q342)</f>
        <v>27726.73</v>
      </c>
      <c r="R342" s="42"/>
      <c r="S342" s="86">
        <f t="shared" si="125"/>
        <v>-16861.71</v>
      </c>
      <c r="T342" s="14"/>
      <c r="U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75" customHeight="1">
      <c r="A343" t="str">
        <f t="shared" si="96"/>
        <v>PiècesFormation</v>
      </c>
      <c r="B343" s="12" t="s">
        <v>104</v>
      </c>
      <c r="C343" s="108" t="s">
        <v>63</v>
      </c>
      <c r="D343" s="82"/>
      <c r="E343" s="14"/>
      <c r="F343" s="31">
        <f>+SUM(START:END!F343)</f>
        <v>5190.0625</v>
      </c>
      <c r="G343" s="84"/>
      <c r="H343" s="14"/>
      <c r="I343" s="31">
        <f>+SUM(START:END!I343)</f>
        <v>5190.0625</v>
      </c>
      <c r="J343" s="42"/>
      <c r="K343" s="14"/>
      <c r="L343" s="34">
        <f>+SUM(START:END!L343)</f>
        <v>1214.94</v>
      </c>
      <c r="M343" s="42"/>
      <c r="N343" s="60">
        <f t="shared" si="126"/>
        <v>-3975.1224999999999</v>
      </c>
      <c r="O343" s="42"/>
      <c r="P343" s="14"/>
      <c r="Q343" s="34">
        <f>+SUM(START:END!Q343)</f>
        <v>6825</v>
      </c>
      <c r="R343" s="42"/>
      <c r="S343" s="86">
        <f t="shared" si="125"/>
        <v>-5610.0599999999995</v>
      </c>
      <c r="T343" s="14"/>
      <c r="U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75" customHeight="1">
      <c r="A344" t="str">
        <f t="shared" si="96"/>
        <v>PiècesFrais bancaires</v>
      </c>
      <c r="B344" s="12" t="s">
        <v>104</v>
      </c>
      <c r="C344" s="108" t="s">
        <v>64</v>
      </c>
      <c r="D344" s="82"/>
      <c r="E344" s="14"/>
      <c r="F344" s="31">
        <f>+SUM(START:END!F344)</f>
        <v>43216.122105478804</v>
      </c>
      <c r="G344" s="84"/>
      <c r="H344" s="14"/>
      <c r="I344" s="31">
        <f>+SUM(START:END!I344)</f>
        <v>43216.122105478804</v>
      </c>
      <c r="J344" s="42"/>
      <c r="K344" s="14"/>
      <c r="L344" s="33">
        <f>+SUM(START:END!L344)</f>
        <v>26903.542000000001</v>
      </c>
      <c r="M344" s="42"/>
      <c r="N344" s="60">
        <f t="shared" si="126"/>
        <v>-16312.580105478803</v>
      </c>
      <c r="O344" s="42"/>
      <c r="P344" s="14"/>
      <c r="Q344" s="34">
        <f>+SUM(START:END!Q344)</f>
        <v>28071.486000000004</v>
      </c>
      <c r="R344" s="42"/>
      <c r="S344" s="86">
        <f t="shared" si="125"/>
        <v>-1167.9440000000031</v>
      </c>
      <c r="T344" s="14"/>
      <c r="U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75" hidden="1" customHeight="1">
      <c r="A345" t="str">
        <f t="shared" si="96"/>
        <v>Pièces[...]</v>
      </c>
      <c r="B345" s="12" t="s">
        <v>104</v>
      </c>
      <c r="C345" s="108" t="s">
        <v>21</v>
      </c>
      <c r="D345" s="82"/>
      <c r="E345" s="14"/>
      <c r="F345" s="31">
        <f>+SUM(START:END!F345)</f>
        <v>0</v>
      </c>
      <c r="G345" s="84"/>
      <c r="H345" s="14"/>
      <c r="I345" s="31">
        <f>+SUM(START:END!I345)</f>
        <v>0</v>
      </c>
      <c r="J345" s="42"/>
      <c r="K345" s="14"/>
      <c r="L345" s="34">
        <f>+SUM(START:END!L345)</f>
        <v>0</v>
      </c>
      <c r="M345" s="42"/>
      <c r="N345" s="60">
        <f t="shared" si="126"/>
        <v>0</v>
      </c>
      <c r="O345" s="42"/>
      <c r="P345" s="14"/>
      <c r="Q345" s="34">
        <f>+SUM(START:END!Q345)</f>
        <v>0</v>
      </c>
      <c r="R345" s="42"/>
      <c r="S345" s="86">
        <f t="shared" si="125"/>
        <v>0</v>
      </c>
      <c r="T345" s="14"/>
      <c r="U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75" hidden="1" customHeight="1">
      <c r="A346" t="str">
        <f t="shared" si="96"/>
        <v>Pièces[...]</v>
      </c>
      <c r="B346" s="12" t="s">
        <v>104</v>
      </c>
      <c r="C346" s="108" t="s">
        <v>21</v>
      </c>
      <c r="D346" s="82"/>
      <c r="E346" s="14"/>
      <c r="F346" s="31">
        <f>+SUM(START:END!F346)</f>
        <v>0</v>
      </c>
      <c r="G346" s="84"/>
      <c r="H346" s="14"/>
      <c r="I346" s="31">
        <f>+SUM(START:END!I346)</f>
        <v>0</v>
      </c>
      <c r="J346" s="42"/>
      <c r="K346" s="14"/>
      <c r="L346" s="34">
        <f>+SUM(START:END!L346)</f>
        <v>0</v>
      </c>
      <c r="M346" s="42"/>
      <c r="N346" s="60">
        <f t="shared" si="126"/>
        <v>0</v>
      </c>
      <c r="O346" s="42"/>
      <c r="P346" s="14"/>
      <c r="Q346" s="34">
        <f>+SUM(START:END!Q346)</f>
        <v>0</v>
      </c>
      <c r="R346" s="42"/>
      <c r="S346" s="86">
        <f t="shared" si="125"/>
        <v>0</v>
      </c>
      <c r="T346" s="14"/>
      <c r="U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75" hidden="1" customHeight="1">
      <c r="A347" t="str">
        <f t="shared" si="96"/>
        <v>Pièces[...]</v>
      </c>
      <c r="B347" s="12" t="s">
        <v>104</v>
      </c>
      <c r="C347" s="108" t="s">
        <v>21</v>
      </c>
      <c r="D347" s="82"/>
      <c r="E347" s="14"/>
      <c r="F347" s="31">
        <f>+SUM(START:END!F347)</f>
        <v>0</v>
      </c>
      <c r="G347" s="84"/>
      <c r="H347" s="14"/>
      <c r="I347" s="31">
        <f>+SUM(START:END!I347)</f>
        <v>0</v>
      </c>
      <c r="J347" s="42"/>
      <c r="K347" s="14"/>
      <c r="L347" s="34">
        <f>+SUM(START:END!L347)</f>
        <v>0</v>
      </c>
      <c r="M347" s="42"/>
      <c r="N347" s="60">
        <f t="shared" si="126"/>
        <v>0</v>
      </c>
      <c r="O347" s="42"/>
      <c r="P347" s="14"/>
      <c r="Q347" s="34">
        <f>+SUM(START:END!Q347)</f>
        <v>0</v>
      </c>
      <c r="R347" s="42"/>
      <c r="S347" s="86">
        <f t="shared" si="125"/>
        <v>0</v>
      </c>
      <c r="T347" s="14"/>
      <c r="U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75" customHeight="1">
      <c r="B348" s="7"/>
      <c r="C348" s="99" t="s">
        <v>65</v>
      </c>
      <c r="D348" s="100" t="s">
        <v>40</v>
      </c>
      <c r="E348" s="101">
        <f>F348/F$313</f>
        <v>0.22283251320835123</v>
      </c>
      <c r="F348" s="102">
        <f>+SUM(F330:F347)</f>
        <v>503919.25638987578</v>
      </c>
      <c r="G348" s="103" t="s">
        <v>40</v>
      </c>
      <c r="H348" s="101">
        <f>I348/I$313</f>
        <v>0.22283251320835123</v>
      </c>
      <c r="I348" s="102">
        <f>+SUM(I330:I347)</f>
        <v>503919.25638987578</v>
      </c>
      <c r="J348" s="103" t="s">
        <v>40</v>
      </c>
      <c r="K348" s="101">
        <f>L348/L$313</f>
        <v>0.17607251447998193</v>
      </c>
      <c r="L348" s="102">
        <f>+SUM(L330:L347)</f>
        <v>349184.88200000004</v>
      </c>
      <c r="M348" s="106"/>
      <c r="N348" s="102">
        <f>+SUM(N330:N347)</f>
        <v>-154734.3743898758</v>
      </c>
      <c r="O348" s="103" t="s">
        <v>40</v>
      </c>
      <c r="P348" s="101">
        <f>Q348/Q$313</f>
        <v>0.26584723202275345</v>
      </c>
      <c r="Q348" s="102">
        <f>+SUM(Q330:Q347)</f>
        <v>629197.95600000001</v>
      </c>
      <c r="R348" s="106"/>
      <c r="S348" s="107">
        <f>+SUM(S330:S347)</f>
        <v>-280013.07400000002</v>
      </c>
      <c r="T348" s="14"/>
      <c r="U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7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75" customHeight="1">
      <c r="B350" s="7"/>
      <c r="C350" s="99" t="s">
        <v>66</v>
      </c>
      <c r="D350" s="100" t="s">
        <v>40</v>
      </c>
      <c r="E350" s="101">
        <f>F350/F$313</f>
        <v>0.59482045850990584</v>
      </c>
      <c r="F350" s="102">
        <f>F329+F348</f>
        <v>1345142.4965868182</v>
      </c>
      <c r="G350" s="103" t="s">
        <v>40</v>
      </c>
      <c r="H350" s="101">
        <f>I350/I$313</f>
        <v>0.59482045850990584</v>
      </c>
      <c r="I350" s="102">
        <f>I329+I348</f>
        <v>1345142.4965868182</v>
      </c>
      <c r="J350" s="103" t="s">
        <v>40</v>
      </c>
      <c r="K350" s="101">
        <f>L350/L$313</f>
        <v>0.60140884582137255</v>
      </c>
      <c r="L350" s="102">
        <f>L329+L348</f>
        <v>1192706.7519999999</v>
      </c>
      <c r="M350" s="106"/>
      <c r="N350" s="119">
        <f t="shared" ref="N350:N352" si="127">L350-I350</f>
        <v>-152435.74458681839</v>
      </c>
      <c r="O350" s="103" t="s">
        <v>40</v>
      </c>
      <c r="P350" s="101">
        <f>Q350/Q$313</f>
        <v>0.64718249101119085</v>
      </c>
      <c r="Q350" s="102">
        <f>Q329+Q348</f>
        <v>1531728.946</v>
      </c>
      <c r="R350" s="106"/>
      <c r="S350" s="120">
        <f>L350-Q350</f>
        <v>-339022.19400000013</v>
      </c>
      <c r="T350" s="14"/>
      <c r="U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f t="shared" si="127"/>
        <v>0</v>
      </c>
      <c r="O351" s="42"/>
      <c r="P351" s="14"/>
      <c r="Q351" s="60"/>
      <c r="R351" s="42"/>
      <c r="S351" s="86"/>
      <c r="T351" s="14"/>
      <c r="U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15.75" customHeight="1" thickBot="1">
      <c r="B352" s="7"/>
      <c r="C352" s="130" t="s">
        <v>73</v>
      </c>
      <c r="D352" s="159"/>
      <c r="E352" s="131"/>
      <c r="F352" s="133">
        <f>F313-F350</f>
        <v>916283.58138729166</v>
      </c>
      <c r="G352" s="160"/>
      <c r="H352" s="131"/>
      <c r="I352" s="133">
        <f>I313-I350</f>
        <v>916283.58138729166</v>
      </c>
      <c r="J352" s="161"/>
      <c r="K352" s="132"/>
      <c r="L352" s="133">
        <f>L313-L350</f>
        <v>790481.15799999982</v>
      </c>
      <c r="M352" s="161"/>
      <c r="N352" s="133">
        <f t="shared" si="127"/>
        <v>-125802.42338729184</v>
      </c>
      <c r="O352" s="161"/>
      <c r="P352" s="132"/>
      <c r="Q352" s="133">
        <f>Q313-Q350</f>
        <v>835036.17400000012</v>
      </c>
      <c r="R352" s="161"/>
      <c r="S352" s="135">
        <f>L352-Q352</f>
        <v>-44555.016000000294</v>
      </c>
      <c r="T352" s="14"/>
      <c r="U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7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75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customHeight="1">
      <c r="B355" s="7"/>
      <c r="C355" s="6" t="str">
        <f>+C290</f>
        <v>Conso</v>
      </c>
      <c r="D355" s="2"/>
      <c r="E355" s="2"/>
      <c r="F355" s="2"/>
      <c r="G355" s="2"/>
      <c r="H355" s="1"/>
      <c r="I355" s="1"/>
      <c r="J355" s="1"/>
      <c r="K355" s="3" t="s">
        <v>120</v>
      </c>
      <c r="L355" s="2"/>
      <c r="M355" s="2"/>
      <c r="N355" s="1"/>
      <c r="O355" s="1"/>
      <c r="P355" s="2"/>
      <c r="Q355" s="1"/>
      <c r="R355" s="2"/>
      <c r="S355" s="5">
        <f>$S$1</f>
        <v>0</v>
      </c>
      <c r="T355" s="11"/>
      <c r="U355" s="11"/>
      <c r="X355" s="14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X356" s="14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5.75" customHeight="1" thickTop="1">
      <c r="B357" s="7"/>
      <c r="C357" s="13"/>
      <c r="D357" s="764" t="s">
        <v>5</v>
      </c>
      <c r="E357" s="762"/>
      <c r="F357" s="765"/>
      <c r="G357" s="767" t="s">
        <v>75</v>
      </c>
      <c r="H357" s="762"/>
      <c r="I357" s="765"/>
      <c r="J357" s="767" t="s">
        <v>7</v>
      </c>
      <c r="K357" s="762"/>
      <c r="L357" s="765"/>
      <c r="M357" s="767" t="s">
        <v>8</v>
      </c>
      <c r="N357" s="765"/>
      <c r="O357" s="764" t="s">
        <v>9</v>
      </c>
      <c r="P357" s="762"/>
      <c r="Q357" s="765"/>
      <c r="R357" s="767" t="s">
        <v>10</v>
      </c>
      <c r="S357" s="763"/>
      <c r="T357" s="11"/>
      <c r="U357" s="11"/>
      <c r="X357" s="14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5.75" customHeight="1" thickBot="1">
      <c r="A358" t="str">
        <f t="shared" ref="A358:A393" si="128">+B358&amp;C358</f>
        <v>Boutique</v>
      </c>
      <c r="B358" s="12" t="s">
        <v>120</v>
      </c>
      <c r="C358" s="30"/>
      <c r="D358" s="243" t="s">
        <v>85</v>
      </c>
      <c r="E358" s="243" t="s">
        <v>105</v>
      </c>
      <c r="F358" s="244" t="s">
        <v>13</v>
      </c>
      <c r="G358" s="245" t="s">
        <v>85</v>
      </c>
      <c r="H358" s="243" t="s">
        <v>105</v>
      </c>
      <c r="I358" s="244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X358" s="14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5.75" customHeight="1" thickTop="1">
      <c r="A359" t="str">
        <f t="shared" si="128"/>
        <v>BoutiqueBoutique</v>
      </c>
      <c r="B359" s="12" t="s">
        <v>120</v>
      </c>
      <c r="C359" s="63" t="s">
        <v>120</v>
      </c>
      <c r="D359" s="246">
        <f>+SUM(START:END!D359)</f>
        <v>0</v>
      </c>
      <c r="E359" s="247">
        <f>IFERROR(F359/D359,0)</f>
        <v>0</v>
      </c>
      <c r="F359" s="248">
        <f>+SUM(START:END!F359)</f>
        <v>0</v>
      </c>
      <c r="G359" s="246">
        <f>+SUM(START:END!G359)</f>
        <v>0</v>
      </c>
      <c r="H359" s="247">
        <f>IFERROR(I359/G359,0)</f>
        <v>0</v>
      </c>
      <c r="I359" s="246">
        <f>+SUM(START:END!I359)</f>
        <v>0</v>
      </c>
      <c r="J359" s="249">
        <f>+SUM(START:END!J359)</f>
        <v>0</v>
      </c>
      <c r="K359" s="230">
        <f>IFERROR(L359/J359,0)</f>
        <v>0</v>
      </c>
      <c r="L359" s="250">
        <f>+SUM(START:END!L359)</f>
        <v>0</v>
      </c>
      <c r="M359" s="231">
        <f>IF(G359=0,0,(+J359-G359)/G359)</f>
        <v>0</v>
      </c>
      <c r="N359" s="232">
        <f>L359-I359</f>
        <v>0</v>
      </c>
      <c r="O359" s="249">
        <f>+SUM(START:END!O359)</f>
        <v>0</v>
      </c>
      <c r="P359" s="230">
        <f>IFERROR(Q359/O359,0)</f>
        <v>0</v>
      </c>
      <c r="Q359" s="250">
        <f>+SUM(START:END!Q359)</f>
        <v>0</v>
      </c>
      <c r="R359" s="231">
        <f>IF(O359=0,0,(J359-O359)/O359)</f>
        <v>0</v>
      </c>
      <c r="S359" s="233">
        <f>L359-Q359</f>
        <v>0</v>
      </c>
      <c r="T359" s="11"/>
      <c r="U359" s="11"/>
      <c r="X359" s="25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5.75" customHeight="1" thickBot="1">
      <c r="A360" t="str">
        <f t="shared" si="128"/>
        <v>Boutique</v>
      </c>
      <c r="B360" s="12" t="s">
        <v>120</v>
      </c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X360" s="14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5.75" customHeight="1" thickTop="1">
      <c r="A361" t="str">
        <f t="shared" si="128"/>
        <v>BoutiqueTotal Dépt. Boutique</v>
      </c>
      <c r="B361" s="12" t="s">
        <v>120</v>
      </c>
      <c r="C361" s="54" t="s">
        <v>121</v>
      </c>
      <c r="D361" s="252">
        <f>+D359</f>
        <v>0</v>
      </c>
      <c r="E361" s="183">
        <f>IF(D361&lt;=0,0,F361/D361)</f>
        <v>0</v>
      </c>
      <c r="F361" s="185">
        <f t="shared" ref="F361" si="129">+F359</f>
        <v>0</v>
      </c>
      <c r="G361" s="184">
        <f>+G359</f>
        <v>0</v>
      </c>
      <c r="H361" s="183">
        <f>IF(G361&lt;=0,0,I361/G361)</f>
        <v>0</v>
      </c>
      <c r="I361" s="185">
        <f t="shared" ref="I361" si="130">+I359</f>
        <v>0</v>
      </c>
      <c r="J361" s="184">
        <f>+J359</f>
        <v>0</v>
      </c>
      <c r="K361" s="183">
        <f>IF(J361&lt;=0,0,L361/J361)</f>
        <v>0</v>
      </c>
      <c r="L361" s="185">
        <f t="shared" ref="L361" si="131">+L359</f>
        <v>0</v>
      </c>
      <c r="M361" s="253">
        <f>IF(G361=0,0,(+J361-G361)/G361)</f>
        <v>0</v>
      </c>
      <c r="N361" s="254">
        <f>L361-I361</f>
        <v>0</v>
      </c>
      <c r="O361" s="184">
        <f>+O359</f>
        <v>0</v>
      </c>
      <c r="P361" s="183">
        <f>IF(O361&lt;=0,0,Q361/O361)</f>
        <v>0</v>
      </c>
      <c r="Q361" s="185">
        <f t="shared" ref="Q361" si="132">+Q359</f>
        <v>0</v>
      </c>
      <c r="R361" s="42">
        <f>IF(O361=0,0,(J361-O361)/O361)</f>
        <v>0</v>
      </c>
      <c r="S361" s="45">
        <f>L361-Q361</f>
        <v>0</v>
      </c>
      <c r="T361" s="11"/>
      <c r="U361" s="11"/>
      <c r="X361" s="14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5.75" customHeight="1">
      <c r="A362" t="str">
        <f t="shared" si="128"/>
        <v>Boutique</v>
      </c>
      <c r="B362" s="12" t="s">
        <v>120</v>
      </c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>
        <f>IF(H362=0,0,(+K362-H362)/H362)</f>
        <v>0</v>
      </c>
      <c r="O362" s="42"/>
      <c r="P362" s="14"/>
      <c r="Q362" s="41"/>
      <c r="R362" s="42"/>
      <c r="S362" s="62">
        <f>IF(Q361=0,0,S361/Q361)</f>
        <v>0</v>
      </c>
      <c r="T362" s="11"/>
      <c r="U362" s="11"/>
      <c r="X362" s="14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5.75" customHeight="1">
      <c r="A363" t="str">
        <f t="shared" si="128"/>
        <v>BoutiqueDEPENSES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X363" s="14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5.75" customHeight="1">
      <c r="A364" t="str">
        <f t="shared" si="128"/>
        <v>BoutiqueSalaires cadres</v>
      </c>
      <c r="B364" s="12" t="s">
        <v>120</v>
      </c>
      <c r="C364" s="108" t="s">
        <v>42</v>
      </c>
      <c r="D364" s="14"/>
      <c r="E364" s="14"/>
      <c r="F364" s="31">
        <f>+SUM(START:END!F364)</f>
        <v>0</v>
      </c>
      <c r="G364" s="42"/>
      <c r="H364" s="14"/>
      <c r="I364" s="31">
        <f>+SUM(START:END!I364)</f>
        <v>0</v>
      </c>
      <c r="J364" s="42"/>
      <c r="K364" s="14"/>
      <c r="L364" s="34">
        <f>+SUM(START:END!L364)</f>
        <v>0</v>
      </c>
      <c r="M364" s="42"/>
      <c r="N364" s="41"/>
      <c r="O364" s="42"/>
      <c r="P364" s="14"/>
      <c r="Q364" s="34">
        <f>+SUM(START:END!Q364)</f>
        <v>0</v>
      </c>
      <c r="R364" s="42"/>
      <c r="S364" s="35">
        <f>L364-Q364</f>
        <v>0</v>
      </c>
      <c r="T364" s="11"/>
      <c r="U364" s="11"/>
      <c r="X364" s="14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5.75" customHeight="1">
      <c r="A365" t="str">
        <f t="shared" si="128"/>
        <v>BoutiqueSalaires commis</v>
      </c>
      <c r="B365" s="12" t="s">
        <v>120</v>
      </c>
      <c r="C365" s="109" t="s">
        <v>43</v>
      </c>
      <c r="D365" s="82"/>
      <c r="E365" s="14"/>
      <c r="F365" s="23">
        <f>+SUM(START:END!F365)</f>
        <v>0</v>
      </c>
      <c r="G365" s="84"/>
      <c r="H365" s="14"/>
      <c r="I365" s="23">
        <f>+SUM(START:END!I365)</f>
        <v>0</v>
      </c>
      <c r="J365" s="42"/>
      <c r="K365" s="14"/>
      <c r="L365" s="23">
        <f>+SUM(START:END!L365)</f>
        <v>0</v>
      </c>
      <c r="M365" s="42"/>
      <c r="N365" s="60">
        <f t="shared" ref="N365:N393" si="133">L365-I365</f>
        <v>0</v>
      </c>
      <c r="O365" s="42"/>
      <c r="P365" s="14"/>
      <c r="Q365" s="23">
        <f>+SUM(START:END!Q365)</f>
        <v>0</v>
      </c>
      <c r="R365" s="42"/>
      <c r="S365" s="86">
        <f t="shared" ref="S365:S393" si="134">L365-Q365</f>
        <v>0</v>
      </c>
      <c r="T365" s="11"/>
      <c r="U365" s="11"/>
      <c r="X365" s="14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5.75" customHeight="1">
      <c r="A366" t="str">
        <f t="shared" si="128"/>
        <v>BoutiqueSalaires autres</v>
      </c>
      <c r="B366" s="12" t="s">
        <v>120</v>
      </c>
      <c r="C366" s="108" t="s">
        <v>44</v>
      </c>
      <c r="D366" s="110"/>
      <c r="E366" s="111"/>
      <c r="F366" s="31">
        <f>+SUM(START:END!F366)</f>
        <v>0</v>
      </c>
      <c r="G366" s="112"/>
      <c r="H366" s="111"/>
      <c r="I366" s="31">
        <f>+SUM(START:END!I366)</f>
        <v>0</v>
      </c>
      <c r="J366" s="113"/>
      <c r="K366" s="111"/>
      <c r="L366" s="34">
        <f>+SUM(START:END!L366)</f>
        <v>0</v>
      </c>
      <c r="M366" s="113"/>
      <c r="N366" s="115">
        <f t="shared" si="133"/>
        <v>0</v>
      </c>
      <c r="O366" s="113"/>
      <c r="P366" s="111"/>
      <c r="Q366" s="34">
        <f>+SUM(START:END!Q366)</f>
        <v>0</v>
      </c>
      <c r="R366" s="113"/>
      <c r="S366" s="116">
        <f t="shared" si="134"/>
        <v>0</v>
      </c>
      <c r="T366" s="11"/>
      <c r="U366" s="11"/>
      <c r="X366" s="14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5.75" customHeight="1">
      <c r="A367" t="str">
        <f t="shared" si="128"/>
        <v>BoutiqueSalaires spécialistes</v>
      </c>
      <c r="B367" s="12" t="s">
        <v>120</v>
      </c>
      <c r="C367" s="108" t="s">
        <v>45</v>
      </c>
      <c r="D367" s="82"/>
      <c r="E367" s="14"/>
      <c r="F367" s="31">
        <f>+SUM(START:END!F367)</f>
        <v>0</v>
      </c>
      <c r="G367" s="84"/>
      <c r="H367" s="14"/>
      <c r="I367" s="31">
        <f>+SUM(START:END!I367)</f>
        <v>0</v>
      </c>
      <c r="J367" s="42"/>
      <c r="K367" s="14"/>
      <c r="L367" s="34">
        <f>+SUM(START:END!L367)</f>
        <v>0</v>
      </c>
      <c r="M367" s="42"/>
      <c r="N367" s="60">
        <f t="shared" si="133"/>
        <v>0</v>
      </c>
      <c r="O367" s="42"/>
      <c r="P367" s="14"/>
      <c r="Q367" s="34">
        <f>+SUM(START:END!Q367)</f>
        <v>0</v>
      </c>
      <c r="R367" s="42"/>
      <c r="S367" s="86">
        <f t="shared" si="134"/>
        <v>0</v>
      </c>
      <c r="T367" s="11"/>
      <c r="U367" s="11"/>
      <c r="X367" s="14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5.75" hidden="1" customHeight="1">
      <c r="A368" t="str">
        <f t="shared" si="128"/>
        <v>Boutique[...]</v>
      </c>
      <c r="B368" s="12" t="s">
        <v>120</v>
      </c>
      <c r="C368" s="30" t="s">
        <v>21</v>
      </c>
      <c r="D368" s="82"/>
      <c r="E368" s="14"/>
      <c r="F368" s="31">
        <f>+SUM(START:END!F368)</f>
        <v>0</v>
      </c>
      <c r="G368" s="84"/>
      <c r="H368" s="14"/>
      <c r="I368" s="31">
        <f>+SUM(START:END!I368)</f>
        <v>0</v>
      </c>
      <c r="J368" s="42"/>
      <c r="K368" s="14"/>
      <c r="L368" s="34">
        <f>+SUM(START:END!L368)</f>
        <v>0</v>
      </c>
      <c r="M368" s="42"/>
      <c r="N368" s="60">
        <f t="shared" si="133"/>
        <v>0</v>
      </c>
      <c r="O368" s="42"/>
      <c r="P368" s="14"/>
      <c r="Q368" s="34">
        <f>+SUM(START:END!Q368)</f>
        <v>0</v>
      </c>
      <c r="R368" s="42"/>
      <c r="S368" s="86">
        <f t="shared" si="134"/>
        <v>0</v>
      </c>
      <c r="T368" s="11"/>
      <c r="U368" s="11"/>
      <c r="X368" s="14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5.75" hidden="1" customHeight="1">
      <c r="A369" t="str">
        <f t="shared" si="128"/>
        <v>Boutique[...]</v>
      </c>
      <c r="B369" s="12" t="s">
        <v>120</v>
      </c>
      <c r="C369" s="30" t="s">
        <v>21</v>
      </c>
      <c r="D369" s="82"/>
      <c r="E369" s="14"/>
      <c r="F369" s="31">
        <f>+SUM(START:END!F369)</f>
        <v>0</v>
      </c>
      <c r="G369" s="84"/>
      <c r="H369" s="14"/>
      <c r="I369" s="31">
        <f>+SUM(START:END!I369)</f>
        <v>0</v>
      </c>
      <c r="J369" s="42"/>
      <c r="K369" s="14"/>
      <c r="L369" s="34">
        <f>+SUM(START:END!L369)</f>
        <v>0</v>
      </c>
      <c r="M369" s="42"/>
      <c r="N369" s="60">
        <f t="shared" si="133"/>
        <v>0</v>
      </c>
      <c r="O369" s="42"/>
      <c r="P369" s="14"/>
      <c r="Q369" s="34">
        <f>+SUM(START:END!Q369)</f>
        <v>0</v>
      </c>
      <c r="R369" s="42"/>
      <c r="S369" s="86">
        <f t="shared" si="134"/>
        <v>0</v>
      </c>
      <c r="T369" s="11"/>
      <c r="U369" s="11"/>
      <c r="X369" s="14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5.75" hidden="1" customHeight="1">
      <c r="A370" t="str">
        <f t="shared" si="128"/>
        <v>Boutique[...]</v>
      </c>
      <c r="B370" s="12" t="s">
        <v>120</v>
      </c>
      <c r="C370" s="30" t="s">
        <v>21</v>
      </c>
      <c r="D370" s="82"/>
      <c r="E370" s="14"/>
      <c r="F370" s="31">
        <f>+SUM(START:END!F370)</f>
        <v>0</v>
      </c>
      <c r="G370" s="84"/>
      <c r="H370" s="14"/>
      <c r="I370" s="31">
        <f>+SUM(START:END!I370)</f>
        <v>0</v>
      </c>
      <c r="J370" s="42"/>
      <c r="K370" s="14"/>
      <c r="L370" s="34">
        <f>+SUM(START:END!L370)</f>
        <v>0</v>
      </c>
      <c r="M370" s="42"/>
      <c r="N370" s="60">
        <f t="shared" si="133"/>
        <v>0</v>
      </c>
      <c r="O370" s="42"/>
      <c r="P370" s="14"/>
      <c r="Q370" s="34">
        <f>+SUM(START:END!Q370)</f>
        <v>0</v>
      </c>
      <c r="R370" s="42"/>
      <c r="S370" s="86">
        <f t="shared" si="134"/>
        <v>0</v>
      </c>
      <c r="T370" s="11"/>
      <c r="U370" s="11"/>
      <c r="X370" s="14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5.75" customHeight="1">
      <c r="A371" t="str">
        <f t="shared" si="128"/>
        <v>BoutiqueSalaires en absences</v>
      </c>
      <c r="B371" s="12" t="s">
        <v>120</v>
      </c>
      <c r="C371" s="109" t="s">
        <v>46</v>
      </c>
      <c r="D371" s="82"/>
      <c r="E371" s="14"/>
      <c r="F371" s="23">
        <f>+SUM(START:END!F371)</f>
        <v>0</v>
      </c>
      <c r="G371" s="84"/>
      <c r="H371" s="14"/>
      <c r="I371" s="23">
        <f>+SUM(START:END!I371)</f>
        <v>0</v>
      </c>
      <c r="J371" s="42"/>
      <c r="K371" s="14"/>
      <c r="L371" s="23">
        <f>+SUM(START:END!L371)</f>
        <v>0</v>
      </c>
      <c r="M371" s="42"/>
      <c r="N371" s="60">
        <f t="shared" si="133"/>
        <v>0</v>
      </c>
      <c r="O371" s="42"/>
      <c r="P371" s="14"/>
      <c r="Q371" s="23">
        <f>+SUM(START:END!Q371)</f>
        <v>0</v>
      </c>
      <c r="R371" s="42"/>
      <c r="S371" s="86">
        <f t="shared" si="134"/>
        <v>0</v>
      </c>
      <c r="T371" s="11"/>
      <c r="U371" s="11"/>
      <c r="X371" s="14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5.75" customHeight="1">
      <c r="A372" t="str">
        <f t="shared" si="128"/>
        <v>BoutiqueDéduction à la source</v>
      </c>
      <c r="B372" s="12" t="s">
        <v>120</v>
      </c>
      <c r="C372" s="108" t="s">
        <v>47</v>
      </c>
      <c r="D372" s="110"/>
      <c r="E372" s="111"/>
      <c r="F372" s="31">
        <f>+SUM(START:END!F372)</f>
        <v>0</v>
      </c>
      <c r="G372" s="112"/>
      <c r="H372" s="111"/>
      <c r="I372" s="31">
        <f>+SUM(START:END!I372)</f>
        <v>0</v>
      </c>
      <c r="J372" s="113"/>
      <c r="K372" s="111"/>
      <c r="L372" s="34">
        <f>+SUM(START:END!L372)</f>
        <v>0</v>
      </c>
      <c r="M372" s="113"/>
      <c r="N372" s="115">
        <f t="shared" si="133"/>
        <v>0</v>
      </c>
      <c r="O372" s="113"/>
      <c r="P372" s="111"/>
      <c r="Q372" s="34">
        <f>+SUM(START:END!Q372)</f>
        <v>0</v>
      </c>
      <c r="R372" s="113"/>
      <c r="S372" s="116">
        <f t="shared" si="134"/>
        <v>0</v>
      </c>
      <c r="T372" s="11"/>
      <c r="U372" s="11"/>
      <c r="X372" s="14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5.75" customHeight="1">
      <c r="A373" t="str">
        <f t="shared" si="128"/>
        <v>BoutiqueBénéfices marginaux</v>
      </c>
      <c r="B373" s="12" t="s">
        <v>120</v>
      </c>
      <c r="C373" s="108" t="s">
        <v>48</v>
      </c>
      <c r="D373" s="82"/>
      <c r="E373" s="14"/>
      <c r="F373" s="31">
        <f>+SUM(START:END!F373)</f>
        <v>0</v>
      </c>
      <c r="G373" s="84"/>
      <c r="H373" s="14"/>
      <c r="I373" s="31">
        <f>+SUM(START:END!I373)</f>
        <v>0</v>
      </c>
      <c r="J373" s="42"/>
      <c r="K373" s="14"/>
      <c r="L373" s="34">
        <f>+SUM(START:END!L373)</f>
        <v>0</v>
      </c>
      <c r="M373" s="42"/>
      <c r="N373" s="60">
        <f t="shared" si="133"/>
        <v>0</v>
      </c>
      <c r="O373" s="42"/>
      <c r="P373" s="14"/>
      <c r="Q373" s="34">
        <f>+SUM(START:END!Q373)</f>
        <v>0</v>
      </c>
      <c r="R373" s="42"/>
      <c r="S373" s="86">
        <f t="shared" si="134"/>
        <v>0</v>
      </c>
      <c r="T373" s="11"/>
      <c r="U373" s="11"/>
      <c r="X373" s="14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5.75" customHeight="1">
      <c r="A374" t="str">
        <f t="shared" si="128"/>
        <v>BoutiqueCsst</v>
      </c>
      <c r="B374" s="12" t="s">
        <v>120</v>
      </c>
      <c r="C374" s="108" t="s">
        <v>49</v>
      </c>
      <c r="D374" s="82"/>
      <c r="E374" s="14"/>
      <c r="F374" s="31">
        <f>+SUM(START:END!F374)</f>
        <v>0</v>
      </c>
      <c r="G374" s="84"/>
      <c r="H374" s="14"/>
      <c r="I374" s="31">
        <f>+SUM(START:END!I374)</f>
        <v>0</v>
      </c>
      <c r="J374" s="42"/>
      <c r="K374" s="14"/>
      <c r="L374" s="34">
        <f>+SUM(START:END!L374)</f>
        <v>0</v>
      </c>
      <c r="M374" s="42"/>
      <c r="N374" s="60">
        <f t="shared" si="133"/>
        <v>0</v>
      </c>
      <c r="O374" s="42"/>
      <c r="P374" s="14"/>
      <c r="Q374" s="34">
        <f>+SUM(START:END!Q374)</f>
        <v>0</v>
      </c>
      <c r="R374" s="42"/>
      <c r="S374" s="86">
        <f t="shared" si="134"/>
        <v>0</v>
      </c>
      <c r="T374" s="11"/>
      <c r="U374" s="11"/>
      <c r="X374" s="14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5.75" hidden="1" customHeight="1">
      <c r="A375" t="str">
        <f t="shared" si="128"/>
        <v>Boutique[...]</v>
      </c>
      <c r="B375" s="12" t="s">
        <v>120</v>
      </c>
      <c r="C375" s="30" t="s">
        <v>21</v>
      </c>
      <c r="D375" s="89"/>
      <c r="E375" s="117"/>
      <c r="F375" s="31">
        <f>+SUM(START:END!F375)</f>
        <v>0</v>
      </c>
      <c r="G375" s="91"/>
      <c r="H375" s="117"/>
      <c r="I375" s="31">
        <f>+SUM(START:END!I375)</f>
        <v>0</v>
      </c>
      <c r="J375" s="24"/>
      <c r="K375" s="117"/>
      <c r="L375" s="34">
        <f>+SUM(START:END!L375)</f>
        <v>0</v>
      </c>
      <c r="M375" s="24"/>
      <c r="N375" s="94">
        <f t="shared" si="133"/>
        <v>0</v>
      </c>
      <c r="O375" s="24"/>
      <c r="P375" s="117"/>
      <c r="Q375" s="34">
        <f>+SUM(START:END!Q375)</f>
        <v>0</v>
      </c>
      <c r="R375" s="24"/>
      <c r="S375" s="95">
        <f t="shared" si="134"/>
        <v>0</v>
      </c>
      <c r="T375" s="11"/>
      <c r="U375" s="11"/>
      <c r="X375" s="14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5.75" customHeight="1">
      <c r="A376" t="str">
        <f t="shared" si="128"/>
        <v>BoutiqueTOTAL PERSONNEL</v>
      </c>
      <c r="B376" s="12" t="s">
        <v>120</v>
      </c>
      <c r="C376" s="99" t="s">
        <v>50</v>
      </c>
      <c r="D376" s="100" t="s">
        <v>40</v>
      </c>
      <c r="E376" s="101">
        <f>IFERROR(F376/F$359,0)</f>
        <v>0</v>
      </c>
      <c r="F376" s="102">
        <f>+SUM(F364:F375)</f>
        <v>0</v>
      </c>
      <c r="G376" s="103" t="s">
        <v>40</v>
      </c>
      <c r="H376" s="101">
        <f>IFERROR(I376/I$359,0)</f>
        <v>0</v>
      </c>
      <c r="I376" s="102">
        <f>+SUM(I364:I375)</f>
        <v>0</v>
      </c>
      <c r="J376" s="103" t="s">
        <v>40</v>
      </c>
      <c r="K376" s="101">
        <f>IFERROR(L376/L$359,0)</f>
        <v>0</v>
      </c>
      <c r="L376" s="102">
        <f>+SUM(L364:L375)</f>
        <v>0</v>
      </c>
      <c r="M376" s="154"/>
      <c r="N376" s="119">
        <f t="shared" si="133"/>
        <v>0</v>
      </c>
      <c r="O376" s="103" t="s">
        <v>40</v>
      </c>
      <c r="P376" s="101">
        <f>IFERROR(Q376/Q$359,0)</f>
        <v>0</v>
      </c>
      <c r="Q376" s="102">
        <f>+SUM(Q364:Q375)</f>
        <v>0</v>
      </c>
      <c r="R376" s="154"/>
      <c r="S376" s="120">
        <f t="shared" si="134"/>
        <v>0</v>
      </c>
      <c r="T376" s="11"/>
      <c r="U376" s="11"/>
      <c r="X376" s="14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5.75" customHeight="1">
      <c r="A377" t="str">
        <f t="shared" si="128"/>
        <v>BoutiquePublicité 2</v>
      </c>
      <c r="B377" s="12" t="s">
        <v>120</v>
      </c>
      <c r="C377" s="222" t="s">
        <v>51</v>
      </c>
      <c r="D377" s="82"/>
      <c r="E377" s="14"/>
      <c r="F377" s="31">
        <f>+SUM(START:END!F377)</f>
        <v>0</v>
      </c>
      <c r="G377" s="84"/>
      <c r="H377" s="14"/>
      <c r="I377" s="31">
        <f>+SUM(START:END!I377)</f>
        <v>0</v>
      </c>
      <c r="J377" s="42"/>
      <c r="K377" s="14"/>
      <c r="L377" s="34">
        <f>+SUM(START:END!L377)</f>
        <v>0</v>
      </c>
      <c r="M377" s="42"/>
      <c r="N377" s="60">
        <f t="shared" si="133"/>
        <v>0</v>
      </c>
      <c r="O377" s="42"/>
      <c r="P377" s="14"/>
      <c r="Q377" s="34">
        <f>+SUM(START:END!Q377)</f>
        <v>0</v>
      </c>
      <c r="R377" s="42"/>
      <c r="S377" s="86">
        <f t="shared" si="134"/>
        <v>0</v>
      </c>
      <c r="T377" s="11"/>
      <c r="U377" s="11"/>
      <c r="X377" s="14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5.75" customHeight="1">
      <c r="A378" t="str">
        <f t="shared" si="128"/>
        <v>BoutiqueService gratuit 2</v>
      </c>
      <c r="B378" s="12" t="s">
        <v>120</v>
      </c>
      <c r="C378" s="108" t="s">
        <v>52</v>
      </c>
      <c r="D378" s="82"/>
      <c r="E378" s="14"/>
      <c r="F378" s="31">
        <f>+SUM(START:END!F378)</f>
        <v>0</v>
      </c>
      <c r="G378" s="84"/>
      <c r="H378" s="14"/>
      <c r="I378" s="31">
        <f>+SUM(START:END!I378)</f>
        <v>0</v>
      </c>
      <c r="J378" s="42"/>
      <c r="K378" s="14"/>
      <c r="L378" s="34">
        <f>+SUM(START:END!L378)</f>
        <v>0</v>
      </c>
      <c r="M378" s="42"/>
      <c r="N378" s="60">
        <f t="shared" si="133"/>
        <v>0</v>
      </c>
      <c r="O378" s="42"/>
      <c r="P378" s="14"/>
      <c r="Q378" s="34">
        <f>+SUM(START:END!Q378)</f>
        <v>0</v>
      </c>
      <c r="R378" s="42"/>
      <c r="S378" s="86">
        <f t="shared" si="134"/>
        <v>0</v>
      </c>
      <c r="T378" s="11"/>
      <c r="U378" s="11"/>
      <c r="X378" s="14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5.75" customHeight="1">
      <c r="A379" t="str">
        <f t="shared" si="128"/>
        <v>BoutiqueFrais véhicules de cie</v>
      </c>
      <c r="B379" s="12" t="s">
        <v>120</v>
      </c>
      <c r="C379" s="109" t="s">
        <v>53</v>
      </c>
      <c r="D379" s="89"/>
      <c r="E379" s="117"/>
      <c r="F379" s="23">
        <f>+SUM(START:END!F379)</f>
        <v>0</v>
      </c>
      <c r="G379" s="91"/>
      <c r="H379" s="117"/>
      <c r="I379" s="23">
        <f>+SUM(START:END!I379)</f>
        <v>0</v>
      </c>
      <c r="J379" s="24"/>
      <c r="K379" s="117"/>
      <c r="L379" s="23">
        <f>+SUM(START:END!L379)</f>
        <v>0</v>
      </c>
      <c r="M379" s="24"/>
      <c r="N379" s="94">
        <f t="shared" si="133"/>
        <v>0</v>
      </c>
      <c r="O379" s="24"/>
      <c r="P379" s="117"/>
      <c r="Q379" s="23">
        <f>+SUM(START:END!Q379)</f>
        <v>0</v>
      </c>
      <c r="R379" s="24"/>
      <c r="S379" s="95">
        <f t="shared" si="134"/>
        <v>0</v>
      </c>
      <c r="T379" s="11"/>
      <c r="U379" s="11"/>
      <c r="X379" s="14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5.75" customHeight="1">
      <c r="A380" t="str">
        <f t="shared" si="128"/>
        <v>BoutiqueInformatique</v>
      </c>
      <c r="B380" s="12" t="s">
        <v>120</v>
      </c>
      <c r="C380" s="108" t="s">
        <v>54</v>
      </c>
      <c r="D380" s="82"/>
      <c r="E380" s="14"/>
      <c r="F380" s="31">
        <f>+SUM(START:END!F380)</f>
        <v>0</v>
      </c>
      <c r="G380" s="84"/>
      <c r="H380" s="14"/>
      <c r="I380" s="31">
        <f>+SUM(START:END!I380)</f>
        <v>0</v>
      </c>
      <c r="J380" s="42"/>
      <c r="K380" s="14"/>
      <c r="L380" s="34">
        <f>+SUM(START:END!L380)</f>
        <v>0</v>
      </c>
      <c r="M380" s="42"/>
      <c r="N380" s="60">
        <f t="shared" si="133"/>
        <v>0</v>
      </c>
      <c r="O380" s="42"/>
      <c r="P380" s="14"/>
      <c r="Q380" s="34">
        <f>+SUM(START:END!Q380)</f>
        <v>0</v>
      </c>
      <c r="R380" s="42"/>
      <c r="S380" s="86">
        <f t="shared" si="134"/>
        <v>0</v>
      </c>
      <c r="T380" s="11"/>
      <c r="U380" s="11"/>
      <c r="X380" s="14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5.75" customHeight="1">
      <c r="A381" t="str">
        <f t="shared" si="128"/>
        <v>BoutiqueFrais de déplacement</v>
      </c>
      <c r="B381" s="12" t="s">
        <v>120</v>
      </c>
      <c r="C381" s="108" t="s">
        <v>55</v>
      </c>
      <c r="D381" s="82"/>
      <c r="E381" s="14"/>
      <c r="F381" s="31">
        <f>+SUM(START:END!F381)</f>
        <v>0</v>
      </c>
      <c r="G381" s="84"/>
      <c r="H381" s="14"/>
      <c r="I381" s="31">
        <f>+SUM(START:END!I381)</f>
        <v>0</v>
      </c>
      <c r="J381" s="42"/>
      <c r="K381" s="14"/>
      <c r="L381" s="34">
        <f>+SUM(START:END!L381)</f>
        <v>0</v>
      </c>
      <c r="M381" s="42"/>
      <c r="N381" s="60">
        <f t="shared" si="133"/>
        <v>0</v>
      </c>
      <c r="O381" s="42"/>
      <c r="P381" s="14"/>
      <c r="Q381" s="34">
        <f>+SUM(START:END!Q381)</f>
        <v>0</v>
      </c>
      <c r="R381" s="42"/>
      <c r="S381" s="86">
        <f t="shared" si="134"/>
        <v>0</v>
      </c>
      <c r="T381" s="11"/>
      <c r="U381" s="11"/>
      <c r="X381" s="14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5.75" customHeight="1">
      <c r="A382" t="str">
        <f t="shared" si="128"/>
        <v>BoutiqueServices extérieurs</v>
      </c>
      <c r="B382" s="12" t="s">
        <v>120</v>
      </c>
      <c r="C382" s="108" t="s">
        <v>56</v>
      </c>
      <c r="D382" s="89"/>
      <c r="E382" s="117"/>
      <c r="F382" s="23">
        <f>+SUM(START:END!F382)</f>
        <v>0</v>
      </c>
      <c r="G382" s="91"/>
      <c r="H382" s="117"/>
      <c r="I382" s="23">
        <f>+SUM(START:END!I382)</f>
        <v>0</v>
      </c>
      <c r="J382" s="24"/>
      <c r="K382" s="117"/>
      <c r="L382" s="23">
        <f>+SUM(START:END!L382)</f>
        <v>0</v>
      </c>
      <c r="M382" s="24"/>
      <c r="N382" s="94">
        <f t="shared" si="133"/>
        <v>0</v>
      </c>
      <c r="O382" s="24"/>
      <c r="P382" s="117"/>
      <c r="Q382" s="23">
        <f>+SUM(START:END!Q382)</f>
        <v>0</v>
      </c>
      <c r="R382" s="24"/>
      <c r="S382" s="95">
        <f t="shared" si="134"/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25" customHeight="1">
      <c r="A383" t="str">
        <f t="shared" si="128"/>
        <v>BoutiqueFournitures autres</v>
      </c>
      <c r="B383" s="12" t="s">
        <v>120</v>
      </c>
      <c r="C383" s="222" t="s">
        <v>57</v>
      </c>
      <c r="D383" s="82"/>
      <c r="E383" s="14"/>
      <c r="F383" s="31">
        <f>+SUM(START:END!F383)</f>
        <v>0</v>
      </c>
      <c r="G383" s="84"/>
      <c r="H383" s="14"/>
      <c r="I383" s="31">
        <f>+SUM(START:END!I383)</f>
        <v>0</v>
      </c>
      <c r="J383" s="42"/>
      <c r="K383" s="14"/>
      <c r="L383" s="34">
        <f>+SUM(START:END!L383)</f>
        <v>0</v>
      </c>
      <c r="M383" s="42"/>
      <c r="N383" s="60">
        <f t="shared" si="133"/>
        <v>0</v>
      </c>
      <c r="O383" s="42"/>
      <c r="P383" s="14"/>
      <c r="Q383" s="34">
        <f>+SUM(START:END!Q383)</f>
        <v>0</v>
      </c>
      <c r="R383" s="42"/>
      <c r="S383" s="86">
        <f t="shared" si="134"/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25" customHeight="1">
      <c r="A384" t="str">
        <f t="shared" si="128"/>
        <v>BoutiqueUniformes</v>
      </c>
      <c r="B384" s="12" t="s">
        <v>120</v>
      </c>
      <c r="C384" s="108" t="s">
        <v>58</v>
      </c>
      <c r="D384" s="82"/>
      <c r="E384" s="14"/>
      <c r="F384" s="31">
        <f>+SUM(START:END!F384)</f>
        <v>0</v>
      </c>
      <c r="G384" s="84"/>
      <c r="H384" s="14"/>
      <c r="I384" s="31">
        <f>+SUM(START:END!I384)</f>
        <v>0</v>
      </c>
      <c r="J384" s="42"/>
      <c r="K384" s="14"/>
      <c r="L384" s="34">
        <f>+SUM(START:END!L384)</f>
        <v>0</v>
      </c>
      <c r="M384" s="42"/>
      <c r="N384" s="60">
        <f t="shared" si="133"/>
        <v>0</v>
      </c>
      <c r="O384" s="42"/>
      <c r="P384" s="14"/>
      <c r="Q384" s="34">
        <f>+SUM(START:END!Q384)</f>
        <v>0</v>
      </c>
      <c r="R384" s="42"/>
      <c r="S384" s="86">
        <f t="shared" si="134"/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25" customHeight="1">
      <c r="A385" t="str">
        <f t="shared" si="128"/>
        <v>BoutiquePapeterie</v>
      </c>
      <c r="B385" s="12" t="s">
        <v>120</v>
      </c>
      <c r="C385" s="108" t="s">
        <v>59</v>
      </c>
      <c r="D385" s="82"/>
      <c r="E385" s="14"/>
      <c r="F385" s="31">
        <f>+SUM(START:END!F385)</f>
        <v>0</v>
      </c>
      <c r="G385" s="84"/>
      <c r="H385" s="14"/>
      <c r="I385" s="31">
        <f>+SUM(START:END!I385)</f>
        <v>0</v>
      </c>
      <c r="J385" s="42"/>
      <c r="K385" s="14"/>
      <c r="L385" s="34">
        <f>+SUM(START:END!L385)</f>
        <v>0</v>
      </c>
      <c r="M385" s="42"/>
      <c r="N385" s="60">
        <f t="shared" si="133"/>
        <v>0</v>
      </c>
      <c r="O385" s="42"/>
      <c r="P385" s="14"/>
      <c r="Q385" s="34">
        <f>+SUM(START:END!Q385)</f>
        <v>0</v>
      </c>
      <c r="R385" s="42"/>
      <c r="S385" s="86">
        <f t="shared" si="134"/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25" customHeight="1">
      <c r="A386" t="str">
        <f t="shared" si="128"/>
        <v>BoutiqueTéléphone</v>
      </c>
      <c r="B386" s="12" t="s">
        <v>120</v>
      </c>
      <c r="C386" s="108" t="s">
        <v>60</v>
      </c>
      <c r="D386" s="82"/>
      <c r="E386" s="14"/>
      <c r="F386" s="31">
        <f>+SUM(START:END!F386)</f>
        <v>0</v>
      </c>
      <c r="G386" s="84"/>
      <c r="H386" s="14"/>
      <c r="I386" s="31">
        <f>+SUM(START:END!I386)</f>
        <v>0</v>
      </c>
      <c r="J386" s="42"/>
      <c r="K386" s="14"/>
      <c r="L386" s="34">
        <f>+SUM(START:END!L386)</f>
        <v>0</v>
      </c>
      <c r="M386" s="42"/>
      <c r="N386" s="60">
        <f t="shared" si="133"/>
        <v>0</v>
      </c>
      <c r="O386" s="42"/>
      <c r="P386" s="14"/>
      <c r="Q386" s="34">
        <f>+SUM(START:END!Q386)</f>
        <v>0</v>
      </c>
      <c r="R386" s="42"/>
      <c r="S386" s="86">
        <f t="shared" si="134"/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25" customHeight="1">
      <c r="A387" t="str">
        <f t="shared" si="128"/>
        <v>BoutiqueFrais postaux</v>
      </c>
      <c r="B387" s="12" t="s">
        <v>120</v>
      </c>
      <c r="C387" s="108" t="s">
        <v>61</v>
      </c>
      <c r="D387" s="82"/>
      <c r="E387" s="14"/>
      <c r="F387" s="31">
        <f>+SUM(START:END!F387)</f>
        <v>0</v>
      </c>
      <c r="G387" s="84"/>
      <c r="H387" s="14"/>
      <c r="I387" s="31">
        <f>+SUM(START:END!I387)</f>
        <v>0</v>
      </c>
      <c r="J387" s="42"/>
      <c r="K387" s="14"/>
      <c r="L387" s="34">
        <f>+SUM(START:END!L387)</f>
        <v>0</v>
      </c>
      <c r="M387" s="42"/>
      <c r="N387" s="60">
        <f t="shared" si="133"/>
        <v>0</v>
      </c>
      <c r="O387" s="42"/>
      <c r="P387" s="14"/>
      <c r="Q387" s="34">
        <f>+SUM(START:END!Q387)</f>
        <v>0</v>
      </c>
      <c r="R387" s="42"/>
      <c r="S387" s="86">
        <f t="shared" si="134"/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25" customHeight="1">
      <c r="A388" t="str">
        <f t="shared" si="128"/>
        <v>BoutiqueDivers</v>
      </c>
      <c r="B388" s="12" t="s">
        <v>120</v>
      </c>
      <c r="C388" s="108" t="s">
        <v>62</v>
      </c>
      <c r="D388" s="82"/>
      <c r="E388" s="14"/>
      <c r="F388" s="31">
        <f>+SUM(START:END!F388)</f>
        <v>0</v>
      </c>
      <c r="G388" s="84"/>
      <c r="H388" s="14"/>
      <c r="I388" s="31">
        <f>+SUM(START:END!I388)</f>
        <v>0</v>
      </c>
      <c r="J388" s="42"/>
      <c r="K388" s="14"/>
      <c r="L388" s="34">
        <f>+SUM(START:END!L388)</f>
        <v>0</v>
      </c>
      <c r="M388" s="42"/>
      <c r="N388" s="60">
        <f t="shared" si="133"/>
        <v>0</v>
      </c>
      <c r="O388" s="42"/>
      <c r="P388" s="14"/>
      <c r="Q388" s="34">
        <f>+SUM(START:END!Q388)</f>
        <v>0</v>
      </c>
      <c r="R388" s="42"/>
      <c r="S388" s="86">
        <f t="shared" si="134"/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25" customHeight="1">
      <c r="A389" t="str">
        <f t="shared" si="128"/>
        <v>BoutiqueFormation</v>
      </c>
      <c r="B389" s="12" t="s">
        <v>120</v>
      </c>
      <c r="C389" s="108" t="s">
        <v>63</v>
      </c>
      <c r="D389" s="82"/>
      <c r="E389" s="14"/>
      <c r="F389" s="31">
        <f>+SUM(START:END!F389)</f>
        <v>0</v>
      </c>
      <c r="G389" s="84"/>
      <c r="H389" s="14"/>
      <c r="I389" s="31">
        <f>+SUM(START:END!I389)</f>
        <v>0</v>
      </c>
      <c r="J389" s="42"/>
      <c r="K389" s="14"/>
      <c r="L389" s="34">
        <f>+SUM(START:END!L389)</f>
        <v>0</v>
      </c>
      <c r="M389" s="42"/>
      <c r="N389" s="60">
        <f t="shared" si="133"/>
        <v>0</v>
      </c>
      <c r="O389" s="42"/>
      <c r="P389" s="14"/>
      <c r="Q389" s="34">
        <f>+SUM(START:END!Q389)</f>
        <v>0</v>
      </c>
      <c r="R389" s="42"/>
      <c r="S389" s="86">
        <f t="shared" si="134"/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25" customHeight="1">
      <c r="A390" t="str">
        <f t="shared" si="128"/>
        <v>BoutiqueFrais bancaires</v>
      </c>
      <c r="B390" s="12" t="s">
        <v>120</v>
      </c>
      <c r="C390" s="108" t="s">
        <v>64</v>
      </c>
      <c r="D390" s="82"/>
      <c r="E390" s="14"/>
      <c r="F390" s="31">
        <f>+SUM(START:END!F390)</f>
        <v>0</v>
      </c>
      <c r="G390" s="84"/>
      <c r="H390" s="14"/>
      <c r="I390" s="31">
        <f>+SUM(START:END!I390)</f>
        <v>0</v>
      </c>
      <c r="J390" s="42"/>
      <c r="K390" s="14"/>
      <c r="L390" s="34">
        <f>+SUM(START:END!L390)</f>
        <v>0</v>
      </c>
      <c r="M390" s="42"/>
      <c r="N390" s="60">
        <f t="shared" si="133"/>
        <v>0</v>
      </c>
      <c r="O390" s="42"/>
      <c r="P390" s="14"/>
      <c r="Q390" s="34">
        <f>+SUM(START:END!Q390)</f>
        <v>0</v>
      </c>
      <c r="R390" s="42"/>
      <c r="S390" s="86">
        <f t="shared" si="134"/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5.75" hidden="1" customHeight="1">
      <c r="A391" t="str">
        <f t="shared" si="128"/>
        <v>Boutique[...]</v>
      </c>
      <c r="B391" s="12" t="s">
        <v>120</v>
      </c>
      <c r="C391" s="108" t="s">
        <v>21</v>
      </c>
      <c r="D391" s="82"/>
      <c r="E391" s="14"/>
      <c r="F391" s="31">
        <f>+SUM(START:END!F391)</f>
        <v>0</v>
      </c>
      <c r="G391" s="84"/>
      <c r="H391" s="14"/>
      <c r="I391" s="31">
        <f>+SUM(START:END!I391)</f>
        <v>0</v>
      </c>
      <c r="J391" s="42"/>
      <c r="K391" s="14"/>
      <c r="L391" s="34">
        <f>+SUM(START:END!L391)</f>
        <v>0</v>
      </c>
      <c r="M391" s="42"/>
      <c r="N391" s="60">
        <f t="shared" si="133"/>
        <v>0</v>
      </c>
      <c r="O391" s="42"/>
      <c r="P391" s="14"/>
      <c r="Q391" s="34">
        <f>+SUM(START:END!Q391)</f>
        <v>0</v>
      </c>
      <c r="R391" s="42"/>
      <c r="S391" s="86">
        <f t="shared" si="134"/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5.75" hidden="1" customHeight="1">
      <c r="A392" t="str">
        <f t="shared" si="128"/>
        <v>Boutique[...]</v>
      </c>
      <c r="B392" s="12" t="s">
        <v>120</v>
      </c>
      <c r="C392" s="108" t="s">
        <v>21</v>
      </c>
      <c r="D392" s="82"/>
      <c r="E392" s="14"/>
      <c r="F392" s="31">
        <f>+SUM(START:END!F392)</f>
        <v>0</v>
      </c>
      <c r="G392" s="84"/>
      <c r="H392" s="14"/>
      <c r="I392" s="31">
        <f>+SUM(START:END!I392)</f>
        <v>0</v>
      </c>
      <c r="J392" s="42"/>
      <c r="K392" s="14"/>
      <c r="L392" s="34">
        <f>+SUM(START:END!L392)</f>
        <v>0</v>
      </c>
      <c r="M392" s="42"/>
      <c r="N392" s="60">
        <f t="shared" si="133"/>
        <v>0</v>
      </c>
      <c r="O392" s="42"/>
      <c r="P392" s="14"/>
      <c r="Q392" s="34">
        <f>+SUM(START:END!Q392)</f>
        <v>0</v>
      </c>
      <c r="R392" s="42"/>
      <c r="S392" s="86">
        <f t="shared" si="134"/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5.75" hidden="1" customHeight="1">
      <c r="A393" t="str">
        <f t="shared" si="128"/>
        <v>Boutique[...]</v>
      </c>
      <c r="B393" s="12" t="s">
        <v>120</v>
      </c>
      <c r="C393" s="108" t="s">
        <v>21</v>
      </c>
      <c r="D393" s="89"/>
      <c r="E393" s="117"/>
      <c r="F393" s="31">
        <f>+SUM(START:END!F393)</f>
        <v>0</v>
      </c>
      <c r="G393" s="91"/>
      <c r="H393" s="117"/>
      <c r="I393" s="31">
        <f>+SUM(START:END!I393)</f>
        <v>0</v>
      </c>
      <c r="J393" s="24"/>
      <c r="K393" s="117"/>
      <c r="L393" s="34">
        <f>+SUM(START:END!L393)</f>
        <v>0</v>
      </c>
      <c r="M393" s="24"/>
      <c r="N393" s="94">
        <f t="shared" si="133"/>
        <v>0</v>
      </c>
      <c r="O393" s="24"/>
      <c r="P393" s="117"/>
      <c r="Q393" s="34">
        <f>+SUM(START:END!Q393)</f>
        <v>0</v>
      </c>
      <c r="R393" s="24"/>
      <c r="S393" s="95">
        <f t="shared" si="134"/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5.75" customHeight="1">
      <c r="B394" s="7"/>
      <c r="C394" s="99" t="s">
        <v>65</v>
      </c>
      <c r="D394" s="100" t="s">
        <v>40</v>
      </c>
      <c r="E394" s="101">
        <f>IFERROR(F394/F$359,0)</f>
        <v>0</v>
      </c>
      <c r="F394" s="102">
        <f>+SUM(F377:F393)</f>
        <v>0</v>
      </c>
      <c r="G394" s="103" t="s">
        <v>40</v>
      </c>
      <c r="H394" s="101">
        <f>IFERROR(I394/I$359,0)</f>
        <v>0</v>
      </c>
      <c r="I394" s="102">
        <f>+SUM(I377:I393)</f>
        <v>0</v>
      </c>
      <c r="J394" s="103" t="s">
        <v>40</v>
      </c>
      <c r="K394" s="101">
        <f>IFERROR(L394/L$359,0)</f>
        <v>0</v>
      </c>
      <c r="L394" s="102">
        <f>+SUM(L377:L393)</f>
        <v>0</v>
      </c>
      <c r="M394" s="154"/>
      <c r="N394" s="102">
        <f>+SUM(N377:N393)</f>
        <v>0</v>
      </c>
      <c r="O394" s="103" t="s">
        <v>40</v>
      </c>
      <c r="P394" s="101">
        <f>IFERROR(Q394/Q$359,0)</f>
        <v>0</v>
      </c>
      <c r="Q394" s="102">
        <f>+SUM(Q377:Q393)</f>
        <v>0</v>
      </c>
      <c r="R394" s="154"/>
      <c r="S394" s="120">
        <f>+SUM(S377:S393)</f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5.75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5.75" customHeight="1">
      <c r="B396" s="7"/>
      <c r="C396" s="99" t="s">
        <v>66</v>
      </c>
      <c r="D396" s="100" t="s">
        <v>40</v>
      </c>
      <c r="E396" s="101">
        <f>IFERROR(F396/F$359,0)</f>
        <v>0</v>
      </c>
      <c r="F396" s="102">
        <f>F376+F394</f>
        <v>0</v>
      </c>
      <c r="G396" s="103" t="s">
        <v>40</v>
      </c>
      <c r="H396" s="101">
        <f>IFERROR(I396/I$359,0)</f>
        <v>0</v>
      </c>
      <c r="I396" s="102">
        <f>I376+I394</f>
        <v>0</v>
      </c>
      <c r="J396" s="103" t="s">
        <v>40</v>
      </c>
      <c r="K396" s="101">
        <f>IFERROR(L396/L$359,0)</f>
        <v>0</v>
      </c>
      <c r="L396" s="102">
        <f>L376+L394</f>
        <v>0</v>
      </c>
      <c r="M396" s="259"/>
      <c r="N396" s="102">
        <f>L396-I396</f>
        <v>0</v>
      </c>
      <c r="O396" s="103" t="s">
        <v>40</v>
      </c>
      <c r="P396" s="101">
        <f>IFERROR(Q396/Q$359,0)</f>
        <v>0</v>
      </c>
      <c r="Q396" s="102">
        <f>Q376+Q394</f>
        <v>0</v>
      </c>
      <c r="R396" s="106"/>
      <c r="S396" s="107">
        <f>L396-Q396</f>
        <v>0</v>
      </c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5.75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5.75" customHeight="1" thickTop="1" thickBot="1">
      <c r="B398" s="7"/>
      <c r="C398" s="260" t="s">
        <v>73</v>
      </c>
      <c r="D398" s="261"/>
      <c r="E398" s="261"/>
      <c r="F398" s="262">
        <f>F361-F396</f>
        <v>0</v>
      </c>
      <c r="G398" s="263"/>
      <c r="H398" s="261"/>
      <c r="I398" s="262">
        <f>I361-I396</f>
        <v>0</v>
      </c>
      <c r="J398" s="264"/>
      <c r="K398" s="265"/>
      <c r="L398" s="262">
        <f>L361-L396</f>
        <v>0</v>
      </c>
      <c r="M398" s="263"/>
      <c r="N398" s="262">
        <f>L398-I398</f>
        <v>0</v>
      </c>
      <c r="O398" s="264"/>
      <c r="P398" s="265"/>
      <c r="Q398" s="262">
        <f>Q361-Q396</f>
        <v>0</v>
      </c>
      <c r="R398" s="264"/>
      <c r="S398" s="266">
        <f>L398-Q398</f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customHeight="1" thickTop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/>
      <c r="M400" s="14"/>
      <c r="N400" s="14"/>
      <c r="O400" s="14"/>
      <c r="P400" s="14"/>
      <c r="Q400" s="14"/>
      <c r="R400" s="14"/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6" t="str">
        <f>C1</f>
        <v>Conso</v>
      </c>
      <c r="W401" s="6"/>
      <c r="X401" s="6"/>
      <c r="Y401" s="6"/>
      <c r="Z401" s="1"/>
      <c r="AA401" s="1"/>
      <c r="AB401" s="6"/>
      <c r="AC401" s="6"/>
      <c r="AD401" s="1"/>
      <c r="AE401" s="3" t="s">
        <v>122</v>
      </c>
      <c r="AF401" s="6"/>
      <c r="AG401" s="6"/>
      <c r="AH401" s="1"/>
      <c r="AI401" s="1"/>
      <c r="AJ401" s="267"/>
      <c r="AK401" s="2"/>
      <c r="AL401" s="1"/>
      <c r="AM401" s="6"/>
      <c r="AN401" s="6"/>
      <c r="AO401" s="5">
        <f>$S$1</f>
        <v>0</v>
      </c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1:61" ht="15.75" customHeight="1" thickTop="1" thickBot="1">
      <c r="A403" t="str">
        <f>+U403&amp;V403</f>
        <v/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269"/>
      <c r="W403" s="270"/>
      <c r="X403" s="769" t="s">
        <v>123</v>
      </c>
      <c r="Y403" s="757"/>
      <c r="Z403" s="770"/>
      <c r="AA403" s="768" t="s">
        <v>75</v>
      </c>
      <c r="AB403" s="757"/>
      <c r="AC403" s="770"/>
      <c r="AD403" s="768" t="s">
        <v>7</v>
      </c>
      <c r="AE403" s="757"/>
      <c r="AF403" s="770"/>
      <c r="AG403" s="768" t="s">
        <v>124</v>
      </c>
      <c r="AH403" s="757"/>
      <c r="AI403" s="770"/>
      <c r="AJ403" s="768" t="s">
        <v>125</v>
      </c>
      <c r="AK403" s="757"/>
      <c r="AL403" s="757"/>
      <c r="AM403" s="768" t="s">
        <v>126</v>
      </c>
      <c r="AN403" s="757"/>
      <c r="AO403" s="758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1:61" ht="15.75" customHeight="1">
      <c r="A404" t="str">
        <f t="shared" ref="A404:A483" si="135">+U404&amp;V404</f>
        <v/>
      </c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88"/>
      <c r="W404" s="271" t="s">
        <v>127</v>
      </c>
      <c r="X404" s="271" t="s">
        <v>128</v>
      </c>
      <c r="Y404" s="271" t="s">
        <v>129</v>
      </c>
      <c r="Z404" s="272" t="s">
        <v>130</v>
      </c>
      <c r="AA404" s="271" t="s">
        <v>128</v>
      </c>
      <c r="AB404" s="271" t="s">
        <v>129</v>
      </c>
      <c r="AC404" s="272" t="s">
        <v>130</v>
      </c>
      <c r="AD404" s="273" t="s">
        <v>128</v>
      </c>
      <c r="AE404" s="271" t="s">
        <v>129</v>
      </c>
      <c r="AF404" s="271" t="s">
        <v>130</v>
      </c>
      <c r="AG404" s="273" t="s">
        <v>131</v>
      </c>
      <c r="AH404" s="271" t="s">
        <v>132</v>
      </c>
      <c r="AI404" s="271" t="s">
        <v>133</v>
      </c>
      <c r="AJ404" s="273" t="s">
        <v>128</v>
      </c>
      <c r="AK404" s="271" t="s">
        <v>129</v>
      </c>
      <c r="AL404" s="271" t="s">
        <v>130</v>
      </c>
      <c r="AM404" s="274" t="s">
        <v>131</v>
      </c>
      <c r="AN404" s="271" t="s">
        <v>132</v>
      </c>
      <c r="AO404" s="145" t="s">
        <v>133</v>
      </c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1:61" ht="15.75" customHeight="1">
      <c r="A405" t="str">
        <f t="shared" si="135"/>
        <v>Ventes nettes</v>
      </c>
      <c r="B405" s="7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258"/>
      <c r="U405" s="258"/>
      <c r="V405" s="109" t="s">
        <v>16</v>
      </c>
      <c r="W405" s="275"/>
      <c r="X405" s="275"/>
      <c r="Y405" s="275"/>
      <c r="Z405" s="276">
        <f>F5+F93+E193+E249+D313+D361</f>
        <v>53153192.872548908</v>
      </c>
      <c r="AA405" s="275"/>
      <c r="AB405" s="275"/>
      <c r="AC405" s="276">
        <f>I5+I93+H193+H249+G313+G361</f>
        <v>53153192.872548908</v>
      </c>
      <c r="AD405" s="277"/>
      <c r="AE405" s="278"/>
      <c r="AF405" s="278">
        <f>L5+L93+K193+K249+J313+J361</f>
        <v>97313585.379999995</v>
      </c>
      <c r="AG405" s="277"/>
      <c r="AH405" s="278"/>
      <c r="AI405" s="279"/>
      <c r="AJ405" s="277"/>
      <c r="AK405" s="278"/>
      <c r="AL405" s="278">
        <f>Q5+Q93+P193+P249+O313+O361</f>
        <v>89270543.75</v>
      </c>
      <c r="AM405" s="280"/>
      <c r="AN405" s="278"/>
      <c r="AO405" s="281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1:61" ht="15.75" customHeight="1">
      <c r="A406" t="str">
        <f t="shared" si="135"/>
        <v>Profit brut</v>
      </c>
      <c r="B406" s="7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258"/>
      <c r="U406" s="258"/>
      <c r="V406" s="282" t="s">
        <v>134</v>
      </c>
      <c r="W406" s="283"/>
      <c r="X406" s="283"/>
      <c r="Y406" s="283"/>
      <c r="Z406" s="284">
        <f>F27+F107+F193+F249+F313+F361</f>
        <v>10822638.501505673</v>
      </c>
      <c r="AA406" s="283"/>
      <c r="AB406" s="283"/>
      <c r="AC406" s="284">
        <f>I27+I107+I193+I249+I313+I361</f>
        <v>10930647.62329004</v>
      </c>
      <c r="AD406" s="285"/>
      <c r="AE406" s="286"/>
      <c r="AF406" s="286">
        <f>L27+L107+L193+L249+L313+L361</f>
        <v>11394161.299999999</v>
      </c>
      <c r="AG406" s="285"/>
      <c r="AH406" s="286">
        <f>AF406-AC406</f>
        <v>463513.67670995928</v>
      </c>
      <c r="AI406" s="287">
        <f>AH406/AC406</f>
        <v>4.2404960134507133E-2</v>
      </c>
      <c r="AJ406" s="285"/>
      <c r="AK406" s="286"/>
      <c r="AL406" s="286">
        <f>Q27+Q107+Q193+Q249+Q313+Q361</f>
        <v>9757175.8399999999</v>
      </c>
      <c r="AM406" s="288"/>
      <c r="AN406" s="286">
        <f>AF406-AL406</f>
        <v>1636985.459999999</v>
      </c>
      <c r="AO406" s="289">
        <f>IF(AL406=0,0,AN406/AL406)</f>
        <v>0.16777246683298463</v>
      </c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1:61" ht="15.75" customHeight="1">
      <c r="A407" t="str">
        <f t="shared" si="135"/>
        <v>DÉPENSES</v>
      </c>
      <c r="B407" s="7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258"/>
      <c r="U407" s="258"/>
      <c r="V407" s="290" t="s">
        <v>135</v>
      </c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1:61" ht="15.75" customHeight="1">
      <c r="A408" t="str">
        <f t="shared" si="135"/>
        <v>Comm. vendeurs</v>
      </c>
      <c r="B408" s="7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258"/>
      <c r="U408" s="258"/>
      <c r="V408" s="108" t="s">
        <v>32</v>
      </c>
      <c r="W408" s="298" t="s">
        <v>136</v>
      </c>
      <c r="X408" s="291"/>
      <c r="Y408" s="299">
        <f t="shared" ref="Y408:Y417" si="136">Z408/(D$13+D$96)</f>
        <v>430.73967757329535</v>
      </c>
      <c r="Z408" s="292">
        <f>+SUM(START:END!Z408)</f>
        <v>816327.06765236543</v>
      </c>
      <c r="AA408" s="291"/>
      <c r="AB408" s="299">
        <f t="shared" ref="AB408:AB417" si="137">IF(AC408=0,0,AC408/(G$13+G$96))</f>
        <v>431.78997847095314</v>
      </c>
      <c r="AC408" s="292">
        <f>+SUM(START:END!AC408)</f>
        <v>818317.57165415143</v>
      </c>
      <c r="AD408" s="300"/>
      <c r="AE408" s="299">
        <f t="shared" ref="AE408:AE413" si="138">IF(AF408=0,0,AF408/(J$13+J$96))</f>
        <v>604.92057833859087</v>
      </c>
      <c r="AF408" s="292">
        <f>+SUM(START:END!AF408)</f>
        <v>1150558.94</v>
      </c>
      <c r="AG408" s="293">
        <f t="shared" ref="AG408:AH417" si="139">AE408-AB408</f>
        <v>173.13059986763773</v>
      </c>
      <c r="AH408" s="294">
        <f t="shared" si="139"/>
        <v>332241.36834584852</v>
      </c>
      <c r="AI408" s="295">
        <f>IF(AC408=0,0,AH408/AC408)</f>
        <v>0.40600541874501617</v>
      </c>
      <c r="AJ408" s="300"/>
      <c r="AK408" s="294">
        <f t="shared" ref="AK408:AK417" si="140">AL408/(O$13+O$96)</f>
        <v>449.11505910165482</v>
      </c>
      <c r="AL408" s="292">
        <f t="shared" ref="AL408:AL417" si="141">+SUMIF($C:$C,$V408,Q:Q)</f>
        <v>949878.35</v>
      </c>
      <c r="AM408" s="296">
        <f t="shared" ref="AM408:AM417" si="142">AE408-Y408</f>
        <v>174.18090076529552</v>
      </c>
      <c r="AN408" s="294">
        <f t="shared" ref="AN408:AN430" si="143">AF408-AL408</f>
        <v>200680.58999999997</v>
      </c>
      <c r="AO408" s="301">
        <f>IF(AL408=0,0,AN408/AL408)</f>
        <v>0.21126977996708735</v>
      </c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1:61" ht="15.75" customHeight="1">
      <c r="A409" t="str">
        <f t="shared" si="135"/>
        <v>Comm. F&amp;I</v>
      </c>
      <c r="B409" s="7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258"/>
      <c r="U409" s="258"/>
      <c r="V409" s="109" t="s">
        <v>33</v>
      </c>
      <c r="W409" s="302" t="s">
        <v>137</v>
      </c>
      <c r="X409" s="275"/>
      <c r="Y409" s="303">
        <f t="shared" si="136"/>
        <v>360.36283971900355</v>
      </c>
      <c r="Z409" s="276">
        <f>+SUM(START:END!Z409)</f>
        <v>682950.64410135848</v>
      </c>
      <c r="AA409" s="275"/>
      <c r="AB409" s="303">
        <f t="shared" si="137"/>
        <v>360.36283971900355</v>
      </c>
      <c r="AC409" s="276">
        <f>+SUM(START:END!AC409)</f>
        <v>682950.64410135848</v>
      </c>
      <c r="AD409" s="304"/>
      <c r="AE409" s="303">
        <f t="shared" si="138"/>
        <v>390.12441114616195</v>
      </c>
      <c r="AF409" s="276">
        <f>+SUM(START:END!AF409)</f>
        <v>742016.63</v>
      </c>
      <c r="AG409" s="277">
        <f t="shared" si="139"/>
        <v>29.761571427158401</v>
      </c>
      <c r="AH409" s="278">
        <f t="shared" si="139"/>
        <v>59065.98589864152</v>
      </c>
      <c r="AI409" s="305">
        <f t="shared" ref="AI409:AI417" si="144">IF(AC409=0,0,AH409/AC409)</f>
        <v>8.6486463419859341E-2</v>
      </c>
      <c r="AJ409" s="304"/>
      <c r="AK409" s="278">
        <f t="shared" si="140"/>
        <v>268.799475177305</v>
      </c>
      <c r="AL409" s="276">
        <f t="shared" si="141"/>
        <v>568510.89</v>
      </c>
      <c r="AM409" s="280">
        <f t="shared" si="142"/>
        <v>29.761571427158401</v>
      </c>
      <c r="AN409" s="278">
        <f t="shared" si="143"/>
        <v>173505.74</v>
      </c>
      <c r="AO409" s="306">
        <f t="shared" ref="AO409:AO417" si="145">IF(AL409=0,0,AN409/AL409)</f>
        <v>0.3051933446692639</v>
      </c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1:61" ht="15.75" customHeight="1">
      <c r="A410" t="str">
        <f t="shared" si="135"/>
        <v>Frais de livraison</v>
      </c>
      <c r="B410" s="7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258"/>
      <c r="U410" s="258"/>
      <c r="V410" s="108" t="s">
        <v>34</v>
      </c>
      <c r="W410" s="298" t="s">
        <v>138</v>
      </c>
      <c r="X410" s="291"/>
      <c r="Y410" s="299">
        <f t="shared" si="136"/>
        <v>162.25453616734794</v>
      </c>
      <c r="Z410" s="292">
        <f>+SUM(START:END!Z410)</f>
        <v>307500.74028238887</v>
      </c>
      <c r="AA410" s="291"/>
      <c r="AB410" s="299">
        <f t="shared" si="137"/>
        <v>162.25453616734794</v>
      </c>
      <c r="AC410" s="292">
        <f>+SUM(START:END!AC410)</f>
        <v>307500.74028238887</v>
      </c>
      <c r="AD410" s="300"/>
      <c r="AE410" s="299">
        <f t="shared" si="138"/>
        <v>131.86939011566773</v>
      </c>
      <c r="AF410" s="292">
        <f>+SUM(START:END!AF410)</f>
        <v>250815.58000000002</v>
      </c>
      <c r="AG410" s="293">
        <f t="shared" si="139"/>
        <v>-30.385146051680209</v>
      </c>
      <c r="AH410" s="294">
        <f t="shared" si="139"/>
        <v>-56685.160282388853</v>
      </c>
      <c r="AI410" s="295">
        <f t="shared" si="144"/>
        <v>-0.18434154087021987</v>
      </c>
      <c r="AJ410" s="300"/>
      <c r="AK410" s="294">
        <f t="shared" si="140"/>
        <v>138.92963120567379</v>
      </c>
      <c r="AL410" s="292">
        <f t="shared" si="141"/>
        <v>293836.17000000004</v>
      </c>
      <c r="AM410" s="296">
        <f t="shared" si="142"/>
        <v>-30.385146051680209</v>
      </c>
      <c r="AN410" s="294">
        <f t="shared" si="143"/>
        <v>-43020.590000000026</v>
      </c>
      <c r="AO410" s="301">
        <f t="shared" si="145"/>
        <v>-0.1464101237094127</v>
      </c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1:61" ht="15.75" customHeight="1">
      <c r="A411" t="str">
        <f t="shared" si="135"/>
        <v>Service gratuit 1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258"/>
      <c r="U411" s="258"/>
      <c r="V411" s="108" t="s">
        <v>35</v>
      </c>
      <c r="W411" s="298" t="s">
        <v>139</v>
      </c>
      <c r="X411" s="291"/>
      <c r="Y411" s="299">
        <f t="shared" si="136"/>
        <v>39.880999563352461</v>
      </c>
      <c r="Z411" s="292">
        <f>+SUM(START:END!Z411)</f>
        <v>75581.473274091433</v>
      </c>
      <c r="AA411" s="291"/>
      <c r="AB411" s="299">
        <f t="shared" si="137"/>
        <v>39.880999563352461</v>
      </c>
      <c r="AC411" s="292">
        <f>+SUM(START:END!AC411)</f>
        <v>75581.473274091433</v>
      </c>
      <c r="AD411" s="300"/>
      <c r="AE411" s="299">
        <f t="shared" si="138"/>
        <v>11.728107255520506</v>
      </c>
      <c r="AF411" s="292">
        <f>+SUM(START:END!AF411)</f>
        <v>22306.86</v>
      </c>
      <c r="AG411" s="293">
        <f t="shared" si="139"/>
        <v>-28.152892307831955</v>
      </c>
      <c r="AH411" s="294">
        <f t="shared" si="139"/>
        <v>-53274.613274091433</v>
      </c>
      <c r="AI411" s="295">
        <f t="shared" si="144"/>
        <v>-0.70486338736603371</v>
      </c>
      <c r="AJ411" s="300"/>
      <c r="AK411" s="294">
        <f t="shared" si="140"/>
        <v>18.347924349881797</v>
      </c>
      <c r="AL411" s="292">
        <f t="shared" si="141"/>
        <v>38805.86</v>
      </c>
      <c r="AM411" s="296">
        <f t="shared" si="142"/>
        <v>-28.152892307831955</v>
      </c>
      <c r="AN411" s="294">
        <f t="shared" si="143"/>
        <v>-16499</v>
      </c>
      <c r="AO411" s="307">
        <f t="shared" si="145"/>
        <v>-0.42516774528383083</v>
      </c>
      <c r="AP411" s="258"/>
      <c r="AQ411" s="258"/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1:61" ht="15.75" customHeight="1">
      <c r="A412" t="str">
        <f t="shared" si="135"/>
        <v>Entretien stock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258"/>
      <c r="U412" s="258"/>
      <c r="V412" s="109" t="s">
        <v>36</v>
      </c>
      <c r="W412" s="302"/>
      <c r="X412" s="275"/>
      <c r="Y412" s="303">
        <f t="shared" si="136"/>
        <v>45.473797477269009</v>
      </c>
      <c r="Z412" s="276">
        <f>+SUM(START:END!Z412)</f>
        <v>86180.804050306906</v>
      </c>
      <c r="AA412" s="275"/>
      <c r="AB412" s="303">
        <f t="shared" si="137"/>
        <v>45.473797477269009</v>
      </c>
      <c r="AC412" s="276">
        <f>+SUM(START:END!AC412)</f>
        <v>86180.804050306906</v>
      </c>
      <c r="AD412" s="304"/>
      <c r="AE412" s="303">
        <f t="shared" si="138"/>
        <v>44.677518401682448</v>
      </c>
      <c r="AF412" s="276">
        <f>+SUM(START:END!AF412)</f>
        <v>84976.640000000014</v>
      </c>
      <c r="AG412" s="277">
        <f t="shared" si="139"/>
        <v>-0.79627907558656119</v>
      </c>
      <c r="AH412" s="278">
        <f t="shared" si="139"/>
        <v>-1204.164050306892</v>
      </c>
      <c r="AI412" s="305">
        <f t="shared" si="144"/>
        <v>-1.3972532091995536E-2</v>
      </c>
      <c r="AJ412" s="304"/>
      <c r="AK412" s="278">
        <f t="shared" si="140"/>
        <v>41.379929078014186</v>
      </c>
      <c r="AL412" s="276">
        <f t="shared" si="141"/>
        <v>87518.55</v>
      </c>
      <c r="AM412" s="280">
        <f t="shared" si="142"/>
        <v>-0.79627907558656119</v>
      </c>
      <c r="AN412" s="278">
        <f t="shared" si="143"/>
        <v>-2541.9099999999889</v>
      </c>
      <c r="AO412" s="306">
        <f t="shared" si="145"/>
        <v>-2.9044242620564313E-2</v>
      </c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1:61" ht="15.75" customHeight="1">
      <c r="A413" t="str">
        <f t="shared" si="135"/>
        <v>Publicité 1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258"/>
      <c r="U413" s="258"/>
      <c r="V413" s="108" t="s">
        <v>37</v>
      </c>
      <c r="W413" s="298" t="s">
        <v>140</v>
      </c>
      <c r="X413" s="295"/>
      <c r="Y413" s="299">
        <f t="shared" si="136"/>
        <v>141.3290742641347</v>
      </c>
      <c r="Z413" s="292">
        <f>+SUM(START:END!Z413)</f>
        <v>267843.32805847173</v>
      </c>
      <c r="AA413" s="295"/>
      <c r="AB413" s="299">
        <f t="shared" si="137"/>
        <v>141.3290742641347</v>
      </c>
      <c r="AC413" s="292">
        <f>+SUM(START:END!AC413)</f>
        <v>267843.32805847173</v>
      </c>
      <c r="AD413" s="300"/>
      <c r="AE413" s="299">
        <f t="shared" si="138"/>
        <v>145.5153101997897</v>
      </c>
      <c r="AF413" s="292">
        <f>+SUM(START:END!AF413)</f>
        <v>276770.12</v>
      </c>
      <c r="AG413" s="293">
        <f t="shared" si="139"/>
        <v>4.1862359356549916</v>
      </c>
      <c r="AH413" s="294">
        <f t="shared" si="139"/>
        <v>8926.7919415282668</v>
      </c>
      <c r="AI413" s="295">
        <f t="shared" si="144"/>
        <v>3.3328408836002431E-2</v>
      </c>
      <c r="AJ413" s="300"/>
      <c r="AK413" s="294">
        <f t="shared" si="140"/>
        <v>128.49172576832152</v>
      </c>
      <c r="AL413" s="292">
        <f t="shared" si="141"/>
        <v>271760</v>
      </c>
      <c r="AM413" s="296">
        <f t="shared" si="142"/>
        <v>4.1862359356549916</v>
      </c>
      <c r="AN413" s="294">
        <f t="shared" si="143"/>
        <v>5010.1199999999953</v>
      </c>
      <c r="AO413" s="301">
        <f t="shared" si="145"/>
        <v>1.8435825728584026E-2</v>
      </c>
      <c r="AP413" s="258"/>
      <c r="AQ413" s="258"/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1:61" ht="15.75" customHeight="1">
      <c r="A414" t="str">
        <f t="shared" si="135"/>
        <v>Intérêt de gros</v>
      </c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258"/>
      <c r="U414" s="258"/>
      <c r="V414" s="108" t="s">
        <v>38</v>
      </c>
      <c r="W414" s="298" t="s">
        <v>141</v>
      </c>
      <c r="X414" s="291"/>
      <c r="Y414" s="299">
        <f t="shared" si="136"/>
        <v>176.87991122038477</v>
      </c>
      <c r="Z414" s="292">
        <f>+SUM(START:END!Z414)</f>
        <v>335218.38542161579</v>
      </c>
      <c r="AA414" s="291"/>
      <c r="AB414" s="299">
        <f t="shared" si="137"/>
        <v>177.15020748615072</v>
      </c>
      <c r="AC414" s="292">
        <f>+SUM(START:END!AC414)</f>
        <v>335730.64414659142</v>
      </c>
      <c r="AD414" s="300"/>
      <c r="AE414" s="299">
        <f>IF(AF414=0,0,AF414/(J$13+J$13))</f>
        <v>123.34188622754489</v>
      </c>
      <c r="AF414" s="292">
        <f>+SUM(START:END!AF414)</f>
        <v>288373.32999999996</v>
      </c>
      <c r="AG414" s="293">
        <f t="shared" si="139"/>
        <v>-53.808321258605829</v>
      </c>
      <c r="AH414" s="294">
        <f t="shared" si="139"/>
        <v>-47357.314146591467</v>
      </c>
      <c r="AI414" s="295">
        <f t="shared" si="144"/>
        <v>-0.14105746666936264</v>
      </c>
      <c r="AJ414" s="300"/>
      <c r="AK414" s="294">
        <f t="shared" si="140"/>
        <v>202.19499763593379</v>
      </c>
      <c r="AL414" s="292">
        <f t="shared" si="141"/>
        <v>427642.42</v>
      </c>
      <c r="AM414" s="296">
        <f t="shared" si="142"/>
        <v>-53.53802499283988</v>
      </c>
      <c r="AN414" s="294">
        <f t="shared" si="143"/>
        <v>-139269.09000000003</v>
      </c>
      <c r="AO414" s="301">
        <f t="shared" si="145"/>
        <v>-0.32566715434825205</v>
      </c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1:61" ht="15.75" hidden="1" customHeight="1">
      <c r="A415" t="str">
        <f t="shared" si="135"/>
        <v>[...]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258"/>
      <c r="U415" s="258"/>
      <c r="V415" s="108" t="s">
        <v>21</v>
      </c>
      <c r="W415" s="298"/>
      <c r="X415" s="295"/>
      <c r="Y415" s="299">
        <f t="shared" si="136"/>
        <v>0</v>
      </c>
      <c r="Z415" s="292">
        <f t="shared" ref="Z415:Z417" si="146">+SUMIF($C:$C,$V415,F:F)</f>
        <v>0</v>
      </c>
      <c r="AA415" s="291"/>
      <c r="AB415" s="299">
        <f t="shared" si="137"/>
        <v>0</v>
      </c>
      <c r="AC415" s="292">
        <f t="shared" ref="AC415:AC417" si="147">+SUMIF($C:$C,$V415,I:I)</f>
        <v>0</v>
      </c>
      <c r="AD415" s="300"/>
      <c r="AE415" s="299">
        <f t="shared" ref="AE415:AE417" si="148">IF(AF415=0,0,AF415/(J$13+J$13))</f>
        <v>0</v>
      </c>
      <c r="AF415" s="292">
        <f t="shared" ref="AF415:AF417" si="149">+SUMIF($C:$C,$V415,L:L)</f>
        <v>0</v>
      </c>
      <c r="AG415" s="293">
        <f t="shared" si="139"/>
        <v>0</v>
      </c>
      <c r="AH415" s="294">
        <f t="shared" si="139"/>
        <v>0</v>
      </c>
      <c r="AI415" s="295">
        <f t="shared" si="144"/>
        <v>0</v>
      </c>
      <c r="AJ415" s="300"/>
      <c r="AK415" s="294">
        <f t="shared" si="140"/>
        <v>0</v>
      </c>
      <c r="AL415" s="292">
        <f t="shared" si="141"/>
        <v>0</v>
      </c>
      <c r="AM415" s="296">
        <f t="shared" si="142"/>
        <v>0</v>
      </c>
      <c r="AN415" s="294">
        <f t="shared" si="143"/>
        <v>0</v>
      </c>
      <c r="AO415" s="301">
        <f t="shared" si="145"/>
        <v>0</v>
      </c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1:61" ht="15.75" hidden="1" customHeight="1">
      <c r="A416" t="str">
        <f t="shared" si="135"/>
        <v>[...]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258"/>
      <c r="U416" s="258"/>
      <c r="V416" s="108" t="s">
        <v>21</v>
      </c>
      <c r="W416" s="298"/>
      <c r="X416" s="295"/>
      <c r="Y416" s="299">
        <f t="shared" si="136"/>
        <v>0</v>
      </c>
      <c r="Z416" s="292">
        <f t="shared" si="146"/>
        <v>0</v>
      </c>
      <c r="AA416" s="291"/>
      <c r="AB416" s="299">
        <f t="shared" si="137"/>
        <v>0</v>
      </c>
      <c r="AC416" s="292">
        <f t="shared" si="147"/>
        <v>0</v>
      </c>
      <c r="AD416" s="300"/>
      <c r="AE416" s="299">
        <f t="shared" si="148"/>
        <v>0</v>
      </c>
      <c r="AF416" s="292">
        <f t="shared" si="149"/>
        <v>0</v>
      </c>
      <c r="AG416" s="293">
        <f t="shared" si="139"/>
        <v>0</v>
      </c>
      <c r="AH416" s="294">
        <f t="shared" si="139"/>
        <v>0</v>
      </c>
      <c r="AI416" s="295">
        <f t="shared" si="144"/>
        <v>0</v>
      </c>
      <c r="AJ416" s="300"/>
      <c r="AK416" s="294">
        <f t="shared" si="140"/>
        <v>0</v>
      </c>
      <c r="AL416" s="292">
        <f t="shared" si="141"/>
        <v>0</v>
      </c>
      <c r="AM416" s="296">
        <f t="shared" si="142"/>
        <v>0</v>
      </c>
      <c r="AN416" s="294">
        <f t="shared" si="143"/>
        <v>0</v>
      </c>
      <c r="AO416" s="301">
        <f t="shared" si="145"/>
        <v>0</v>
      </c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1:61" ht="15.75" hidden="1" customHeight="1">
      <c r="A417" t="str">
        <f t="shared" si="135"/>
        <v>[...]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8"/>
      <c r="U417" s="258"/>
      <c r="V417" s="108" t="s">
        <v>21</v>
      </c>
      <c r="W417" s="298" t="s">
        <v>141</v>
      </c>
      <c r="X417" s="291"/>
      <c r="Y417" s="299">
        <f t="shared" si="136"/>
        <v>0</v>
      </c>
      <c r="Z417" s="292">
        <f t="shared" si="146"/>
        <v>0</v>
      </c>
      <c r="AA417" s="291"/>
      <c r="AB417" s="299">
        <f t="shared" si="137"/>
        <v>0</v>
      </c>
      <c r="AC417" s="292">
        <f t="shared" si="147"/>
        <v>0</v>
      </c>
      <c r="AD417" s="300"/>
      <c r="AE417" s="299">
        <f t="shared" si="148"/>
        <v>0</v>
      </c>
      <c r="AF417" s="292">
        <f t="shared" si="149"/>
        <v>0</v>
      </c>
      <c r="AG417" s="293">
        <f t="shared" si="139"/>
        <v>0</v>
      </c>
      <c r="AH417" s="294">
        <f t="shared" si="139"/>
        <v>0</v>
      </c>
      <c r="AI417" s="295">
        <f t="shared" si="144"/>
        <v>0</v>
      </c>
      <c r="AJ417" s="300"/>
      <c r="AK417" s="294">
        <f t="shared" si="140"/>
        <v>0</v>
      </c>
      <c r="AL417" s="292">
        <f t="shared" si="141"/>
        <v>0</v>
      </c>
      <c r="AM417" s="296">
        <f t="shared" si="142"/>
        <v>0</v>
      </c>
      <c r="AN417" s="294">
        <f t="shared" si="143"/>
        <v>0</v>
      </c>
      <c r="AO417" s="301">
        <f t="shared" si="145"/>
        <v>0</v>
      </c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1:61" ht="15.75" customHeight="1">
      <c r="A418" t="str">
        <f t="shared" si="135"/>
        <v>TOTAL VARIABLES</v>
      </c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258"/>
      <c r="U418" s="258"/>
      <c r="V418" s="308" t="s">
        <v>39</v>
      </c>
      <c r="W418" s="309"/>
      <c r="X418" s="310">
        <f>Z418/Z406</f>
        <v>0.23761326246671094</v>
      </c>
      <c r="Y418" s="309"/>
      <c r="Z418" s="311">
        <f>SUM(Z408:Z417)</f>
        <v>2571602.4428405985</v>
      </c>
      <c r="AA418" s="310">
        <f>AC418/AC406</f>
        <v>0.23549429954019274</v>
      </c>
      <c r="AB418" s="309"/>
      <c r="AC418" s="311">
        <f>SUM(AC408:AC417)</f>
        <v>2574105.2055673604</v>
      </c>
      <c r="AD418" s="312">
        <f>AF418/AF406</f>
        <v>0.24712815852448924</v>
      </c>
      <c r="AE418" s="309"/>
      <c r="AF418" s="311">
        <f>SUM(AF408:AF417)</f>
        <v>2815818.1</v>
      </c>
      <c r="AG418" s="313"/>
      <c r="AH418" s="314">
        <f>AF418-AC418</f>
        <v>241712.8944326397</v>
      </c>
      <c r="AI418" s="310">
        <f>AH418/AC418</f>
        <v>9.390171540380518E-2</v>
      </c>
      <c r="AJ418" s="312">
        <f>IF($AL$406=0,0,AL418/$AL$406)</f>
        <v>0.27036022341481142</v>
      </c>
      <c r="AK418" s="309"/>
      <c r="AL418" s="311">
        <f>SUM(AL408:AL417)</f>
        <v>2637952.2400000002</v>
      </c>
      <c r="AM418" s="315"/>
      <c r="AN418" s="314">
        <f t="shared" si="143"/>
        <v>177865.85999999987</v>
      </c>
      <c r="AO418" s="289">
        <f>IF(AL418=0,0,AN418/AL418)</f>
        <v>6.7425731710745396E-2</v>
      </c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1:61" ht="15.75" customHeight="1">
      <c r="A419" t="str">
        <f t="shared" si="135"/>
        <v>Salaires propriétaire</v>
      </c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316"/>
      <c r="P419" s="162"/>
      <c r="Q419" s="11"/>
      <c r="R419" s="11"/>
      <c r="S419" s="11"/>
      <c r="T419" s="258"/>
      <c r="U419" s="258"/>
      <c r="V419" s="108" t="s">
        <v>142</v>
      </c>
      <c r="W419" s="298" t="s">
        <v>143</v>
      </c>
      <c r="X419" s="291"/>
      <c r="Y419" s="291"/>
      <c r="Z419" s="292">
        <f>+SUM(START:END!Z419)</f>
        <v>0</v>
      </c>
      <c r="AA419" s="291"/>
      <c r="AB419" s="291"/>
      <c r="AC419" s="292">
        <f>+SUM(START:END!AC419)</f>
        <v>0</v>
      </c>
      <c r="AD419" s="300"/>
      <c r="AE419" s="299"/>
      <c r="AF419" s="292">
        <f>+SUM(START:END!AF419)</f>
        <v>56026.29</v>
      </c>
      <c r="AG419" s="293"/>
      <c r="AH419" s="294">
        <f t="shared" ref="AH419:AH430" si="150">AF419-AC419</f>
        <v>56026.29</v>
      </c>
      <c r="AI419" s="295">
        <f>IF(AC419=0,0,AH419/AC419)</f>
        <v>0</v>
      </c>
      <c r="AJ419" s="300"/>
      <c r="AK419" s="291"/>
      <c r="AL419" s="292">
        <f>+SUM(START:END!AL419)</f>
        <v>191287.2</v>
      </c>
      <c r="AM419" s="296"/>
      <c r="AN419" s="294">
        <f t="shared" si="143"/>
        <v>-135260.91</v>
      </c>
      <c r="AO419" s="301">
        <f t="shared" ref="AO419:AO430" si="151">IF(AL419=0,0,AN419/AL419)</f>
        <v>-0.70710904859290113</v>
      </c>
      <c r="AP419" s="258"/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1:61" ht="15.75" customHeight="1">
      <c r="A420" t="str">
        <f t="shared" si="135"/>
        <v>Salaires cadres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316"/>
      <c r="P420" s="162"/>
      <c r="Q420" s="11"/>
      <c r="R420" s="11"/>
      <c r="S420" s="11"/>
      <c r="T420" s="258"/>
      <c r="U420" s="258"/>
      <c r="V420" s="108" t="s">
        <v>42</v>
      </c>
      <c r="W420" s="298" t="s">
        <v>144</v>
      </c>
      <c r="X420" s="291"/>
      <c r="Y420" s="291"/>
      <c r="Z420" s="292">
        <f>+SUM(START:END!Z420)</f>
        <v>1113612.41029333</v>
      </c>
      <c r="AA420" s="291"/>
      <c r="AB420" s="291"/>
      <c r="AC420" s="292">
        <f>+SUM(START:END!AC420)</f>
        <v>1113612.41029333</v>
      </c>
      <c r="AD420" s="300"/>
      <c r="AE420" s="299"/>
      <c r="AF420" s="292">
        <f>+SUM(START:END!AF420)</f>
        <v>1034223.7600000002</v>
      </c>
      <c r="AG420" s="293"/>
      <c r="AH420" s="294">
        <f t="shared" si="150"/>
        <v>-79388.650293329731</v>
      </c>
      <c r="AI420" s="295">
        <f t="shared" ref="AI420:AI430" si="152">IF(AC420=0,0,AH420/AC420)</f>
        <v>-7.1289300980777001E-2</v>
      </c>
      <c r="AJ420" s="300"/>
      <c r="AK420" s="291"/>
      <c r="AL420" s="292">
        <f>+SUM(START:END!AL420)</f>
        <v>1115057.6200000001</v>
      </c>
      <c r="AM420" s="296"/>
      <c r="AN420" s="294">
        <f t="shared" si="143"/>
        <v>-80833.85999999987</v>
      </c>
      <c r="AO420" s="301">
        <f t="shared" si="151"/>
        <v>-7.249298919637881E-2</v>
      </c>
      <c r="AP420" s="258"/>
      <c r="AQ420" s="258"/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1:61" ht="15.75" customHeight="1">
      <c r="A421" t="str">
        <f t="shared" si="135"/>
        <v>Salaires commis</v>
      </c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/>
      <c r="M421" s="258"/>
      <c r="N421" s="258"/>
      <c r="O421" s="317"/>
      <c r="P421" s="162"/>
      <c r="Q421" s="258"/>
      <c r="R421" s="258"/>
      <c r="S421" s="258"/>
      <c r="T421" s="258"/>
      <c r="U421" s="258"/>
      <c r="V421" s="109" t="s">
        <v>43</v>
      </c>
      <c r="W421" s="302" t="s">
        <v>145</v>
      </c>
      <c r="X421" s="275"/>
      <c r="Y421" s="275"/>
      <c r="Z421" s="276">
        <f>+SUM(START:END!Z421)</f>
        <v>544326.89081195404</v>
      </c>
      <c r="AA421" s="275"/>
      <c r="AB421" s="275"/>
      <c r="AC421" s="276">
        <f>+SUM(START:END!AC421)</f>
        <v>544326.89081195404</v>
      </c>
      <c r="AD421" s="304"/>
      <c r="AE421" s="303"/>
      <c r="AF421" s="276">
        <f>+SUM(START:END!AF421)</f>
        <v>495293.91</v>
      </c>
      <c r="AG421" s="277"/>
      <c r="AH421" s="278">
        <f t="shared" si="150"/>
        <v>-49032.980811954068</v>
      </c>
      <c r="AI421" s="305">
        <f t="shared" si="152"/>
        <v>-9.0080026615648595E-2</v>
      </c>
      <c r="AJ421" s="304"/>
      <c r="AK421" s="275"/>
      <c r="AL421" s="276">
        <f>+SUM(START:END!AL421)</f>
        <v>550866.81999999995</v>
      </c>
      <c r="AM421" s="280"/>
      <c r="AN421" s="278">
        <f t="shared" si="143"/>
        <v>-55572.909999999974</v>
      </c>
      <c r="AO421" s="281">
        <f t="shared" si="151"/>
        <v>-0.10088265980514124</v>
      </c>
      <c r="AP421" s="258"/>
      <c r="AQ421" s="258"/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1:61" ht="15.75" customHeight="1">
      <c r="A422" t="str">
        <f t="shared" si="135"/>
        <v>Salaires autres</v>
      </c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/>
      <c r="N422" s="258"/>
      <c r="O422" s="317"/>
      <c r="P422" s="162"/>
      <c r="Q422" s="258"/>
      <c r="R422" s="258"/>
      <c r="S422" s="258"/>
      <c r="T422" s="258"/>
      <c r="U422" s="258"/>
      <c r="V422" s="108" t="s">
        <v>44</v>
      </c>
      <c r="W422" s="298" t="s">
        <v>146</v>
      </c>
      <c r="X422" s="291"/>
      <c r="Y422" s="291"/>
      <c r="Z422" s="292">
        <f>+SUM(START:END!Z422)</f>
        <v>941945.40395696554</v>
      </c>
      <c r="AA422" s="291"/>
      <c r="AB422" s="291"/>
      <c r="AC422" s="292">
        <f>+SUM(START:END!AC422)</f>
        <v>941945.40395696554</v>
      </c>
      <c r="AD422" s="300"/>
      <c r="AE422" s="299"/>
      <c r="AF422" s="292">
        <f>+SUM(START:END!AF422)</f>
        <v>1051152.51</v>
      </c>
      <c r="AG422" s="293"/>
      <c r="AH422" s="294">
        <f t="shared" si="150"/>
        <v>109207.10604303447</v>
      </c>
      <c r="AI422" s="295">
        <f t="shared" si="152"/>
        <v>0.11593782992546327</v>
      </c>
      <c r="AJ422" s="300"/>
      <c r="AK422" s="291"/>
      <c r="AL422" s="292">
        <f>+SUM(START:END!AL422)</f>
        <v>1003605.51</v>
      </c>
      <c r="AM422" s="296"/>
      <c r="AN422" s="294">
        <f t="shared" si="143"/>
        <v>47547</v>
      </c>
      <c r="AO422" s="301">
        <f t="shared" si="151"/>
        <v>4.7376184692329959E-2</v>
      </c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1:61" ht="15.75" customHeight="1">
      <c r="A423" t="str">
        <f t="shared" si="135"/>
        <v>Salaires spécialistes</v>
      </c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/>
      <c r="N423" s="258"/>
      <c r="O423" s="317"/>
      <c r="P423" s="162"/>
      <c r="Q423" s="258"/>
      <c r="R423" s="258"/>
      <c r="S423" s="258"/>
      <c r="T423" s="258"/>
      <c r="U423" s="258"/>
      <c r="V423" s="108" t="s">
        <v>45</v>
      </c>
      <c r="W423" s="298" t="s">
        <v>147</v>
      </c>
      <c r="X423" s="291"/>
      <c r="Y423" s="291"/>
      <c r="Z423" s="292">
        <f>+SUM(START:END!Z423)</f>
        <v>722274.90084137942</v>
      </c>
      <c r="AA423" s="291"/>
      <c r="AB423" s="291"/>
      <c r="AC423" s="292">
        <f>+SUM(START:END!AC423)</f>
        <v>722274.90084137942</v>
      </c>
      <c r="AD423" s="300"/>
      <c r="AE423" s="299"/>
      <c r="AF423" s="292">
        <f>+SUM(START:END!AF423)</f>
        <v>530350.84</v>
      </c>
      <c r="AG423" s="293"/>
      <c r="AH423" s="294">
        <f t="shared" si="150"/>
        <v>-191924.06084137945</v>
      </c>
      <c r="AI423" s="295">
        <f t="shared" si="152"/>
        <v>-0.26572162568269608</v>
      </c>
      <c r="AJ423" s="300"/>
      <c r="AK423" s="291"/>
      <c r="AL423" s="292">
        <f>+SUM(START:END!AL423)</f>
        <v>569658.37</v>
      </c>
      <c r="AM423" s="296"/>
      <c r="AN423" s="294">
        <f t="shared" si="143"/>
        <v>-39307.530000000028</v>
      </c>
      <c r="AO423" s="301">
        <f t="shared" si="151"/>
        <v>-6.9001935317829222E-2</v>
      </c>
      <c r="AP423" s="258"/>
      <c r="AQ423" s="258"/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1:61" ht="15.75" hidden="1" customHeight="1">
      <c r="A424" t="str">
        <f t="shared" si="135"/>
        <v>[...]</v>
      </c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317"/>
      <c r="P424" s="162"/>
      <c r="Q424" s="258"/>
      <c r="R424" s="258"/>
      <c r="S424" s="258"/>
      <c r="T424" s="258"/>
      <c r="U424" s="258"/>
      <c r="V424" s="108" t="s">
        <v>21</v>
      </c>
      <c r="W424" s="298"/>
      <c r="X424" s="291"/>
      <c r="Y424" s="291"/>
      <c r="Z424" s="292">
        <f>+SUM(START:END!Z424)</f>
        <v>0</v>
      </c>
      <c r="AA424" s="291"/>
      <c r="AB424" s="291"/>
      <c r="AC424" s="292">
        <f>+SUM(START:END!AC424)</f>
        <v>0</v>
      </c>
      <c r="AD424" s="300"/>
      <c r="AE424" s="299"/>
      <c r="AF424" s="292">
        <f>+SUM(START:END!AF424)</f>
        <v>0</v>
      </c>
      <c r="AG424" s="293"/>
      <c r="AH424" s="294">
        <f t="shared" si="150"/>
        <v>0</v>
      </c>
      <c r="AI424" s="295">
        <f t="shared" si="152"/>
        <v>0</v>
      </c>
      <c r="AJ424" s="300"/>
      <c r="AK424" s="291"/>
      <c r="AL424" s="292">
        <f>+SUM(START:END!AL424)</f>
        <v>0</v>
      </c>
      <c r="AM424" s="296"/>
      <c r="AN424" s="294">
        <f t="shared" si="143"/>
        <v>0</v>
      </c>
      <c r="AO424" s="301">
        <f t="shared" si="151"/>
        <v>0</v>
      </c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1:61" ht="15.75" hidden="1" customHeight="1">
      <c r="A425" t="str">
        <f t="shared" si="135"/>
        <v>[...]</v>
      </c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317"/>
      <c r="P425" s="162"/>
      <c r="Q425" s="258"/>
      <c r="R425" s="258"/>
      <c r="S425" s="258"/>
      <c r="T425" s="258"/>
      <c r="U425" s="258"/>
      <c r="V425" s="108" t="s">
        <v>21</v>
      </c>
      <c r="W425" s="298"/>
      <c r="X425" s="291"/>
      <c r="Y425" s="291"/>
      <c r="Z425" s="292">
        <f>+SUM(START:END!Z425)</f>
        <v>0</v>
      </c>
      <c r="AA425" s="291"/>
      <c r="AB425" s="291"/>
      <c r="AC425" s="292">
        <f>+SUM(START:END!AC425)</f>
        <v>0</v>
      </c>
      <c r="AD425" s="300"/>
      <c r="AE425" s="299"/>
      <c r="AF425" s="292">
        <f>+SUM(START:END!AF425)</f>
        <v>0</v>
      </c>
      <c r="AG425" s="293"/>
      <c r="AH425" s="294">
        <f t="shared" si="150"/>
        <v>0</v>
      </c>
      <c r="AI425" s="295">
        <f t="shared" si="152"/>
        <v>0</v>
      </c>
      <c r="AJ425" s="300"/>
      <c r="AK425" s="291"/>
      <c r="AL425" s="292">
        <f>+SUM(START:END!AL425)</f>
        <v>0</v>
      </c>
      <c r="AM425" s="296"/>
      <c r="AN425" s="294">
        <f t="shared" si="143"/>
        <v>0</v>
      </c>
      <c r="AO425" s="301">
        <f t="shared" si="151"/>
        <v>0</v>
      </c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1:61" ht="15.75" hidden="1" customHeight="1">
      <c r="A426" t="str">
        <f t="shared" si="135"/>
        <v>[...]</v>
      </c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317"/>
      <c r="P426" s="162"/>
      <c r="Q426" s="258"/>
      <c r="R426" s="258"/>
      <c r="S426" s="258"/>
      <c r="T426" s="258"/>
      <c r="U426" s="258"/>
      <c r="V426" s="108" t="s">
        <v>21</v>
      </c>
      <c r="W426" s="298"/>
      <c r="X426" s="291"/>
      <c r="Y426" s="291"/>
      <c r="Z426" s="292">
        <f>+SUM(START:END!Z426)</f>
        <v>0</v>
      </c>
      <c r="AA426" s="291"/>
      <c r="AB426" s="291"/>
      <c r="AC426" s="292">
        <f>+SUM(START:END!AC426)</f>
        <v>0</v>
      </c>
      <c r="AD426" s="300"/>
      <c r="AE426" s="299"/>
      <c r="AF426" s="292">
        <f>+SUM(START:END!AF426)</f>
        <v>0</v>
      </c>
      <c r="AG426" s="293"/>
      <c r="AH426" s="294">
        <f t="shared" si="150"/>
        <v>0</v>
      </c>
      <c r="AI426" s="295">
        <f t="shared" si="152"/>
        <v>0</v>
      </c>
      <c r="AJ426" s="300"/>
      <c r="AK426" s="291"/>
      <c r="AL426" s="292">
        <f>+SUM(START:END!AL426)</f>
        <v>0</v>
      </c>
      <c r="AM426" s="296"/>
      <c r="AN426" s="294">
        <f t="shared" si="143"/>
        <v>0</v>
      </c>
      <c r="AO426" s="301">
        <f t="shared" si="151"/>
        <v>0</v>
      </c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1:61" ht="15.75" customHeight="1">
      <c r="A427" t="str">
        <f t="shared" si="135"/>
        <v>Salaires en absences</v>
      </c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/>
      <c r="M427" s="258"/>
      <c r="N427" s="258"/>
      <c r="O427" s="317"/>
      <c r="P427" s="162"/>
      <c r="Q427" s="258"/>
      <c r="R427" s="258"/>
      <c r="S427" s="258"/>
      <c r="T427" s="258"/>
      <c r="U427" s="258"/>
      <c r="V427" s="109" t="s">
        <v>46</v>
      </c>
      <c r="W427" s="302" t="s">
        <v>148</v>
      </c>
      <c r="X427" s="275"/>
      <c r="Y427" s="275"/>
      <c r="Z427" s="276">
        <f>+SUM(START:END!Z427)</f>
        <v>769235.39011888229</v>
      </c>
      <c r="AA427" s="275"/>
      <c r="AB427" s="275"/>
      <c r="AC427" s="276">
        <f>+SUM(START:END!AC427)</f>
        <v>769474.25059909653</v>
      </c>
      <c r="AD427" s="304"/>
      <c r="AE427" s="303"/>
      <c r="AF427" s="276">
        <f>+SUM(START:END!AF427)</f>
        <v>705415.16999999993</v>
      </c>
      <c r="AG427" s="277"/>
      <c r="AH427" s="278">
        <f t="shared" si="150"/>
        <v>-64059.080599096604</v>
      </c>
      <c r="AI427" s="305">
        <f t="shared" si="152"/>
        <v>-8.3250453864078686E-2</v>
      </c>
      <c r="AJ427" s="304"/>
      <c r="AK427" s="275"/>
      <c r="AL427" s="276">
        <f>+SUM(START:END!AL427)</f>
        <v>831446.25</v>
      </c>
      <c r="AM427" s="280"/>
      <c r="AN427" s="278">
        <f t="shared" si="143"/>
        <v>-126031.08000000007</v>
      </c>
      <c r="AO427" s="306">
        <f t="shared" si="151"/>
        <v>-0.15158055015582797</v>
      </c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1:61" ht="15.75" customHeight="1">
      <c r="A428" t="str">
        <f t="shared" si="135"/>
        <v>Déduction à la source</v>
      </c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/>
      <c r="M428" s="258"/>
      <c r="N428" s="258"/>
      <c r="O428" s="317"/>
      <c r="P428" s="162"/>
      <c r="Q428" s="258"/>
      <c r="R428" s="258"/>
      <c r="S428" s="258"/>
      <c r="T428" s="258"/>
      <c r="U428" s="258"/>
      <c r="V428" s="108" t="s">
        <v>47</v>
      </c>
      <c r="W428" s="298" t="s">
        <v>149</v>
      </c>
      <c r="X428" s="291"/>
      <c r="Y428" s="291"/>
      <c r="Z428" s="292">
        <f>+SUM(START:END!Z428)</f>
        <v>769235.39011888229</v>
      </c>
      <c r="AA428" s="291"/>
      <c r="AB428" s="291"/>
      <c r="AC428" s="292">
        <f>+SUM(START:END!AC428)</f>
        <v>769474.25059909653</v>
      </c>
      <c r="AD428" s="300"/>
      <c r="AE428" s="299"/>
      <c r="AF428" s="292">
        <f>+SUM(START:END!AF428)</f>
        <v>677374.42</v>
      </c>
      <c r="AG428" s="293"/>
      <c r="AH428" s="294">
        <f t="shared" si="150"/>
        <v>-92099.830599096487</v>
      </c>
      <c r="AI428" s="295">
        <f t="shared" si="152"/>
        <v>-0.11969189420879189</v>
      </c>
      <c r="AJ428" s="300"/>
      <c r="AK428" s="291"/>
      <c r="AL428" s="292">
        <f>+SUM(START:END!AL428)</f>
        <v>658800.6399999999</v>
      </c>
      <c r="AM428" s="296"/>
      <c r="AN428" s="294">
        <f t="shared" si="143"/>
        <v>18573.780000000144</v>
      </c>
      <c r="AO428" s="301">
        <f t="shared" si="151"/>
        <v>2.8193324159491023E-2</v>
      </c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1:61" ht="15.75" customHeight="1">
      <c r="A429" t="str">
        <f t="shared" si="135"/>
        <v>Bénéfices marginaux</v>
      </c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/>
      <c r="M429" s="258"/>
      <c r="N429" s="258"/>
      <c r="O429" s="317"/>
      <c r="P429" s="162"/>
      <c r="Q429" s="258"/>
      <c r="R429" s="258"/>
      <c r="S429" s="258"/>
      <c r="T429" s="258"/>
      <c r="U429" s="258"/>
      <c r="V429" s="108" t="s">
        <v>48</v>
      </c>
      <c r="W429" s="298" t="s">
        <v>150</v>
      </c>
      <c r="X429" s="291"/>
      <c r="Y429" s="291"/>
      <c r="Z429" s="292">
        <f>+SUM(START:END!Z429)</f>
        <v>551285.36291853222</v>
      </c>
      <c r="AA429" s="291"/>
      <c r="AB429" s="291"/>
      <c r="AC429" s="292">
        <f>+SUM(START:END!AC429)</f>
        <v>551456.54626268591</v>
      </c>
      <c r="AD429" s="300"/>
      <c r="AE429" s="299"/>
      <c r="AF429" s="292">
        <f>+SUM(START:END!AF429)</f>
        <v>537932.53</v>
      </c>
      <c r="AG429" s="293"/>
      <c r="AH429" s="294">
        <f t="shared" si="150"/>
        <v>-13524.01626268588</v>
      </c>
      <c r="AI429" s="295">
        <f t="shared" si="152"/>
        <v>-2.4524173943242529E-2</v>
      </c>
      <c r="AJ429" s="300"/>
      <c r="AK429" s="291"/>
      <c r="AL429" s="292">
        <f>+SUM(START:END!AL429)</f>
        <v>527514.69999999995</v>
      </c>
      <c r="AM429" s="296"/>
      <c r="AN429" s="294">
        <f t="shared" si="143"/>
        <v>10417.830000000075</v>
      </c>
      <c r="AO429" s="301">
        <f t="shared" si="151"/>
        <v>1.9748890410068335E-2</v>
      </c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1:61" ht="15.75" customHeight="1">
      <c r="A430" t="str">
        <f t="shared" si="135"/>
        <v>Csst</v>
      </c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/>
      <c r="M430" s="258"/>
      <c r="N430" s="258"/>
      <c r="O430" s="317"/>
      <c r="P430" s="162"/>
      <c r="Q430" s="258"/>
      <c r="R430" s="258"/>
      <c r="S430" s="258"/>
      <c r="T430" s="258"/>
      <c r="U430" s="258"/>
      <c r="V430" s="108" t="s">
        <v>49</v>
      </c>
      <c r="W430" s="298"/>
      <c r="X430" s="291"/>
      <c r="Y430" s="291"/>
      <c r="Z430" s="292">
        <f>+SUM(START:END!Z430)</f>
        <v>128205.89835314706</v>
      </c>
      <c r="AA430" s="291"/>
      <c r="AB430" s="291"/>
      <c r="AC430" s="292">
        <f>+SUM(START:END!AC430)</f>
        <v>128245.70843318276</v>
      </c>
      <c r="AD430" s="300"/>
      <c r="AE430" s="299"/>
      <c r="AF430" s="292">
        <f>+SUM(START:END!AF430)</f>
        <v>229062.95</v>
      </c>
      <c r="AG430" s="293"/>
      <c r="AH430" s="294">
        <f t="shared" si="150"/>
        <v>100817.24156681725</v>
      </c>
      <c r="AI430" s="318">
        <f t="shared" si="152"/>
        <v>0.78612565518591204</v>
      </c>
      <c r="AJ430" s="300"/>
      <c r="AK430" s="291"/>
      <c r="AL430" s="292">
        <f>+SUM(START:END!AL430)</f>
        <v>258921.79</v>
      </c>
      <c r="AM430" s="296"/>
      <c r="AN430" s="294">
        <f t="shared" si="143"/>
        <v>-29858.839999999997</v>
      </c>
      <c r="AO430" s="301">
        <f t="shared" si="151"/>
        <v>-0.11531991957880407</v>
      </c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1:61" ht="15.75" hidden="1" customHeight="1">
      <c r="A431" t="str">
        <f t="shared" si="135"/>
        <v>[...]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258"/>
      <c r="U431" s="258"/>
      <c r="V431" s="30" t="s">
        <v>21</v>
      </c>
      <c r="W431" s="298"/>
      <c r="X431" s="291"/>
      <c r="Y431" s="299"/>
      <c r="Z431" s="292">
        <f>+SUM(START:END!Z431)</f>
        <v>0</v>
      </c>
      <c r="AA431" s="291"/>
      <c r="AB431" s="299"/>
      <c r="AC431" s="292">
        <f>+SUM(START:END!AC431)</f>
        <v>0</v>
      </c>
      <c r="AD431" s="300"/>
      <c r="AE431" s="299"/>
      <c r="AF431" s="292">
        <f>+SUM(START:END!AF431)</f>
        <v>0</v>
      </c>
      <c r="AG431" s="293"/>
      <c r="AH431" s="294"/>
      <c r="AI431" s="295"/>
      <c r="AJ431" s="300"/>
      <c r="AK431" s="294"/>
      <c r="AL431" s="292">
        <f>+SUM(START:END!AL431)</f>
        <v>0</v>
      </c>
      <c r="AM431" s="296"/>
      <c r="AN431" s="294"/>
      <c r="AO431" s="306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1:61" ht="15.75" customHeight="1">
      <c r="A432" t="str">
        <f t="shared" si="135"/>
        <v>TOTAL PERSONNEL</v>
      </c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R432" s="258"/>
      <c r="S432" s="258"/>
      <c r="T432" s="258"/>
      <c r="U432" s="258"/>
      <c r="V432" s="308" t="s">
        <v>50</v>
      </c>
      <c r="W432" s="309"/>
      <c r="X432" s="310">
        <f>Z432/Z406</f>
        <v>0.51190120104652093</v>
      </c>
      <c r="Y432" s="309"/>
      <c r="Z432" s="311">
        <f>SUM(Z419:Z431)</f>
        <v>5540121.6474130731</v>
      </c>
      <c r="AA432" s="310">
        <f>AC432/AC406</f>
        <v>0.50690595404354921</v>
      </c>
      <c r="AB432" s="309"/>
      <c r="AC432" s="311">
        <f>SUM(AC419:AC431)</f>
        <v>5540810.3617976913</v>
      </c>
      <c r="AD432" s="312">
        <f>AF432/AF406</f>
        <v>0.46662779646624813</v>
      </c>
      <c r="AE432" s="319"/>
      <c r="AF432" s="311">
        <f>SUM(AF419:AF431)</f>
        <v>5316832.3800000008</v>
      </c>
      <c r="AG432" s="320"/>
      <c r="AH432" s="314">
        <f t="shared" ref="AH432:AH450" si="153">AF432-AC432</f>
        <v>-223977.9817976905</v>
      </c>
      <c r="AI432" s="310">
        <f>AH432/AC432</f>
        <v>-4.0423325682097853E-2</v>
      </c>
      <c r="AJ432" s="312">
        <f>IF($AL$406=0,0,AL432/$AL$406)</f>
        <v>0.58491913988095146</v>
      </c>
      <c r="AK432" s="309"/>
      <c r="AL432" s="311">
        <f>SUM(AL419:AL431)</f>
        <v>5707158.9000000004</v>
      </c>
      <c r="AM432" s="321"/>
      <c r="AN432" s="314">
        <f t="shared" ref="AN432:AN450" si="154">AF432-AL432</f>
        <v>-390326.51999999955</v>
      </c>
      <c r="AO432" s="289">
        <f>IF(AL432=0,0,AN432/AL432)</f>
        <v>-6.8392439537647981E-2</v>
      </c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1:62" ht="15.75" customHeight="1">
      <c r="A433" t="str">
        <f t="shared" si="135"/>
        <v>Publicité 2</v>
      </c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/>
      <c r="N433" s="258"/>
      <c r="O433" s="258"/>
      <c r="P433" s="258"/>
      <c r="Q433" s="322"/>
      <c r="S433" s="485"/>
      <c r="T433" s="258"/>
      <c r="U433" s="258"/>
      <c r="V433" s="222" t="s">
        <v>51</v>
      </c>
      <c r="W433" s="323" t="s">
        <v>140</v>
      </c>
      <c r="X433" s="324"/>
      <c r="Y433" s="324"/>
      <c r="Z433" s="325">
        <f>+SUM(START:END!Z433)</f>
        <v>228518.49999999997</v>
      </c>
      <c r="AA433" s="324"/>
      <c r="AB433" s="324"/>
      <c r="AC433" s="325">
        <f>+SUM(START:END!AC433)</f>
        <v>228518.49999999997</v>
      </c>
      <c r="AD433" s="326"/>
      <c r="AE433" s="327"/>
      <c r="AF433" s="325">
        <f>+SUM(START:END!AF433)</f>
        <v>205475.91999999998</v>
      </c>
      <c r="AG433" s="326"/>
      <c r="AH433" s="328">
        <f t="shared" si="153"/>
        <v>-23042.579999999987</v>
      </c>
      <c r="AI433" s="329">
        <f>IF(AC433=0,0,AH433/AC433)</f>
        <v>-0.10083463702063505</v>
      </c>
      <c r="AJ433" s="326"/>
      <c r="AK433" s="324"/>
      <c r="AL433" s="325">
        <f t="shared" ref="AL433:AL450" si="155">+SUMIF($C:$C,$V433,Q:Q)</f>
        <v>408821.23</v>
      </c>
      <c r="AM433" s="330"/>
      <c r="AN433" s="328">
        <f t="shared" si="154"/>
        <v>-203345.31</v>
      </c>
      <c r="AO433" s="297">
        <f t="shared" ref="AO433:AO450" si="156">IF(AL433=0,0,AN433/AL433)</f>
        <v>-0.49739420332941126</v>
      </c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1:62" ht="15.75" customHeight="1">
      <c r="A434" t="str">
        <f t="shared" si="135"/>
        <v>Service gratuit 2</v>
      </c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/>
      <c r="M434" s="258"/>
      <c r="N434" s="258"/>
      <c r="O434" s="258"/>
      <c r="Q434" s="322"/>
      <c r="S434" s="258"/>
      <c r="T434" s="258"/>
      <c r="U434" s="258"/>
      <c r="V434" s="108" t="s">
        <v>52</v>
      </c>
      <c r="W434" s="298" t="s">
        <v>151</v>
      </c>
      <c r="X434" s="291"/>
      <c r="Y434" s="291"/>
      <c r="Z434" s="292">
        <f>+SUM(START:END!Z434)</f>
        <v>118399.11214045208</v>
      </c>
      <c r="AA434" s="291"/>
      <c r="AB434" s="291"/>
      <c r="AC434" s="292">
        <f>+SUM(START:END!AC434)</f>
        <v>118399.11214045208</v>
      </c>
      <c r="AD434" s="300"/>
      <c r="AE434" s="299"/>
      <c r="AF434" s="292">
        <f>+SUM(START:END!AF434)</f>
        <v>71011.28</v>
      </c>
      <c r="AG434" s="293"/>
      <c r="AH434" s="294">
        <f t="shared" si="153"/>
        <v>-47387.832140452083</v>
      </c>
      <c r="AI434" s="295">
        <f t="shared" ref="AI434:AI450" si="157">IF(AC434=0,0,AH434/AC434)</f>
        <v>-0.40023807006456108</v>
      </c>
      <c r="AJ434" s="300"/>
      <c r="AK434" s="291"/>
      <c r="AL434" s="292">
        <f t="shared" si="155"/>
        <v>94588.580000000016</v>
      </c>
      <c r="AM434" s="296"/>
      <c r="AN434" s="294">
        <f t="shared" si="154"/>
        <v>-23577.300000000017</v>
      </c>
      <c r="AO434" s="301">
        <f t="shared" si="156"/>
        <v>-0.24926159162131425</v>
      </c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1:62" ht="15.75" customHeight="1">
      <c r="A435" t="str">
        <f t="shared" si="135"/>
        <v>Frais véhicules de cie</v>
      </c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/>
      <c r="M435" s="258"/>
      <c r="N435" s="258"/>
      <c r="O435" s="258"/>
      <c r="P435" s="258"/>
      <c r="Q435" s="322"/>
      <c r="S435" s="258"/>
      <c r="T435" s="258"/>
      <c r="U435" s="258"/>
      <c r="V435" s="109" t="s">
        <v>53</v>
      </c>
      <c r="W435" s="302" t="s">
        <v>152</v>
      </c>
      <c r="X435" s="275"/>
      <c r="Y435" s="275"/>
      <c r="Z435" s="276">
        <f>+SUM(START:END!Z435)</f>
        <v>585501.1875</v>
      </c>
      <c r="AA435" s="275"/>
      <c r="AB435" s="275"/>
      <c r="AC435" s="276">
        <f>+SUM(START:END!AC435)</f>
        <v>585501.1875</v>
      </c>
      <c r="AD435" s="304"/>
      <c r="AE435" s="303"/>
      <c r="AF435" s="276">
        <f>+SUM(START:END!AF435)</f>
        <v>454930.75</v>
      </c>
      <c r="AG435" s="277"/>
      <c r="AH435" s="278">
        <f t="shared" si="153"/>
        <v>-130570.4375</v>
      </c>
      <c r="AI435" s="305">
        <f t="shared" si="157"/>
        <v>-0.22300627272425472</v>
      </c>
      <c r="AJ435" s="304"/>
      <c r="AK435" s="275"/>
      <c r="AL435" s="276">
        <f t="shared" si="155"/>
        <v>657594.99000000011</v>
      </c>
      <c r="AM435" s="280"/>
      <c r="AN435" s="278">
        <f t="shared" si="154"/>
        <v>-202664.24000000011</v>
      </c>
      <c r="AO435" s="281">
        <f t="shared" si="156"/>
        <v>-0.30819006087622425</v>
      </c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1:62" ht="15.75" customHeight="1">
      <c r="A436" t="str">
        <f t="shared" si="135"/>
        <v>Informatique</v>
      </c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/>
      <c r="M436" s="258"/>
      <c r="N436" s="258"/>
      <c r="O436" s="258"/>
      <c r="P436" s="258"/>
      <c r="Q436" s="322"/>
      <c r="S436" s="258"/>
      <c r="T436" s="258"/>
      <c r="U436" s="258"/>
      <c r="V436" s="108" t="s">
        <v>54</v>
      </c>
      <c r="W436" s="298" t="s">
        <v>153</v>
      </c>
      <c r="X436" s="291"/>
      <c r="Y436" s="291"/>
      <c r="Z436" s="292">
        <f>+SUM(START:END!Z436)</f>
        <v>409145.38000000006</v>
      </c>
      <c r="AA436" s="291"/>
      <c r="AB436" s="291"/>
      <c r="AC436" s="292">
        <f>+SUM(START:END!AC436)</f>
        <v>409145.38000000006</v>
      </c>
      <c r="AD436" s="300"/>
      <c r="AE436" s="299"/>
      <c r="AF436" s="292">
        <f>+SUM(START:END!AF436)</f>
        <v>345045.9</v>
      </c>
      <c r="AG436" s="293"/>
      <c r="AH436" s="294">
        <f t="shared" si="153"/>
        <v>-64099.48000000004</v>
      </c>
      <c r="AI436" s="295">
        <f t="shared" si="157"/>
        <v>-0.15666675742495254</v>
      </c>
      <c r="AJ436" s="300"/>
      <c r="AK436" s="291"/>
      <c r="AL436" s="292">
        <f t="shared" si="155"/>
        <v>385642.99</v>
      </c>
      <c r="AM436" s="296"/>
      <c r="AN436" s="294">
        <f t="shared" si="154"/>
        <v>-40597.089999999967</v>
      </c>
      <c r="AO436" s="301">
        <f t="shared" si="156"/>
        <v>-0.10527117321645071</v>
      </c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1:62" ht="15.75" customHeight="1">
      <c r="A437" t="str">
        <f t="shared" si="135"/>
        <v>Frais de déplacement</v>
      </c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/>
      <c r="M437" s="258"/>
      <c r="N437" s="258"/>
      <c r="O437" s="258"/>
      <c r="P437" s="258"/>
      <c r="Q437" s="322"/>
      <c r="S437" s="258"/>
      <c r="T437" s="258"/>
      <c r="U437" s="258"/>
      <c r="V437" s="108" t="s">
        <v>55</v>
      </c>
      <c r="W437" s="298" t="s">
        <v>154</v>
      </c>
      <c r="X437" s="291"/>
      <c r="Y437" s="291"/>
      <c r="Z437" s="292">
        <f>+SUM(START:END!Z437)</f>
        <v>104770.10249999998</v>
      </c>
      <c r="AA437" s="291"/>
      <c r="AB437" s="291"/>
      <c r="AC437" s="292">
        <f>+SUM(START:END!AC437)</f>
        <v>104770.10249999998</v>
      </c>
      <c r="AD437" s="300"/>
      <c r="AE437" s="299"/>
      <c r="AF437" s="292">
        <f>+SUM(START:END!AF437)</f>
        <v>32273.13</v>
      </c>
      <c r="AG437" s="293"/>
      <c r="AH437" s="294">
        <f t="shared" si="153"/>
        <v>-72496.972499999974</v>
      </c>
      <c r="AI437" s="295">
        <f t="shared" si="157"/>
        <v>-0.69196240883700566</v>
      </c>
      <c r="AJ437" s="300"/>
      <c r="AK437" s="291"/>
      <c r="AL437" s="292">
        <f t="shared" si="155"/>
        <v>127617</v>
      </c>
      <c r="AM437" s="296"/>
      <c r="AN437" s="294">
        <f t="shared" si="154"/>
        <v>-95343.87</v>
      </c>
      <c r="AO437" s="301">
        <f t="shared" si="156"/>
        <v>-0.74710947601024935</v>
      </c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1:62" ht="15.75" customHeight="1">
      <c r="A438" t="str">
        <f t="shared" si="135"/>
        <v>Services extérieurs</v>
      </c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/>
      <c r="P438" s="258"/>
      <c r="Q438" s="322"/>
      <c r="S438" s="258"/>
      <c r="T438" s="258"/>
      <c r="U438" s="258"/>
      <c r="V438" s="108" t="s">
        <v>56</v>
      </c>
      <c r="W438" s="298" t="s">
        <v>155</v>
      </c>
      <c r="X438" s="291"/>
      <c r="Y438" s="291"/>
      <c r="Z438" s="292">
        <f>+SUM(START:END!Z438)</f>
        <v>518305.0441</v>
      </c>
      <c r="AA438" s="291"/>
      <c r="AB438" s="291"/>
      <c r="AC438" s="292">
        <f>+SUM(START:END!AC438)</f>
        <v>518305.0441</v>
      </c>
      <c r="AD438" s="300"/>
      <c r="AE438" s="299"/>
      <c r="AF438" s="292">
        <f>+SUM(START:END!AF438)</f>
        <v>356021.82</v>
      </c>
      <c r="AG438" s="293"/>
      <c r="AH438" s="294">
        <f t="shared" si="153"/>
        <v>-162283.22409999999</v>
      </c>
      <c r="AI438" s="295">
        <f t="shared" si="157"/>
        <v>-0.31310369433466217</v>
      </c>
      <c r="AJ438" s="300"/>
      <c r="AK438" s="291"/>
      <c r="AL438" s="292">
        <f t="shared" si="155"/>
        <v>661216.52</v>
      </c>
      <c r="AM438" s="296"/>
      <c r="AN438" s="294">
        <f t="shared" si="154"/>
        <v>-305194.7</v>
      </c>
      <c r="AO438" s="301">
        <f t="shared" si="156"/>
        <v>-0.4615654490907154</v>
      </c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1:62" ht="15.75" customHeight="1"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/>
      <c r="N439" s="258"/>
      <c r="O439" s="258"/>
      <c r="P439" s="258"/>
      <c r="Q439" s="322"/>
      <c r="S439" s="258"/>
      <c r="T439" s="258"/>
      <c r="U439" s="258"/>
      <c r="V439" s="223" t="s">
        <v>99</v>
      </c>
      <c r="W439" s="331"/>
      <c r="X439" s="332"/>
      <c r="Y439" s="332"/>
      <c r="Z439" s="333">
        <f>+SUM(START:END!Z439)</f>
        <v>0</v>
      </c>
      <c r="AA439" s="332"/>
      <c r="AB439" s="332"/>
      <c r="AC439" s="333">
        <f>+SUM(START:END!AC439)</f>
        <v>0</v>
      </c>
      <c r="AD439" s="334"/>
      <c r="AE439" s="335"/>
      <c r="AF439" s="333">
        <f>+SUM(START:END!AF439)</f>
        <v>0</v>
      </c>
      <c r="AG439" s="336"/>
      <c r="AH439" s="337">
        <f t="shared" si="153"/>
        <v>0</v>
      </c>
      <c r="AI439" s="338">
        <f t="shared" si="157"/>
        <v>0</v>
      </c>
      <c r="AJ439" s="334"/>
      <c r="AK439" s="332"/>
      <c r="AL439" s="333">
        <f t="shared" si="155"/>
        <v>0</v>
      </c>
      <c r="AM439" s="339"/>
      <c r="AN439" s="337">
        <f t="shared" si="154"/>
        <v>0</v>
      </c>
      <c r="AO439" s="340">
        <f t="shared" si="156"/>
        <v>0</v>
      </c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1:62" ht="15.75" customHeight="1">
      <c r="A440" t="str">
        <f t="shared" si="135"/>
        <v>Fournitures autres</v>
      </c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341"/>
      <c r="Q440" s="322"/>
      <c r="R440" s="258"/>
      <c r="S440" s="258"/>
      <c r="T440" s="258"/>
      <c r="U440" s="258"/>
      <c r="V440" s="108" t="s">
        <v>57</v>
      </c>
      <c r="W440" s="298" t="s">
        <v>156</v>
      </c>
      <c r="X440" s="291"/>
      <c r="Y440" s="299"/>
      <c r="Z440" s="292">
        <f>+SUM(START:END!Z440)</f>
        <v>22183.869940798897</v>
      </c>
      <c r="AA440" s="291"/>
      <c r="AB440" s="299"/>
      <c r="AC440" s="292">
        <f>+SUM(START:END!AC440)</f>
        <v>22183.869940798897</v>
      </c>
      <c r="AD440" s="300"/>
      <c r="AE440" s="299"/>
      <c r="AF440" s="292">
        <f>+SUM(START:END!AF440)</f>
        <v>26667.81</v>
      </c>
      <c r="AG440" s="293"/>
      <c r="AH440" s="294">
        <f t="shared" si="153"/>
        <v>4483.9400592011043</v>
      </c>
      <c r="AI440" s="295">
        <f t="shared" si="157"/>
        <v>0.20212614260573988</v>
      </c>
      <c r="AJ440" s="300"/>
      <c r="AK440" s="291"/>
      <c r="AL440" s="292">
        <f t="shared" si="155"/>
        <v>22960.77</v>
      </c>
      <c r="AM440" s="296"/>
      <c r="AN440" s="294">
        <f t="shared" si="154"/>
        <v>3707.0400000000009</v>
      </c>
      <c r="AO440" s="301">
        <f t="shared" si="156"/>
        <v>0.16145103147673187</v>
      </c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1:62" ht="15.75" customHeight="1">
      <c r="A441" t="str">
        <f t="shared" si="135"/>
        <v>Uniformes</v>
      </c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Q441" s="322"/>
      <c r="S441" s="258"/>
      <c r="T441" s="258"/>
      <c r="U441" s="258"/>
      <c r="V441" s="108" t="s">
        <v>58</v>
      </c>
      <c r="W441" s="298" t="s">
        <v>157</v>
      </c>
      <c r="X441" s="291"/>
      <c r="Y441" s="291"/>
      <c r="Z441" s="292">
        <f>+SUM(START:END!Z441)</f>
        <v>31815</v>
      </c>
      <c r="AA441" s="291"/>
      <c r="AB441" s="291"/>
      <c r="AC441" s="292">
        <f>+SUM(START:END!AC441)</f>
        <v>31815</v>
      </c>
      <c r="AD441" s="300"/>
      <c r="AE441" s="299"/>
      <c r="AF441" s="292">
        <f>+SUM(START:END!AF441)</f>
        <v>12703.56</v>
      </c>
      <c r="AG441" s="293"/>
      <c r="AH441" s="294">
        <f t="shared" si="153"/>
        <v>-19111.440000000002</v>
      </c>
      <c r="AI441" s="318">
        <f t="shared" si="157"/>
        <v>-0.60070532767562479</v>
      </c>
      <c r="AJ441" s="300"/>
      <c r="AK441" s="291"/>
      <c r="AL441" s="292">
        <f t="shared" si="155"/>
        <v>31815</v>
      </c>
      <c r="AM441" s="296"/>
      <c r="AN441" s="294">
        <f t="shared" si="154"/>
        <v>-19111.440000000002</v>
      </c>
      <c r="AO441" s="301">
        <f t="shared" si="156"/>
        <v>-0.60070532767562479</v>
      </c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1:62" ht="15.75" customHeight="1">
      <c r="A442" t="str">
        <f t="shared" si="135"/>
        <v>Papeterie</v>
      </c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 t="s">
        <v>59</v>
      </c>
      <c r="W442" s="298" t="s">
        <v>158</v>
      </c>
      <c r="X442" s="291"/>
      <c r="Y442" s="291"/>
      <c r="Z442" s="292">
        <f>+SUM(START:END!Z442)</f>
        <v>45780</v>
      </c>
      <c r="AA442" s="291"/>
      <c r="AB442" s="291"/>
      <c r="AC442" s="292">
        <f>+SUM(START:END!AC442)</f>
        <v>45780</v>
      </c>
      <c r="AD442" s="300"/>
      <c r="AE442" s="299"/>
      <c r="AF442" s="292">
        <f>+SUM(START:END!AF442)</f>
        <v>39181.17</v>
      </c>
      <c r="AG442" s="293"/>
      <c r="AH442" s="294">
        <f t="shared" si="153"/>
        <v>-6598.8300000000017</v>
      </c>
      <c r="AI442" s="295">
        <f t="shared" si="157"/>
        <v>-0.14414220183486243</v>
      </c>
      <c r="AJ442" s="300"/>
      <c r="AK442" s="291"/>
      <c r="AL442" s="292">
        <f t="shared" si="155"/>
        <v>38850</v>
      </c>
      <c r="AM442" s="296"/>
      <c r="AN442" s="294">
        <f t="shared" si="154"/>
        <v>331.16999999999825</v>
      </c>
      <c r="AO442" s="301">
        <f t="shared" si="156"/>
        <v>8.524324324324279E-3</v>
      </c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1:62" ht="15.75" customHeight="1">
      <c r="A443" t="str">
        <f t="shared" si="135"/>
        <v>Téléphone</v>
      </c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S443" s="258"/>
      <c r="T443" s="258"/>
      <c r="U443" s="258"/>
      <c r="V443" s="108" t="s">
        <v>60</v>
      </c>
      <c r="W443" s="298" t="s">
        <v>159</v>
      </c>
      <c r="X443" s="291"/>
      <c r="Y443" s="291"/>
      <c r="Z443" s="292">
        <f>+SUM(START:END!Z443)</f>
        <v>40931.100000000006</v>
      </c>
      <c r="AA443" s="291"/>
      <c r="AB443" s="291"/>
      <c r="AC443" s="292">
        <f>+SUM(START:END!AC443)</f>
        <v>40931.100000000006</v>
      </c>
      <c r="AD443" s="300"/>
      <c r="AE443" s="299"/>
      <c r="AF443" s="292">
        <f>+SUM(START:END!AF443)</f>
        <v>17397.2</v>
      </c>
      <c r="AG443" s="293"/>
      <c r="AH443" s="294">
        <f t="shared" si="153"/>
        <v>-23533.900000000005</v>
      </c>
      <c r="AI443" s="318">
        <f t="shared" si="157"/>
        <v>-0.57496378059714992</v>
      </c>
      <c r="AJ443" s="300"/>
      <c r="AK443" s="291"/>
      <c r="AL443" s="292">
        <f t="shared" si="155"/>
        <v>35143.14</v>
      </c>
      <c r="AM443" s="296"/>
      <c r="AN443" s="294">
        <f t="shared" si="154"/>
        <v>-17745.939999999999</v>
      </c>
      <c r="AO443" s="301">
        <f t="shared" si="156"/>
        <v>-0.50496170803178086</v>
      </c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1:62" ht="15.75" customHeight="1">
      <c r="A444" t="str">
        <f t="shared" si="135"/>
        <v>Frais postaux</v>
      </c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S444" s="258"/>
      <c r="T444" s="258"/>
      <c r="U444" s="258"/>
      <c r="V444" s="108" t="s">
        <v>61</v>
      </c>
      <c r="W444" s="298" t="s">
        <v>160</v>
      </c>
      <c r="X444" s="291"/>
      <c r="Y444" s="291"/>
      <c r="Z444" s="292">
        <f>+SUM(START:END!Z444)</f>
        <v>18165</v>
      </c>
      <c r="AA444" s="291"/>
      <c r="AB444" s="291"/>
      <c r="AC444" s="292">
        <f>+SUM(START:END!AC444)</f>
        <v>18165</v>
      </c>
      <c r="AD444" s="300"/>
      <c r="AE444" s="299"/>
      <c r="AF444" s="292">
        <f>+SUM(START:END!AF444)</f>
        <v>8080.59</v>
      </c>
      <c r="AG444" s="293"/>
      <c r="AH444" s="294">
        <f t="shared" si="153"/>
        <v>-10084.41</v>
      </c>
      <c r="AI444" s="295">
        <f t="shared" si="157"/>
        <v>-0.55515606936416184</v>
      </c>
      <c r="AJ444" s="300"/>
      <c r="AK444" s="291"/>
      <c r="AL444" s="292">
        <f t="shared" si="155"/>
        <v>9206.0500000000011</v>
      </c>
      <c r="AM444" s="296"/>
      <c r="AN444" s="294">
        <f t="shared" si="154"/>
        <v>-1125.4600000000009</v>
      </c>
      <c r="AO444" s="301">
        <f t="shared" si="156"/>
        <v>-0.12225221457628416</v>
      </c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1:62" ht="15.75" customHeight="1">
      <c r="A445" t="str">
        <f t="shared" si="135"/>
        <v>Divers</v>
      </c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 t="s">
        <v>62</v>
      </c>
      <c r="W445" s="298" t="s">
        <v>161</v>
      </c>
      <c r="X445" s="291"/>
      <c r="Y445" s="299"/>
      <c r="Z445" s="292">
        <f>+SUM(START:END!Z445)</f>
        <v>81711</v>
      </c>
      <c r="AA445" s="291"/>
      <c r="AB445" s="299"/>
      <c r="AC445" s="292">
        <f>+SUM(START:END!AC445)</f>
        <v>81711</v>
      </c>
      <c r="AD445" s="300"/>
      <c r="AE445" s="299"/>
      <c r="AF445" s="292">
        <f>+SUM(START:END!AF445)</f>
        <v>48389.380000000005</v>
      </c>
      <c r="AG445" s="293"/>
      <c r="AH445" s="294">
        <f t="shared" si="153"/>
        <v>-33321.619999999995</v>
      </c>
      <c r="AI445" s="318">
        <f t="shared" si="157"/>
        <v>-0.40779846042760454</v>
      </c>
      <c r="AJ445" s="300"/>
      <c r="AK445" s="291"/>
      <c r="AL445" s="292">
        <f t="shared" si="155"/>
        <v>112168.7</v>
      </c>
      <c r="AM445" s="296"/>
      <c r="AN445" s="294">
        <f t="shared" si="154"/>
        <v>-63779.319999999992</v>
      </c>
      <c r="AO445" s="301">
        <f t="shared" si="156"/>
        <v>-0.56860175788789558</v>
      </c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1:62" ht="15.75" customHeight="1">
      <c r="A446" t="str">
        <f t="shared" si="135"/>
        <v>Formation</v>
      </c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 t="s">
        <v>63</v>
      </c>
      <c r="W446" s="298" t="s">
        <v>162</v>
      </c>
      <c r="X446" s="291"/>
      <c r="Y446" s="299"/>
      <c r="Z446" s="292">
        <f>+SUM(START:END!Z446)</f>
        <v>66960.25</v>
      </c>
      <c r="AA446" s="291"/>
      <c r="AB446" s="299"/>
      <c r="AC446" s="292">
        <f>+SUM(START:END!AC446)</f>
        <v>66960.25</v>
      </c>
      <c r="AD446" s="300"/>
      <c r="AE446" s="299"/>
      <c r="AF446" s="292">
        <f>+SUM(START:END!AF446)</f>
        <v>51587.49</v>
      </c>
      <c r="AG446" s="293"/>
      <c r="AH446" s="294">
        <f t="shared" si="153"/>
        <v>-15372.760000000002</v>
      </c>
      <c r="AI446" s="295">
        <f t="shared" si="157"/>
        <v>-0.22958038537789213</v>
      </c>
      <c r="AJ446" s="300"/>
      <c r="AK446" s="291"/>
      <c r="AL446" s="292">
        <f t="shared" si="155"/>
        <v>163012.5</v>
      </c>
      <c r="AM446" s="296"/>
      <c r="AN446" s="294">
        <f t="shared" si="154"/>
        <v>-111425.01000000001</v>
      </c>
      <c r="AO446" s="301">
        <f t="shared" si="156"/>
        <v>-0.6835365999539913</v>
      </c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1:62" ht="15.75" customHeight="1">
      <c r="A447" t="str">
        <f t="shared" si="135"/>
        <v>Frais bancaires</v>
      </c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 t="s">
        <v>64</v>
      </c>
      <c r="W447" s="298" t="s">
        <v>163</v>
      </c>
      <c r="X447" s="291"/>
      <c r="Y447" s="299"/>
      <c r="Z447" s="292">
        <f>+SUM(START:END!Z447)</f>
        <v>172864.48842191522</v>
      </c>
      <c r="AA447" s="291"/>
      <c r="AB447" s="299"/>
      <c r="AC447" s="292">
        <f>+SUM(START:END!AC447)</f>
        <v>172864.48842191522</v>
      </c>
      <c r="AD447" s="300"/>
      <c r="AE447" s="299"/>
      <c r="AF447" s="292">
        <f>+SUM(START:END!AF447)</f>
        <v>134517.71</v>
      </c>
      <c r="AG447" s="293"/>
      <c r="AH447" s="294">
        <f t="shared" si="153"/>
        <v>-38346.778421915224</v>
      </c>
      <c r="AI447" s="295">
        <f t="shared" si="157"/>
        <v>-0.22183144017596698</v>
      </c>
      <c r="AJ447" s="300"/>
      <c r="AK447" s="291"/>
      <c r="AL447" s="292">
        <f t="shared" si="155"/>
        <v>149819.12</v>
      </c>
      <c r="AM447" s="296"/>
      <c r="AN447" s="294">
        <f t="shared" si="154"/>
        <v>-15301.410000000003</v>
      </c>
      <c r="AO447" s="301">
        <f t="shared" si="156"/>
        <v>-0.10213255824757217</v>
      </c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1:62" ht="15.75" customHeight="1">
      <c r="A448" t="str">
        <f t="shared" si="135"/>
        <v>Mitsubishi</v>
      </c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 t="s">
        <v>253</v>
      </c>
      <c r="W448" s="298"/>
      <c r="X448" s="291"/>
      <c r="Y448" s="299"/>
      <c r="Z448" s="292">
        <f>+SUM(START:END!Z448)</f>
        <v>0</v>
      </c>
      <c r="AA448" s="291"/>
      <c r="AB448" s="299"/>
      <c r="AC448" s="292">
        <f>+SUM(START:END!AC448)</f>
        <v>0</v>
      </c>
      <c r="AD448" s="300"/>
      <c r="AE448" s="299"/>
      <c r="AF448" s="292">
        <f>+SUM(START:END!AF448)</f>
        <v>0</v>
      </c>
      <c r="AG448" s="293"/>
      <c r="AH448" s="294">
        <f t="shared" si="153"/>
        <v>0</v>
      </c>
      <c r="AI448" s="295">
        <f t="shared" si="157"/>
        <v>0</v>
      </c>
      <c r="AJ448" s="300"/>
      <c r="AK448" s="291"/>
      <c r="AL448" s="292">
        <f t="shared" si="155"/>
        <v>0</v>
      </c>
      <c r="AM448" s="296"/>
      <c r="AN448" s="294">
        <f t="shared" si="154"/>
        <v>0</v>
      </c>
      <c r="AO448" s="301">
        <f t="shared" si="156"/>
        <v>0</v>
      </c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1:62" ht="15.75" customHeight="1">
      <c r="A449" t="str">
        <f t="shared" si="135"/>
        <v>[...]</v>
      </c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 t="s">
        <v>21</v>
      </c>
      <c r="W449" s="298"/>
      <c r="X449" s="291"/>
      <c r="Y449" s="299"/>
      <c r="Z449" s="292">
        <f>+SUM(START:END!Z449)</f>
        <v>0</v>
      </c>
      <c r="AA449" s="291"/>
      <c r="AB449" s="299"/>
      <c r="AC449" s="292">
        <f>+SUM(START:END!AC449)</f>
        <v>0</v>
      </c>
      <c r="AD449" s="300"/>
      <c r="AE449" s="299"/>
      <c r="AF449" s="292">
        <f>+SUM(START:END!AF449)</f>
        <v>0</v>
      </c>
      <c r="AG449" s="293"/>
      <c r="AH449" s="294">
        <f t="shared" si="153"/>
        <v>0</v>
      </c>
      <c r="AI449" s="295">
        <f t="shared" si="157"/>
        <v>0</v>
      </c>
      <c r="AJ449" s="300"/>
      <c r="AK449" s="291"/>
      <c r="AL449" s="292">
        <f t="shared" si="155"/>
        <v>0</v>
      </c>
      <c r="AM449" s="296"/>
      <c r="AN449" s="294">
        <f t="shared" si="154"/>
        <v>0</v>
      </c>
      <c r="AO449" s="301">
        <f t="shared" si="156"/>
        <v>0</v>
      </c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1:62" ht="15.75" customHeight="1">
      <c r="A450" t="str">
        <f t="shared" si="135"/>
        <v>[...]</v>
      </c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 t="s">
        <v>21</v>
      </c>
      <c r="W450" s="298"/>
      <c r="X450" s="291"/>
      <c r="Y450" s="299"/>
      <c r="Z450" s="292">
        <f>+SUM(START:END!Z450)</f>
        <v>0</v>
      </c>
      <c r="AA450" s="291"/>
      <c r="AB450" s="299"/>
      <c r="AC450" s="292">
        <f>+SUM(START:END!AC450)</f>
        <v>0</v>
      </c>
      <c r="AD450" s="300"/>
      <c r="AE450" s="299"/>
      <c r="AF450" s="292">
        <f>+SUM(START:END!AF450)</f>
        <v>0</v>
      </c>
      <c r="AG450" s="293"/>
      <c r="AH450" s="294">
        <f t="shared" si="153"/>
        <v>0</v>
      </c>
      <c r="AI450" s="295">
        <f t="shared" si="157"/>
        <v>0</v>
      </c>
      <c r="AJ450" s="300"/>
      <c r="AK450" s="291"/>
      <c r="AL450" s="292">
        <f t="shared" si="155"/>
        <v>0</v>
      </c>
      <c r="AM450" s="296"/>
      <c r="AN450" s="294">
        <f t="shared" si="154"/>
        <v>0</v>
      </c>
      <c r="AO450" s="301">
        <f t="shared" si="156"/>
        <v>0</v>
      </c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1:62" ht="15.75" customHeight="1">
      <c r="A451" t="str">
        <f t="shared" si="135"/>
        <v>TOTAL SEMI-FIXES</v>
      </c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 t="s">
        <v>65</v>
      </c>
      <c r="W451" s="342"/>
      <c r="X451" s="310">
        <f>Z451/+Z406</f>
        <v>0.22591995789779035</v>
      </c>
      <c r="Y451" s="309"/>
      <c r="Z451" s="311">
        <f>+SUM(Z433:Z450)</f>
        <v>2445050.0346031664</v>
      </c>
      <c r="AA451" s="310">
        <f>AC451/+AC406</f>
        <v>0.22368757267350509</v>
      </c>
      <c r="AB451" s="309"/>
      <c r="AC451" s="311">
        <f>+SUM(START:END!AC451)</f>
        <v>2445050.0346031664</v>
      </c>
      <c r="AD451" s="312">
        <f>AF451/AF406</f>
        <v>0.15826383904184332</v>
      </c>
      <c r="AE451" s="309"/>
      <c r="AF451" s="311">
        <f>+SUM(AF433:AF450)</f>
        <v>1803283.7100000002</v>
      </c>
      <c r="AG451" s="320"/>
      <c r="AH451" s="343">
        <f>+SUM(AH433:AH450)</f>
        <v>-641766.32460316631</v>
      </c>
      <c r="AI451" s="310">
        <f>AH451/AC451</f>
        <v>-0.26247574304029547</v>
      </c>
      <c r="AJ451" s="312">
        <f>IF($AL$406=0,0,AL451/$AL$406)</f>
        <v>0.29705896844839486</v>
      </c>
      <c r="AK451" s="310"/>
      <c r="AL451" s="311">
        <f>+SUM(AL433:AL450)</f>
        <v>2898456.5900000003</v>
      </c>
      <c r="AM451" s="321"/>
      <c r="AN451" s="314">
        <f>+SUM(AN433:AN450)</f>
        <v>-1095172.8799999997</v>
      </c>
      <c r="AO451" s="344">
        <f>IF(AL451=0,0,AN451/AL451)</f>
        <v>-0.37784691472643361</v>
      </c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1:62" ht="15.75" customHeight="1">
      <c r="A452" t="str">
        <f t="shared" si="135"/>
        <v>Loyer</v>
      </c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 t="s">
        <v>164</v>
      </c>
      <c r="W452" s="298" t="s">
        <v>165</v>
      </c>
      <c r="X452" s="291"/>
      <c r="Y452" s="299"/>
      <c r="Z452" s="292">
        <f>+SUM(START:END!Z452)</f>
        <v>546000</v>
      </c>
      <c r="AA452" s="291"/>
      <c r="AB452" s="299"/>
      <c r="AC452" s="292">
        <f>+SUM(START:END!AC452)</f>
        <v>546000</v>
      </c>
      <c r="AD452" s="300"/>
      <c r="AE452" s="299"/>
      <c r="AF452" s="292">
        <f>+SUM(START:END!AF452)</f>
        <v>546000</v>
      </c>
      <c r="AG452" s="293"/>
      <c r="AH452" s="294">
        <f t="shared" ref="AH452:AH460" si="158">AF452-AC452</f>
        <v>0</v>
      </c>
      <c r="AI452" s="295">
        <f>IF(AC452=0,0,AH452/AC452)</f>
        <v>0</v>
      </c>
      <c r="AJ452" s="300"/>
      <c r="AK452" s="291"/>
      <c r="AL452" s="292">
        <f>+SUM(START:END!AL452)</f>
        <v>567356.36</v>
      </c>
      <c r="AM452" s="296"/>
      <c r="AN452" s="294">
        <f t="shared" ref="AN452:AN460" si="159">AF452-AL452</f>
        <v>-21356.359999999986</v>
      </c>
      <c r="AO452" s="301">
        <f t="shared" ref="AO452:AO460" si="160">IF(AL452=0,0,AN452/AL452)</f>
        <v>-3.7641879964119884E-2</v>
      </c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1:62" ht="15.75" customHeight="1">
      <c r="A453" t="str">
        <f t="shared" si="135"/>
        <v>Taxes foncières</v>
      </c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 t="s">
        <v>166</v>
      </c>
      <c r="W453" s="298" t="s">
        <v>167</v>
      </c>
      <c r="X453" s="291"/>
      <c r="Y453" s="299"/>
      <c r="Z453" s="292">
        <f>+SUM(START:END!Z453)</f>
        <v>101010</v>
      </c>
      <c r="AA453" s="291"/>
      <c r="AB453" s="299"/>
      <c r="AC453" s="292">
        <f>+SUM(START:END!AC453)</f>
        <v>101010</v>
      </c>
      <c r="AD453" s="300"/>
      <c r="AE453" s="299"/>
      <c r="AF453" s="292">
        <f>+SUM(START:END!AF453)</f>
        <v>101010</v>
      </c>
      <c r="AG453" s="293"/>
      <c r="AH453" s="294">
        <f t="shared" si="158"/>
        <v>0</v>
      </c>
      <c r="AI453" s="295">
        <f t="shared" ref="AI453:AI460" si="161">IF(AC453=0,0,AH453/AC453)</f>
        <v>0</v>
      </c>
      <c r="AJ453" s="300"/>
      <c r="AK453" s="291"/>
      <c r="AL453" s="292">
        <f>+SUM(START:END!AL453)</f>
        <v>98700</v>
      </c>
      <c r="AM453" s="296"/>
      <c r="AN453" s="294">
        <f t="shared" si="159"/>
        <v>2310</v>
      </c>
      <c r="AO453" s="301">
        <f t="shared" si="160"/>
        <v>2.3404255319148935E-2</v>
      </c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1:62" ht="15.75" customHeight="1">
      <c r="A454" t="str">
        <f t="shared" si="135"/>
        <v>Taxes d`affaires</v>
      </c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 t="s">
        <v>168</v>
      </c>
      <c r="W454" s="302" t="s">
        <v>169</v>
      </c>
      <c r="X454" s="275"/>
      <c r="Y454" s="303"/>
      <c r="Z454" s="276">
        <f>+SUM(START:END!Z454)</f>
        <v>67200</v>
      </c>
      <c r="AA454" s="275"/>
      <c r="AB454" s="303"/>
      <c r="AC454" s="276">
        <f>+SUM(START:END!AC454)</f>
        <v>67200</v>
      </c>
      <c r="AD454" s="304"/>
      <c r="AE454" s="303"/>
      <c r="AF454" s="276">
        <f>+SUM(START:END!AF454)</f>
        <v>67200</v>
      </c>
      <c r="AG454" s="277"/>
      <c r="AH454" s="278">
        <f t="shared" si="158"/>
        <v>0</v>
      </c>
      <c r="AI454" s="305">
        <f t="shared" si="161"/>
        <v>0</v>
      </c>
      <c r="AJ454" s="304"/>
      <c r="AK454" s="275"/>
      <c r="AL454" s="276">
        <f>+SUM(START:END!AL454)</f>
        <v>66150</v>
      </c>
      <c r="AM454" s="280"/>
      <c r="AN454" s="278">
        <f t="shared" si="159"/>
        <v>1050</v>
      </c>
      <c r="AO454" s="281">
        <f t="shared" si="160"/>
        <v>1.5873015873015872E-2</v>
      </c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1:62" ht="15.75" customHeight="1">
      <c r="A455" t="str">
        <f t="shared" si="135"/>
        <v>Taxe sur le capital</v>
      </c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 t="s">
        <v>170</v>
      </c>
      <c r="W455" s="298"/>
      <c r="X455" s="291"/>
      <c r="Y455" s="299"/>
      <c r="Z455" s="292">
        <f>+SUM(START:END!Z455)</f>
        <v>0</v>
      </c>
      <c r="AA455" s="291"/>
      <c r="AB455" s="299"/>
      <c r="AC455" s="292">
        <f>+SUM(START:END!AC455)</f>
        <v>0</v>
      </c>
      <c r="AD455" s="300"/>
      <c r="AE455" s="299"/>
      <c r="AF455" s="292">
        <f>+SUM(START:END!AF455)</f>
        <v>0</v>
      </c>
      <c r="AG455" s="293"/>
      <c r="AH455" s="294">
        <f t="shared" si="158"/>
        <v>0</v>
      </c>
      <c r="AI455" s="295">
        <f t="shared" si="161"/>
        <v>0</v>
      </c>
      <c r="AJ455" s="300"/>
      <c r="AK455" s="291"/>
      <c r="AL455" s="292">
        <f>+SUM(START:END!AL455)</f>
        <v>0</v>
      </c>
      <c r="AM455" s="296"/>
      <c r="AN455" s="294">
        <f t="shared" si="159"/>
        <v>0</v>
      </c>
      <c r="AO455" s="301">
        <f t="shared" si="160"/>
        <v>0</v>
      </c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1:62" ht="15.75" customHeight="1">
      <c r="A456" t="str">
        <f t="shared" si="135"/>
        <v>Assurances</v>
      </c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 t="s">
        <v>171</v>
      </c>
      <c r="W456" s="302" t="s">
        <v>172</v>
      </c>
      <c r="X456" s="275"/>
      <c r="Y456" s="303"/>
      <c r="Z456" s="276">
        <f>+SUM(START:END!Z456)</f>
        <v>77869.750000000029</v>
      </c>
      <c r="AA456" s="275"/>
      <c r="AB456" s="303"/>
      <c r="AC456" s="276">
        <f>+SUM(START:END!AC456)</f>
        <v>77869.750000000029</v>
      </c>
      <c r="AD456" s="304"/>
      <c r="AE456" s="303"/>
      <c r="AF456" s="276">
        <f>+SUM(START:END!AF456)</f>
        <v>77870.31</v>
      </c>
      <c r="AG456" s="277"/>
      <c r="AH456" s="278">
        <f t="shared" si="158"/>
        <v>0.55999999996856786</v>
      </c>
      <c r="AI456" s="305">
        <f t="shared" si="161"/>
        <v>7.1914960555102292E-6</v>
      </c>
      <c r="AJ456" s="304"/>
      <c r="AK456" s="275"/>
      <c r="AL456" s="276">
        <f>+SUM(START:END!AL456)</f>
        <v>31500</v>
      </c>
      <c r="AM456" s="280"/>
      <c r="AN456" s="278">
        <f t="shared" si="159"/>
        <v>46370.31</v>
      </c>
      <c r="AO456" s="281">
        <f t="shared" si="160"/>
        <v>1.4720733333333333</v>
      </c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1:62" ht="15.75" customHeight="1">
      <c r="A457" t="str">
        <f t="shared" si="135"/>
        <v>Chauffage, éclairage</v>
      </c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 t="s">
        <v>173</v>
      </c>
      <c r="W457" s="298" t="s">
        <v>174</v>
      </c>
      <c r="X457" s="345"/>
      <c r="Y457" s="346"/>
      <c r="Z457" s="292">
        <f>+SUM(START:END!Z457)</f>
        <v>80010</v>
      </c>
      <c r="AA457" s="345"/>
      <c r="AB457" s="346"/>
      <c r="AC457" s="292">
        <f>+SUM(START:END!AC457)</f>
        <v>80010</v>
      </c>
      <c r="AD457" s="300"/>
      <c r="AE457" s="299"/>
      <c r="AF457" s="292">
        <f>+SUM(START:END!AF457)</f>
        <v>47445.85</v>
      </c>
      <c r="AG457" s="293"/>
      <c r="AH457" s="347">
        <f t="shared" si="158"/>
        <v>-32564.15</v>
      </c>
      <c r="AI457" s="295">
        <f t="shared" si="161"/>
        <v>-0.40700099987501565</v>
      </c>
      <c r="AJ457" s="300"/>
      <c r="AK457" s="291"/>
      <c r="AL457" s="292">
        <f>+SUM(START:END!AL457)</f>
        <v>77070</v>
      </c>
      <c r="AM457" s="296"/>
      <c r="AN457" s="294">
        <f t="shared" si="159"/>
        <v>-29624.15</v>
      </c>
      <c r="AO457" s="301">
        <f t="shared" si="160"/>
        <v>-0.38437978461139227</v>
      </c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1:62" ht="15.75" customHeight="1">
      <c r="A458" t="str">
        <f t="shared" si="135"/>
        <v>Honoraires</v>
      </c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 t="s">
        <v>175</v>
      </c>
      <c r="W458" s="298" t="s">
        <v>176</v>
      </c>
      <c r="X458" s="291"/>
      <c r="Y458" s="299"/>
      <c r="Z458" s="292">
        <f>+SUM(START:END!Z458)</f>
        <v>130560.50000000003</v>
      </c>
      <c r="AA458" s="291"/>
      <c r="AB458" s="299"/>
      <c r="AC458" s="292">
        <f>+SUM(START:END!AC458)</f>
        <v>130560.50000000003</v>
      </c>
      <c r="AD458" s="300"/>
      <c r="AE458" s="299"/>
      <c r="AF458" s="292">
        <f>+SUM(START:END!AF458)</f>
        <v>137643.99</v>
      </c>
      <c r="AG458" s="293"/>
      <c r="AH458" s="294">
        <f t="shared" si="158"/>
        <v>7083.4899999999616</v>
      </c>
      <c r="AI458" s="295">
        <f t="shared" si="161"/>
        <v>5.42544644053903E-2</v>
      </c>
      <c r="AJ458" s="300"/>
      <c r="AK458" s="291"/>
      <c r="AL458" s="292">
        <f>+SUM(START:END!AL458)</f>
        <v>168525</v>
      </c>
      <c r="AM458" s="296"/>
      <c r="AN458" s="294">
        <f t="shared" si="159"/>
        <v>-30881.010000000009</v>
      </c>
      <c r="AO458" s="301">
        <f t="shared" si="160"/>
        <v>-0.18324290164664003</v>
      </c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1:62" ht="15.75" customHeight="1">
      <c r="A459" t="str">
        <f t="shared" si="135"/>
        <v>Réparation équipement</v>
      </c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 t="s">
        <v>177</v>
      </c>
      <c r="W459" s="302" t="s">
        <v>178</v>
      </c>
      <c r="X459" s="275"/>
      <c r="Y459" s="303"/>
      <c r="Z459" s="276">
        <f>+SUM(START:END!Z459)</f>
        <v>21000</v>
      </c>
      <c r="AA459" s="275"/>
      <c r="AB459" s="303"/>
      <c r="AC459" s="276">
        <f>+SUM(START:END!AC459)</f>
        <v>21000</v>
      </c>
      <c r="AD459" s="304"/>
      <c r="AE459" s="303"/>
      <c r="AF459" s="276">
        <f>+SUM(START:END!AF459)</f>
        <v>19631.379999999997</v>
      </c>
      <c r="AG459" s="277"/>
      <c r="AH459" s="278">
        <f t="shared" si="158"/>
        <v>-1368.6200000000026</v>
      </c>
      <c r="AI459" s="305">
        <f t="shared" si="161"/>
        <v>-6.5172380952381079E-2</v>
      </c>
      <c r="AJ459" s="304"/>
      <c r="AK459" s="275"/>
      <c r="AL459" s="276">
        <f>+SUM(START:END!AL459)</f>
        <v>18564.2</v>
      </c>
      <c r="AM459" s="280"/>
      <c r="AN459" s="278">
        <f t="shared" si="159"/>
        <v>1067.1799999999967</v>
      </c>
      <c r="AO459" s="281">
        <f t="shared" si="160"/>
        <v>5.7485913747966334E-2</v>
      </c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1:62" ht="15.75" customHeight="1">
      <c r="A460" t="str">
        <f t="shared" si="135"/>
        <v>Location équipement</v>
      </c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 t="s">
        <v>179</v>
      </c>
      <c r="W460" s="298" t="s">
        <v>180</v>
      </c>
      <c r="X460" s="291"/>
      <c r="Y460" s="299"/>
      <c r="Z460" s="292">
        <f>+SUM(START:END!Z460)</f>
        <v>18900</v>
      </c>
      <c r="AA460" s="291"/>
      <c r="AB460" s="299"/>
      <c r="AC460" s="292">
        <f>+SUM(START:END!AC460)</f>
        <v>18900</v>
      </c>
      <c r="AD460" s="300"/>
      <c r="AE460" s="299"/>
      <c r="AF460" s="292">
        <f>+SUM(START:END!AF460)</f>
        <v>0</v>
      </c>
      <c r="AG460" s="293"/>
      <c r="AH460" s="294">
        <f t="shared" si="158"/>
        <v>-18900</v>
      </c>
      <c r="AI460" s="349">
        <f t="shared" si="161"/>
        <v>-1</v>
      </c>
      <c r="AJ460" s="291"/>
      <c r="AK460" s="291"/>
      <c r="AL460" s="292">
        <f>+SUM(START:END!AL460)</f>
        <v>18900</v>
      </c>
      <c r="AM460" s="296"/>
      <c r="AN460" s="294">
        <f t="shared" si="159"/>
        <v>-18900</v>
      </c>
      <c r="AO460" s="301">
        <f t="shared" si="160"/>
        <v>-1</v>
      </c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1:62" ht="15.75" customHeight="1">
      <c r="A461" t="str">
        <f t="shared" si="135"/>
        <v>Dons</v>
      </c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 t="s">
        <v>181</v>
      </c>
      <c r="W461" s="298" t="s">
        <v>182</v>
      </c>
      <c r="X461" s="291"/>
      <c r="Y461" s="299"/>
      <c r="Z461" s="292">
        <f>+SUM(START:END!Z461)</f>
        <v>0</v>
      </c>
      <c r="AA461" s="291"/>
      <c r="AB461" s="299"/>
      <c r="AC461" s="292">
        <f>+SUM(START:END!AC461)</f>
        <v>0</v>
      </c>
      <c r="AD461" s="300"/>
      <c r="AE461" s="299"/>
      <c r="AF461" s="292">
        <f>+SUM(START:END!AF461)</f>
        <v>0</v>
      </c>
      <c r="AG461" s="293"/>
      <c r="AH461" s="294">
        <v>0</v>
      </c>
      <c r="AI461" s="318">
        <v>0</v>
      </c>
      <c r="AJ461" s="291"/>
      <c r="AK461" s="291"/>
      <c r="AL461" s="292">
        <f>+SUM(START:END!AL461)</f>
        <v>0</v>
      </c>
      <c r="AM461" s="296"/>
      <c r="AN461" s="294">
        <v>0</v>
      </c>
      <c r="AO461" s="301">
        <v>0</v>
      </c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1:62" ht="15.75" hidden="1" customHeight="1">
      <c r="A462" t="str">
        <f t="shared" si="135"/>
        <v>[...]</v>
      </c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 t="s">
        <v>21</v>
      </c>
      <c r="W462" s="298"/>
      <c r="X462" s="291"/>
      <c r="Y462" s="299"/>
      <c r="Z462" s="292">
        <f>+SUM(START:END!Z462)</f>
        <v>0</v>
      </c>
      <c r="AA462" s="291"/>
      <c r="AB462" s="299"/>
      <c r="AC462" s="292">
        <f>+SUM(START:END!AC462)</f>
        <v>0</v>
      </c>
      <c r="AD462" s="300"/>
      <c r="AE462" s="299"/>
      <c r="AF462" s="292">
        <f>+SUM(START:END!AF462)</f>
        <v>0</v>
      </c>
      <c r="AG462" s="293"/>
      <c r="AH462" s="294">
        <v>0</v>
      </c>
      <c r="AI462" s="318">
        <v>1</v>
      </c>
      <c r="AJ462" s="291"/>
      <c r="AK462" s="291"/>
      <c r="AL462" s="292">
        <f>+SUM(START:END!AL462)</f>
        <v>0</v>
      </c>
      <c r="AM462" s="296"/>
      <c r="AN462" s="294">
        <v>0</v>
      </c>
      <c r="AO462" s="301">
        <v>1</v>
      </c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1:62" ht="15.75" hidden="1" customHeight="1">
      <c r="A463" t="str">
        <f t="shared" si="135"/>
        <v>[...]</v>
      </c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 t="s">
        <v>21</v>
      </c>
      <c r="W463" s="298"/>
      <c r="X463" s="291"/>
      <c r="Y463" s="299"/>
      <c r="Z463" s="292">
        <f>+SUM(START:END!Z463)</f>
        <v>0</v>
      </c>
      <c r="AA463" s="291"/>
      <c r="AB463" s="299"/>
      <c r="AC463" s="292">
        <f>+SUM(START:END!AC463)</f>
        <v>0</v>
      </c>
      <c r="AD463" s="300"/>
      <c r="AE463" s="299"/>
      <c r="AF463" s="292">
        <f>+SUM(START:END!AF463)</f>
        <v>0</v>
      </c>
      <c r="AG463" s="293"/>
      <c r="AH463" s="294">
        <v>0</v>
      </c>
      <c r="AI463" s="318">
        <v>2</v>
      </c>
      <c r="AJ463" s="291"/>
      <c r="AK463" s="291"/>
      <c r="AL463" s="292">
        <f>+SUM(START:END!AL463)</f>
        <v>0</v>
      </c>
      <c r="AM463" s="296"/>
      <c r="AN463" s="294">
        <v>0</v>
      </c>
      <c r="AO463" s="301">
        <v>2</v>
      </c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1:62" ht="15.75" hidden="1" customHeight="1">
      <c r="A464" t="str">
        <f t="shared" si="135"/>
        <v>[...]</v>
      </c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 t="s">
        <v>21</v>
      </c>
      <c r="W464" s="298"/>
      <c r="X464" s="291"/>
      <c r="Y464" s="299"/>
      <c r="Z464" s="292">
        <f>+SUM(START:END!Z464)</f>
        <v>0</v>
      </c>
      <c r="AA464" s="291"/>
      <c r="AB464" s="299"/>
      <c r="AC464" s="292">
        <f>+SUM(START:END!AC464)</f>
        <v>0</v>
      </c>
      <c r="AD464" s="300"/>
      <c r="AE464" s="299"/>
      <c r="AF464" s="292">
        <f>+SUM(START:END!AF464)</f>
        <v>0</v>
      </c>
      <c r="AG464" s="293"/>
      <c r="AH464" s="294">
        <v>0</v>
      </c>
      <c r="AI464" s="318">
        <v>3</v>
      </c>
      <c r="AJ464" s="291"/>
      <c r="AK464" s="291"/>
      <c r="AL464" s="292">
        <f>+SUM(START:END!AL464)</f>
        <v>0</v>
      </c>
      <c r="AM464" s="296"/>
      <c r="AN464" s="294">
        <v>0</v>
      </c>
      <c r="AO464" s="301">
        <v>3</v>
      </c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1:62" ht="15.75" customHeight="1">
      <c r="A465" t="str">
        <f t="shared" si="135"/>
        <v>TOTAL DÉPENSES FIXES</v>
      </c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 t="s">
        <v>183</v>
      </c>
      <c r="W465" s="309"/>
      <c r="X465" s="310">
        <f>Z465/+Z406</f>
        <v>9.6330506637079094E-2</v>
      </c>
      <c r="Y465" s="309"/>
      <c r="Z465" s="311">
        <f>SUM(Z452:Z464)</f>
        <v>1042550.25</v>
      </c>
      <c r="AA465" s="310">
        <f>AC465/+AC406</f>
        <v>9.5378635002250717E-2</v>
      </c>
      <c r="AB465" s="309"/>
      <c r="AC465" s="311">
        <f>SUM(AC452:AC464)</f>
        <v>1042550.25</v>
      </c>
      <c r="AD465" s="312">
        <f>AF465/AF406</f>
        <v>8.7483536853212723E-2</v>
      </c>
      <c r="AE465" s="309"/>
      <c r="AF465" s="311">
        <f>SUM(AF452:AF464)</f>
        <v>996801.53</v>
      </c>
      <c r="AG465" s="320"/>
      <c r="AH465" s="350">
        <f>SUM(AH452:AH464)</f>
        <v>-45748.720000000074</v>
      </c>
      <c r="AI465" s="310">
        <f>IF(AC465=0,0,AH465/AC465)</f>
        <v>-4.3881549114778949E-2</v>
      </c>
      <c r="AJ465" s="312">
        <f>IF($AL$406=0,0,AL465/$AL$406)</f>
        <v>0.10728161274994506</v>
      </c>
      <c r="AK465" s="310"/>
      <c r="AL465" s="311">
        <f>SUM(AL452:AL464)</f>
        <v>1046765.5599999999</v>
      </c>
      <c r="AM465" s="321"/>
      <c r="AN465" s="314">
        <f>SUM(AN452:AN464)</f>
        <v>-49964.03</v>
      </c>
      <c r="AO465" s="344">
        <f>IF(AL465=0,0,AN465/AL465)</f>
        <v>-4.773182449755034E-2</v>
      </c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1:62" ht="15.75" customHeight="1">
      <c r="A466" t="str">
        <f t="shared" si="135"/>
        <v/>
      </c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>
        <f t="shared" ref="AH466:AH480" si="162">AF466-AC466</f>
        <v>0</v>
      </c>
      <c r="AI466" s="295"/>
      <c r="AJ466" s="300"/>
      <c r="AK466" s="291"/>
      <c r="AL466" s="351"/>
      <c r="AM466" s="352"/>
      <c r="AN466" s="294">
        <f t="shared" ref="AN466:AN482" si="163">AF466-AL466</f>
        <v>0</v>
      </c>
      <c r="AO466" s="353">
        <f>IF(AL466=0,0,AN466/AL466)</f>
        <v>0</v>
      </c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1:62" ht="15.75" customHeight="1">
      <c r="A467" t="str">
        <f t="shared" si="135"/>
        <v>TOTAL DES DÉPENSES</v>
      </c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 t="s">
        <v>66</v>
      </c>
      <c r="W467" s="309"/>
      <c r="X467" s="310">
        <f>Z467/+Z406</f>
        <v>1.0717649280481012</v>
      </c>
      <c r="Y467" s="309"/>
      <c r="Z467" s="311">
        <f>Z418+Z432+Z451+Z465</f>
        <v>11599324.374856837</v>
      </c>
      <c r="AA467" s="310">
        <f>AC467/+AC406</f>
        <v>1.0614664612594977</v>
      </c>
      <c r="AB467" s="309"/>
      <c r="AC467" s="311">
        <f>AC418+AC432+AC451+AC465</f>
        <v>11602515.851968218</v>
      </c>
      <c r="AD467" s="312">
        <f>AF467/AF406</f>
        <v>0.95950333088579343</v>
      </c>
      <c r="AE467" s="309"/>
      <c r="AF467" s="311">
        <f>AF418+AF432+AF451+AF465</f>
        <v>10932735.720000001</v>
      </c>
      <c r="AG467" s="320"/>
      <c r="AH467" s="314">
        <f t="shared" si="162"/>
        <v>-669780.13196821697</v>
      </c>
      <c r="AI467" s="310">
        <f>AH467/AC467</f>
        <v>-5.7727146466651662E-2</v>
      </c>
      <c r="AJ467" s="312">
        <f>IF($AL$406=0,0,AL467/$AL$406)</f>
        <v>1.2596199444941028</v>
      </c>
      <c r="AK467" s="310"/>
      <c r="AL467" s="311">
        <f>AL418+AL432+AL451+AL465</f>
        <v>12290333.290000001</v>
      </c>
      <c r="AM467" s="321"/>
      <c r="AN467" s="314">
        <f t="shared" si="163"/>
        <v>-1357597.5700000003</v>
      </c>
      <c r="AO467" s="289">
        <f>IF(AL467=0,0,AN467/AL467)</f>
        <v>-0.11046059842043553</v>
      </c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1:62" ht="15.75" customHeight="1">
      <c r="A468" t="str">
        <f t="shared" si="135"/>
        <v>Revenus autres</v>
      </c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 t="s">
        <v>184</v>
      </c>
      <c r="W468" s="346"/>
      <c r="X468" s="346"/>
      <c r="Y468" s="291"/>
      <c r="Z468" s="325">
        <f>+SUM(START:END!Z468)</f>
        <v>0</v>
      </c>
      <c r="AA468" s="354"/>
      <c r="AB468" s="355"/>
      <c r="AC468" s="325">
        <f>+SUM(START:END!AC468)</f>
        <v>0</v>
      </c>
      <c r="AD468" s="356"/>
      <c r="AE468" s="355"/>
      <c r="AF468" s="292">
        <f>+SUM(START:END!AF468)</f>
        <v>526785.68000000005</v>
      </c>
      <c r="AG468" s="357"/>
      <c r="AH468" s="294">
        <f t="shared" si="162"/>
        <v>526785.68000000005</v>
      </c>
      <c r="AI468" s="349" t="e">
        <f t="shared" ref="AI468:AI478" si="164">IF(AH468=0,0,AH468/AC468)</f>
        <v>#DIV/0!</v>
      </c>
      <c r="AJ468" s="356"/>
      <c r="AK468" s="354"/>
      <c r="AL468" s="358">
        <f>+SUM(START:END!AL468)</f>
        <v>618423.99</v>
      </c>
      <c r="AM468" s="359"/>
      <c r="AN468" s="294">
        <f t="shared" si="163"/>
        <v>-91638.309999999939</v>
      </c>
      <c r="AO468" s="301">
        <f>IF(AL468=0,0,AN468/AL468)</f>
        <v>-0.14818039319593657</v>
      </c>
      <c r="AP468" s="258"/>
      <c r="AQ468" s="258"/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1:62" ht="30" customHeight="1">
      <c r="A469" t="str">
        <f t="shared" si="135"/>
        <v>Holdbacks</v>
      </c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 t="s">
        <v>70</v>
      </c>
      <c r="W469" s="291"/>
      <c r="X469" s="291"/>
      <c r="Y469" s="291"/>
      <c r="Z469" s="292">
        <f>+SUM(START:END!Z469)</f>
        <v>1259420.0284001976</v>
      </c>
      <c r="AA469" s="345"/>
      <c r="AB469" s="346"/>
      <c r="AC469" s="292">
        <f>+SUM(START:END!AC469)</f>
        <v>1263562.1950879446</v>
      </c>
      <c r="AD469" s="360"/>
      <c r="AE469" s="346"/>
      <c r="AF469" s="292">
        <f>+SUM(START:END!AF469)</f>
        <v>1499227.15</v>
      </c>
      <c r="AG469" s="361"/>
      <c r="AH469" s="294">
        <f t="shared" si="162"/>
        <v>235664.95491205528</v>
      </c>
      <c r="AI469" s="318">
        <f>IF(AC469=0,0,AH469/AC469)</f>
        <v>0.18650839335665062</v>
      </c>
      <c r="AJ469" s="360"/>
      <c r="AK469" s="345"/>
      <c r="AL469" s="362">
        <f>+SUM(START:END!AL469)</f>
        <v>1850936.0499999998</v>
      </c>
      <c r="AM469" s="363"/>
      <c r="AN469" s="294">
        <f t="shared" si="163"/>
        <v>-351708.89999999991</v>
      </c>
      <c r="AO469" s="301">
        <f>IF(AL469=0,0,AN469/AL469)</f>
        <v>-0.19001677556607099</v>
      </c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1:62" ht="15.75" customHeight="1">
      <c r="A470" t="str">
        <f t="shared" si="135"/>
        <v>Variable Margin Program</v>
      </c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 t="s">
        <v>67</v>
      </c>
      <c r="W470" s="291"/>
      <c r="X470" s="291"/>
      <c r="Y470" s="291"/>
      <c r="Z470" s="292">
        <f>+SUM(START:END!Z470)</f>
        <v>302408.96109388996</v>
      </c>
      <c r="AA470" s="345"/>
      <c r="AB470" s="346"/>
      <c r="AC470" s="292">
        <f>+SUM(START:END!AC470)</f>
        <v>157593.99606487551</v>
      </c>
      <c r="AD470" s="360"/>
      <c r="AE470" s="346"/>
      <c r="AF470" s="292">
        <f>+SUM(START:END!AF470)</f>
        <v>270329.56</v>
      </c>
      <c r="AG470" s="361"/>
      <c r="AH470" s="294">
        <f t="shared" si="162"/>
        <v>112735.56393512449</v>
      </c>
      <c r="AI470" s="318">
        <f t="shared" si="164"/>
        <v>0.71535443449708269</v>
      </c>
      <c r="AJ470" s="360"/>
      <c r="AK470" s="345"/>
      <c r="AL470" s="362">
        <f>+SUM(START:END!AL470)</f>
        <v>495208.78</v>
      </c>
      <c r="AM470" s="363"/>
      <c r="AN470" s="294">
        <f t="shared" si="163"/>
        <v>-224879.22000000003</v>
      </c>
      <c r="AO470" s="301">
        <f t="shared" ref="AO470:AO479" si="165">IF(AL470=0,0,AN470/AL470)</f>
        <v>-0.45410992107207798</v>
      </c>
      <c r="AP470" s="258"/>
      <c r="AQ470" s="258"/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1:62" ht="15.75" customHeight="1">
      <c r="A471" t="str">
        <f t="shared" si="135"/>
        <v>Floorplan assistance 1%</v>
      </c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 t="s">
        <v>68</v>
      </c>
      <c r="W471" s="291"/>
      <c r="X471" s="291"/>
      <c r="Y471" s="291"/>
      <c r="Z471" s="292">
        <f>+SUM(START:END!Z471)</f>
        <v>0</v>
      </c>
      <c r="AA471" s="345"/>
      <c r="AB471" s="346"/>
      <c r="AC471" s="292">
        <f>+SUM(START:END!AC471)</f>
        <v>0</v>
      </c>
      <c r="AD471" s="360"/>
      <c r="AE471" s="346"/>
      <c r="AF471" s="292">
        <f>+SUM(START:END!AF471)</f>
        <v>0</v>
      </c>
      <c r="AG471" s="361"/>
      <c r="AH471" s="294">
        <f t="shared" si="162"/>
        <v>0</v>
      </c>
      <c r="AI471" s="318">
        <f t="shared" si="164"/>
        <v>0</v>
      </c>
      <c r="AJ471" s="360"/>
      <c r="AK471" s="345"/>
      <c r="AL471" s="362">
        <f>+SUM(START:END!AL471)</f>
        <v>0</v>
      </c>
      <c r="AM471" s="363"/>
      <c r="AN471" s="294">
        <f t="shared" si="163"/>
        <v>0</v>
      </c>
      <c r="AO471" s="301">
        <f t="shared" si="165"/>
        <v>0</v>
      </c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1:62" ht="15.75" customHeight="1">
      <c r="A472" t="str">
        <f t="shared" si="135"/>
        <v>Programme neuf 3</v>
      </c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 t="s">
        <v>69</v>
      </c>
      <c r="W472" s="291"/>
      <c r="X472" s="291"/>
      <c r="Y472" s="291"/>
      <c r="Z472" s="292">
        <f>+SUM(START:END!Z472)</f>
        <v>0</v>
      </c>
      <c r="AA472" s="345"/>
      <c r="AB472" s="346"/>
      <c r="AC472" s="292">
        <f>+SUM(START:END!AC472)</f>
        <v>0</v>
      </c>
      <c r="AD472" s="360"/>
      <c r="AE472" s="346"/>
      <c r="AF472" s="292">
        <f>+SUM(START:END!AF472)</f>
        <v>0</v>
      </c>
      <c r="AG472" s="361"/>
      <c r="AH472" s="294">
        <f t="shared" si="162"/>
        <v>0</v>
      </c>
      <c r="AI472" s="318">
        <f t="shared" si="164"/>
        <v>0</v>
      </c>
      <c r="AJ472" s="360"/>
      <c r="AK472" s="345"/>
      <c r="AL472" s="362">
        <f>+SUM(START:END!AL472)</f>
        <v>0</v>
      </c>
      <c r="AM472" s="363"/>
      <c r="AN472" s="294">
        <f t="shared" si="163"/>
        <v>0</v>
      </c>
      <c r="AO472" s="301">
        <f t="shared" si="165"/>
        <v>0</v>
      </c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1:62" ht="15.75" customHeight="1">
      <c r="A473" t="str">
        <f t="shared" si="135"/>
        <v>Remarketing Bonus</v>
      </c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 t="s">
        <v>81</v>
      </c>
      <c r="W473" s="291"/>
      <c r="X473" s="291"/>
      <c r="Y473" s="291"/>
      <c r="Z473" s="292">
        <f>+SUM(START:END!Z473)</f>
        <v>51000</v>
      </c>
      <c r="AA473" s="345"/>
      <c r="AB473" s="346"/>
      <c r="AC473" s="292">
        <f>+SUM(START:END!AC473)</f>
        <v>51000</v>
      </c>
      <c r="AD473" s="360"/>
      <c r="AE473" s="346"/>
      <c r="AF473" s="292">
        <f>+SUM(START:END!AF473)</f>
        <v>51000</v>
      </c>
      <c r="AG473" s="361"/>
      <c r="AH473" s="294">
        <f t="shared" si="162"/>
        <v>0</v>
      </c>
      <c r="AI473" s="318">
        <f t="shared" si="164"/>
        <v>0</v>
      </c>
      <c r="AJ473" s="360"/>
      <c r="AK473" s="345"/>
      <c r="AL473" s="362">
        <f>+SUM(START:END!AL473)</f>
        <v>0</v>
      </c>
      <c r="AM473" s="363"/>
      <c r="AN473" s="294">
        <f t="shared" si="163"/>
        <v>51000</v>
      </c>
      <c r="AO473" s="301">
        <f t="shared" si="165"/>
        <v>0</v>
      </c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1:62" ht="15.75" customHeight="1">
      <c r="A474" t="str">
        <f t="shared" si="135"/>
        <v>Programme used 2</v>
      </c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 t="s">
        <v>82</v>
      </c>
      <c r="W474" s="291"/>
      <c r="X474" s="291"/>
      <c r="Y474" s="291"/>
      <c r="Z474" s="292">
        <f>+SUM(START:END!Z474)</f>
        <v>0</v>
      </c>
      <c r="AA474" s="345"/>
      <c r="AB474" s="346"/>
      <c r="AC474" s="292">
        <f>+SUM(START:END!AC474)</f>
        <v>0</v>
      </c>
      <c r="AD474" s="360"/>
      <c r="AE474" s="346"/>
      <c r="AF474" s="292">
        <f>+SUM(START:END!AF474)</f>
        <v>0</v>
      </c>
      <c r="AG474" s="361"/>
      <c r="AH474" s="294">
        <f t="shared" si="162"/>
        <v>0</v>
      </c>
      <c r="AI474" s="318">
        <f t="shared" si="164"/>
        <v>0</v>
      </c>
      <c r="AJ474" s="360"/>
      <c r="AK474" s="345"/>
      <c r="AL474" s="362">
        <f>+SUM(START:END!AL474)</f>
        <v>0</v>
      </c>
      <c r="AM474" s="363"/>
      <c r="AN474" s="294">
        <f t="shared" si="163"/>
        <v>0</v>
      </c>
      <c r="AO474" s="301">
        <f t="shared" si="165"/>
        <v>0</v>
      </c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1:62" ht="15.75" customHeight="1">
      <c r="A475" t="str">
        <f t="shared" si="135"/>
        <v>Programme used 3</v>
      </c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 t="s">
        <v>83</v>
      </c>
      <c r="W475" s="291"/>
      <c r="X475" s="291"/>
      <c r="Y475" s="291"/>
      <c r="Z475" s="292">
        <f>+SUM(START:END!Z475)</f>
        <v>0</v>
      </c>
      <c r="AA475" s="345"/>
      <c r="AB475" s="346"/>
      <c r="AC475" s="292">
        <f>+SUM(START:END!AC475)</f>
        <v>0</v>
      </c>
      <c r="AD475" s="360"/>
      <c r="AE475" s="346"/>
      <c r="AF475" s="292">
        <f>+SUM(START:END!AF475)</f>
        <v>0</v>
      </c>
      <c r="AG475" s="361"/>
      <c r="AH475" s="294">
        <f t="shared" si="162"/>
        <v>0</v>
      </c>
      <c r="AI475" s="318">
        <f t="shared" si="164"/>
        <v>0</v>
      </c>
      <c r="AJ475" s="360"/>
      <c r="AK475" s="345"/>
      <c r="AL475" s="362">
        <f>+SUM(START:END!AL475)</f>
        <v>0</v>
      </c>
      <c r="AM475" s="363"/>
      <c r="AN475" s="294">
        <f t="shared" si="163"/>
        <v>0</v>
      </c>
      <c r="AO475" s="301">
        <f t="shared" si="165"/>
        <v>0</v>
      </c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1:62" ht="15.75" customHeight="1">
      <c r="A476" t="str">
        <f t="shared" si="135"/>
        <v>Facility Fund</v>
      </c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 t="s">
        <v>210</v>
      </c>
      <c r="W476" s="291"/>
      <c r="X476" s="291"/>
      <c r="Y476" s="291"/>
      <c r="Z476" s="292">
        <f>+SUM(START:END!Z476)</f>
        <v>0</v>
      </c>
      <c r="AA476" s="345"/>
      <c r="AB476" s="346"/>
      <c r="AC476" s="292">
        <f>+SUM(START:END!AC476)</f>
        <v>0</v>
      </c>
      <c r="AD476" s="360"/>
      <c r="AE476" s="346"/>
      <c r="AF476" s="292">
        <f>+SUM(START:END!AF476)</f>
        <v>0</v>
      </c>
      <c r="AG476" s="361"/>
      <c r="AH476" s="294">
        <f t="shared" si="162"/>
        <v>0</v>
      </c>
      <c r="AI476" s="318">
        <f t="shared" si="164"/>
        <v>0</v>
      </c>
      <c r="AJ476" s="360"/>
      <c r="AK476" s="345"/>
      <c r="AL476" s="362">
        <f>+SUM(START:END!AL476)</f>
        <v>0</v>
      </c>
      <c r="AM476" s="363"/>
      <c r="AN476" s="294">
        <f t="shared" si="163"/>
        <v>0</v>
      </c>
      <c r="AO476" s="301">
        <f t="shared" si="165"/>
        <v>0</v>
      </c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1:62" ht="15.75" hidden="1" customHeight="1">
      <c r="A477" t="str">
        <f t="shared" si="135"/>
        <v>[...]</v>
      </c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 t="s">
        <v>21</v>
      </c>
      <c r="W477" s="291"/>
      <c r="X477" s="291"/>
      <c r="Y477" s="291"/>
      <c r="Z477" s="292">
        <f>+SUM(START:END!Z477)</f>
        <v>0</v>
      </c>
      <c r="AA477" s="345"/>
      <c r="AB477" s="346"/>
      <c r="AC477" s="292">
        <f>+SUM(START:END!AC477)</f>
        <v>0</v>
      </c>
      <c r="AD477" s="360"/>
      <c r="AE477" s="346"/>
      <c r="AF477" s="292">
        <f>+SUM(START:END!AF477)</f>
        <v>0</v>
      </c>
      <c r="AG477" s="361"/>
      <c r="AH477" s="294">
        <f t="shared" si="162"/>
        <v>0</v>
      </c>
      <c r="AI477" s="318">
        <f t="shared" si="164"/>
        <v>0</v>
      </c>
      <c r="AJ477" s="360"/>
      <c r="AK477" s="345"/>
      <c r="AL477" s="362">
        <f>+SUM(START:END!AL477)</f>
        <v>0</v>
      </c>
      <c r="AM477" s="363"/>
      <c r="AN477" s="294">
        <f t="shared" si="163"/>
        <v>0</v>
      </c>
      <c r="AO477" s="301">
        <f t="shared" si="165"/>
        <v>0</v>
      </c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1:62" ht="15.75" hidden="1" customHeight="1">
      <c r="A478" t="str">
        <f t="shared" si="135"/>
        <v>[...]</v>
      </c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 t="s">
        <v>21</v>
      </c>
      <c r="W478" s="291"/>
      <c r="X478" s="291"/>
      <c r="Y478" s="291"/>
      <c r="Z478" s="292">
        <f>+SUM(START:END!Z478)</f>
        <v>0</v>
      </c>
      <c r="AA478" s="345"/>
      <c r="AB478" s="346"/>
      <c r="AC478" s="292">
        <f>+SUM(START:END!AC478)</f>
        <v>0</v>
      </c>
      <c r="AD478" s="360"/>
      <c r="AE478" s="346"/>
      <c r="AF478" s="292">
        <f>+SUM(START:END!AF478)</f>
        <v>0</v>
      </c>
      <c r="AG478" s="361"/>
      <c r="AH478" s="294">
        <f t="shared" si="162"/>
        <v>0</v>
      </c>
      <c r="AI478" s="318">
        <f t="shared" si="164"/>
        <v>0</v>
      </c>
      <c r="AJ478" s="360"/>
      <c r="AK478" s="345"/>
      <c r="AL478" s="362">
        <f>+SUM(START:END!AL478)</f>
        <v>0</v>
      </c>
      <c r="AM478" s="363"/>
      <c r="AN478" s="294">
        <f t="shared" si="163"/>
        <v>0</v>
      </c>
      <c r="AO478" s="301">
        <f t="shared" si="165"/>
        <v>0</v>
      </c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1:62" ht="15.75" customHeight="1">
      <c r="A479" t="str">
        <f t="shared" si="135"/>
        <v>Frais administration</v>
      </c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 t="s">
        <v>71</v>
      </c>
      <c r="W479" s="291"/>
      <c r="X479" s="291"/>
      <c r="Y479" s="291"/>
      <c r="Z479" s="292">
        <f>+SUM(START:END!Z479)</f>
        <v>636356.38710123312</v>
      </c>
      <c r="AA479" s="345"/>
      <c r="AB479" s="346"/>
      <c r="AC479" s="292">
        <f>+SUM(START:END!AC479)</f>
        <v>636356.38710123312</v>
      </c>
      <c r="AD479" s="360"/>
      <c r="AE479" s="346"/>
      <c r="AF479" s="292">
        <f>+SUM(START:END!AF479)</f>
        <v>634387.09000000008</v>
      </c>
      <c r="AG479" s="361"/>
      <c r="AH479" s="294">
        <f t="shared" si="162"/>
        <v>-1969.2971012330381</v>
      </c>
      <c r="AI479" s="318">
        <f>IF(AH479=0,0,AH479/AC479)</f>
        <v>-3.0946449837703249E-3</v>
      </c>
      <c r="AJ479" s="360"/>
      <c r="AK479" s="345"/>
      <c r="AL479" s="362">
        <f>+SUM(START:END!AL479)</f>
        <v>578925.75</v>
      </c>
      <c r="AM479" s="363"/>
      <c r="AN479" s="294">
        <f t="shared" si="163"/>
        <v>55461.340000000084</v>
      </c>
      <c r="AO479" s="301">
        <f t="shared" si="165"/>
        <v>9.5800437275419315E-2</v>
      </c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1:62" ht="15.75" customHeight="1">
      <c r="A480" t="str">
        <f t="shared" si="135"/>
        <v>TOTAL AUTRES REVENUS</v>
      </c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 t="s">
        <v>185</v>
      </c>
      <c r="W480" s="309"/>
      <c r="X480" s="310">
        <f>Z480/+Z406</f>
        <v>0.20782227700596378</v>
      </c>
      <c r="Y480" s="342"/>
      <c r="Z480" s="311">
        <f>SUM(Z468:Z479)</f>
        <v>2249185.3765953206</v>
      </c>
      <c r="AA480" s="310">
        <f>AC480/+AC406</f>
        <v>0.19289914476443507</v>
      </c>
      <c r="AB480" s="342"/>
      <c r="AC480" s="311">
        <f>SUM(AC468:AC479)</f>
        <v>2108512.5782540534</v>
      </c>
      <c r="AD480" s="310">
        <f>AF480/+AF406</f>
        <v>0.26168924605271304</v>
      </c>
      <c r="AE480" s="342"/>
      <c r="AF480" s="311">
        <f>SUM(AF468:AF479)</f>
        <v>2981729.4800000004</v>
      </c>
      <c r="AG480" s="320"/>
      <c r="AH480" s="314">
        <f t="shared" si="162"/>
        <v>873216.90174594708</v>
      </c>
      <c r="AI480" s="310">
        <f>AH480/AC480</f>
        <v>0.41413881555736859</v>
      </c>
      <c r="AJ480" s="364"/>
      <c r="AK480" s="365"/>
      <c r="AL480" s="311">
        <f>SUM(AL468:AL479)</f>
        <v>3543494.5700000003</v>
      </c>
      <c r="AM480" s="366"/>
      <c r="AN480" s="314">
        <f t="shared" si="163"/>
        <v>-561765.08999999985</v>
      </c>
      <c r="AO480" s="344">
        <f>IF(AL480=0,0,AN480/AL480)</f>
        <v>-0.15853420370840299</v>
      </c>
      <c r="AP480" s="258"/>
      <c r="AQ480" s="367"/>
      <c r="AR480" s="322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1:62" ht="15.75" customHeight="1" thickBot="1">
      <c r="A481" t="str">
        <f t="shared" si="135"/>
        <v/>
      </c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>
        <f>+SUM(START:END!Z480)</f>
        <v>2249185.3765953206</v>
      </c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>
        <f t="shared" si="163"/>
        <v>0</v>
      </c>
      <c r="AO481" s="380">
        <f t="shared" ref="AO481" si="166">IF(AL481=0,0,AN481/AL481)</f>
        <v>0</v>
      </c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1:62" ht="15.75" customHeight="1" thickTop="1" thickBot="1">
      <c r="A482" t="str">
        <f t="shared" si="135"/>
        <v>BAIIA OPÉRATIONNEL</v>
      </c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 t="s">
        <v>186</v>
      </c>
      <c r="W482" s="382"/>
      <c r="X482" s="383" t="s">
        <v>187</v>
      </c>
      <c r="Y482" s="384">
        <f>Z482/Z405</f>
        <v>2.770293605456451E-2</v>
      </c>
      <c r="Z482" s="385">
        <f>Z406-Z467+Z480</f>
        <v>1472499.5032441565</v>
      </c>
      <c r="AA482" s="383" t="s">
        <v>187</v>
      </c>
      <c r="AB482" s="384">
        <f>AC482/AC405</f>
        <v>2.702837349810144E-2</v>
      </c>
      <c r="AC482" s="385">
        <f>AC406-AC467+AC480</f>
        <v>1436644.3495758753</v>
      </c>
      <c r="AD482" s="383" t="s">
        <v>187</v>
      </c>
      <c r="AE482" s="384">
        <f>AF482/AF405</f>
        <v>3.5382059417036336E-2</v>
      </c>
      <c r="AF482" s="386">
        <f>AF406-AF467+AF480</f>
        <v>3443155.0599999987</v>
      </c>
      <c r="AG482" s="387"/>
      <c r="AH482" s="387">
        <f>AF482-AC482</f>
        <v>2006510.7104241233</v>
      </c>
      <c r="AI482" s="388">
        <f>AH482/AC482</f>
        <v>1.3966648816156089</v>
      </c>
      <c r="AJ482" s="389" t="s">
        <v>187</v>
      </c>
      <c r="AK482" s="384">
        <f>IF($AL$405=0,0,AL482/$AL$405)</f>
        <v>1.1317698734191917E-2</v>
      </c>
      <c r="AL482" s="386">
        <f>AL406-AL467+AL480</f>
        <v>1010337.1199999992</v>
      </c>
      <c r="AM482" s="390"/>
      <c r="AN482" s="386">
        <f t="shared" si="163"/>
        <v>2432817.9399999995</v>
      </c>
      <c r="AO482" s="391">
        <f>IF(AL482=0,0,AN482/AL482)</f>
        <v>2.407926910574167</v>
      </c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1:62" ht="15.75" customHeight="1" thickTop="1">
      <c r="A483" t="str">
        <f t="shared" si="135"/>
        <v/>
      </c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>
        <f>+SUM(START:END!Z482)</f>
        <v>1472499.5032441556</v>
      </c>
      <c r="AA483" s="14"/>
      <c r="AB483" s="14"/>
      <c r="AC483" s="83"/>
      <c r="AD483" s="14"/>
      <c r="AE483" s="14"/>
      <c r="AF483" s="392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1:62" ht="35.25" customHeight="1">
      <c r="A484" t="str">
        <f t="shared" ref="A484:A498" si="167">+U484&amp;V484</f>
        <v>Conso</v>
      </c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 t="str">
        <f>C1</f>
        <v>Conso</v>
      </c>
      <c r="W484" s="6"/>
      <c r="X484" s="6"/>
      <c r="Y484" s="6"/>
      <c r="Z484" s="1"/>
      <c r="AA484" s="1"/>
      <c r="AB484" s="6"/>
      <c r="AC484" s="6"/>
      <c r="AD484" s="1"/>
      <c r="AE484" s="3" t="s">
        <v>188</v>
      </c>
      <c r="AF484" s="6"/>
      <c r="AG484" s="6"/>
      <c r="AH484" s="1"/>
      <c r="AI484" s="1"/>
      <c r="AJ484" s="267"/>
      <c r="AK484" s="2"/>
      <c r="AL484" s="1"/>
      <c r="AM484" s="6"/>
      <c r="AN484" s="6"/>
      <c r="AO484" s="5">
        <f>$S$1</f>
        <v>0</v>
      </c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1:62" ht="15.75" customHeight="1">
      <c r="A485" t="str">
        <f t="shared" si="167"/>
        <v/>
      </c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1:62" ht="15.75" customHeight="1">
      <c r="A486" t="str">
        <f t="shared" si="167"/>
        <v/>
      </c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1:62" ht="15.75" customHeight="1" thickBot="1">
      <c r="A487" t="str">
        <f t="shared" si="167"/>
        <v/>
      </c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1:62" ht="15.75" customHeight="1" thickTop="1" thickBot="1">
      <c r="A488" t="str">
        <f t="shared" si="167"/>
        <v>BAIIA OPÉRATIONNEL</v>
      </c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 t="s">
        <v>186</v>
      </c>
      <c r="W488" s="394"/>
      <c r="X488" s="395" t="s">
        <v>187</v>
      </c>
      <c r="Y488" s="396">
        <f>Z488/Z405</f>
        <v>2.770293605456451E-2</v>
      </c>
      <c r="Z488" s="397">
        <f>Z482</f>
        <v>1472499.5032441565</v>
      </c>
      <c r="AA488" s="395" t="s">
        <v>187</v>
      </c>
      <c r="AB488" s="396">
        <f>AC488/AC405</f>
        <v>2.702837349810144E-2</v>
      </c>
      <c r="AC488" s="397">
        <f>AC482</f>
        <v>1436644.3495758753</v>
      </c>
      <c r="AD488" s="395" t="s">
        <v>187</v>
      </c>
      <c r="AE488" s="396">
        <f>AF488/AF405</f>
        <v>3.5382059417036336E-2</v>
      </c>
      <c r="AF488" s="397">
        <f>AF482</f>
        <v>3443155.0599999987</v>
      </c>
      <c r="AG488" s="398"/>
      <c r="AH488" s="387">
        <f>AF488-AC488</f>
        <v>2006510.7104241233</v>
      </c>
      <c r="AI488" s="388">
        <f>AH488/AC488</f>
        <v>1.3966648816156089</v>
      </c>
      <c r="AJ488" s="395" t="s">
        <v>187</v>
      </c>
      <c r="AK488" s="396">
        <f>IF($AL$405=0,0,AL488/$AL$405)</f>
        <v>1.1317698734191917E-2</v>
      </c>
      <c r="AL488" s="399">
        <f>AL482</f>
        <v>1010337.1199999992</v>
      </c>
      <c r="AM488" s="400"/>
      <c r="AN488" s="401">
        <f>AF488-AL488</f>
        <v>2432817.9399999995</v>
      </c>
      <c r="AO488" s="402">
        <f>IF(AL488=0,0,AN488/AL488)</f>
        <v>2.407926910574167</v>
      </c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1:62" ht="15.75" customHeight="1" thickTop="1">
      <c r="A489" t="str">
        <f t="shared" si="167"/>
        <v/>
      </c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>
        <f>+SUM(START:END!AF489)</f>
        <v>0</v>
      </c>
      <c r="AG489" s="258"/>
      <c r="AH489" s="258"/>
      <c r="AI489" s="405"/>
      <c r="AJ489" s="258"/>
      <c r="AK489" s="258"/>
      <c r="AL489" s="406"/>
      <c r="AM489" s="407"/>
      <c r="AN489" s="258"/>
      <c r="AO489" s="40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1:62" ht="15.75" customHeight="1">
      <c r="A490" t="str">
        <f t="shared" si="167"/>
        <v>Amortissement</v>
      </c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 t="s">
        <v>189</v>
      </c>
      <c r="W490" s="298"/>
      <c r="X490" s="291"/>
      <c r="Y490" s="299"/>
      <c r="Z490" s="292">
        <f>+SUM(START:END!Z490)</f>
        <v>192507</v>
      </c>
      <c r="AA490" s="291"/>
      <c r="AB490" s="299"/>
      <c r="AC490" s="292">
        <f>+SUM(START:END!AC490)</f>
        <v>192507</v>
      </c>
      <c r="AD490" s="291"/>
      <c r="AE490" s="299"/>
      <c r="AF490" s="292">
        <f>+SUM(START:END!AF490)</f>
        <v>92988</v>
      </c>
      <c r="AG490" s="291"/>
      <c r="AH490" s="294">
        <f t="shared" ref="AH490:AH496" si="168">AF490-AC490</f>
        <v>-99519</v>
      </c>
      <c r="AI490" s="318">
        <f>IF(AC490=0,0,AH490/AC490)</f>
        <v>-0.51696301952656265</v>
      </c>
      <c r="AJ490" s="291"/>
      <c r="AK490" s="291"/>
      <c r="AL490" s="292">
        <f>+SUM(START:END!AL490)</f>
        <v>189786</v>
      </c>
      <c r="AM490" s="296"/>
      <c r="AN490" s="294">
        <f t="shared" ref="AN490:AN496" si="169">AF490-AL490</f>
        <v>-96798</v>
      </c>
      <c r="AO490" s="301">
        <f>IF(AL490=0,0,AN490/AL490)</f>
        <v>-0.51003762132085617</v>
      </c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1:62" ht="15.75" customHeight="1">
      <c r="A491" t="str">
        <f t="shared" si="167"/>
        <v>Intérêts sur marge</v>
      </c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 t="s">
        <v>190</v>
      </c>
      <c r="W491" s="11"/>
      <c r="X491" s="11"/>
      <c r="Y491" s="11"/>
      <c r="Z491" s="292">
        <f>+SUM(START:END!Z491)</f>
        <v>9581.25</v>
      </c>
      <c r="AA491" s="11"/>
      <c r="AB491" s="11"/>
      <c r="AC491" s="292">
        <f>+SUM(START:END!AC491)</f>
        <v>9581.25</v>
      </c>
      <c r="AD491" s="11"/>
      <c r="AE491" s="14"/>
      <c r="AF491" s="292">
        <f>+SUM(START:END!AF491)</f>
        <v>-14630.529999999999</v>
      </c>
      <c r="AG491" s="11"/>
      <c r="AH491" s="294">
        <f t="shared" si="168"/>
        <v>-24211.78</v>
      </c>
      <c r="AI491" s="318">
        <f t="shared" ref="AI491:AI496" si="170">IF(AC491=0,0,AH491/AC491)</f>
        <v>-2.5269959556425308</v>
      </c>
      <c r="AJ491" s="11"/>
      <c r="AK491" s="11"/>
      <c r="AL491" s="292">
        <f>+SUM(START:END!AL491)</f>
        <v>0</v>
      </c>
      <c r="AM491" s="409"/>
      <c r="AN491" s="294">
        <f t="shared" si="169"/>
        <v>-14630.529999999999</v>
      </c>
      <c r="AO491" s="301">
        <f t="shared" ref="AO491:AO496" si="171">IF(AL491=0,0,AN491/AL491)</f>
        <v>0</v>
      </c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1:62" ht="15.75" customHeight="1">
      <c r="A492" t="str">
        <f t="shared" si="167"/>
        <v>Intérêts sur prêt</v>
      </c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 t="s">
        <v>191</v>
      </c>
      <c r="W492" s="14"/>
      <c r="X492" s="14"/>
      <c r="Y492" s="14"/>
      <c r="Z492" s="292">
        <f>+SUM(START:END!Z492)</f>
        <v>12154.321434020258</v>
      </c>
      <c r="AA492" s="11"/>
      <c r="AB492" s="11"/>
      <c r="AC492" s="292">
        <f>+SUM(START:END!AC492)</f>
        <v>12154.321434020258</v>
      </c>
      <c r="AD492" s="11"/>
      <c r="AE492" s="14"/>
      <c r="AF492" s="292">
        <f>+SUM(START:END!AF492)</f>
        <v>12076.189999999999</v>
      </c>
      <c r="AG492" s="11"/>
      <c r="AH492" s="294">
        <f t="shared" si="168"/>
        <v>-78.131434020258894</v>
      </c>
      <c r="AI492" s="318">
        <f t="shared" si="170"/>
        <v>-6.42828433034254E-3</v>
      </c>
      <c r="AJ492" s="11"/>
      <c r="AK492" s="11"/>
      <c r="AL492" s="292">
        <f>+SUM(START:END!AL492)</f>
        <v>95127.08</v>
      </c>
      <c r="AM492" s="409"/>
      <c r="AN492" s="294">
        <f t="shared" si="169"/>
        <v>-83050.89</v>
      </c>
      <c r="AO492" s="301">
        <f t="shared" si="171"/>
        <v>-0.87305202682558947</v>
      </c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1:62" ht="15.75" customHeight="1">
      <c r="A493" t="str">
        <f t="shared" si="167"/>
        <v>Intérêts sur avance</v>
      </c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 t="s">
        <v>192</v>
      </c>
      <c r="W493" s="14"/>
      <c r="X493" s="14"/>
      <c r="Y493" s="14"/>
      <c r="Z493" s="292">
        <f>+SUM(START:END!Z493)</f>
        <v>0</v>
      </c>
      <c r="AA493" s="11"/>
      <c r="AB493" s="11"/>
      <c r="AC493" s="292">
        <f>+SUM(START:END!AC493)</f>
        <v>0</v>
      </c>
      <c r="AD493" s="11"/>
      <c r="AE493" s="14"/>
      <c r="AF493" s="292">
        <f>+SUM(START:END!AF493)</f>
        <v>0</v>
      </c>
      <c r="AG493" s="11"/>
      <c r="AH493" s="294">
        <f t="shared" si="168"/>
        <v>0</v>
      </c>
      <c r="AI493" s="318">
        <f t="shared" si="170"/>
        <v>0</v>
      </c>
      <c r="AJ493" s="11"/>
      <c r="AK493" s="11"/>
      <c r="AL493" s="292">
        <f>+SUM(START:END!AL493)</f>
        <v>0</v>
      </c>
      <c r="AM493" s="409"/>
      <c r="AN493" s="294">
        <f t="shared" si="169"/>
        <v>0</v>
      </c>
      <c r="AO493" s="301">
        <f t="shared" si="171"/>
        <v>0</v>
      </c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1:62" ht="15.75" customHeight="1" thickBot="1">
      <c r="A494" t="str">
        <f t="shared" si="167"/>
        <v>Intérêts sur hypothèque</v>
      </c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 t="s">
        <v>193</v>
      </c>
      <c r="W494" s="14"/>
      <c r="X494" s="14"/>
      <c r="Y494" s="14"/>
      <c r="Z494" s="292">
        <f>+SUM(START:END!Z494)</f>
        <v>0</v>
      </c>
      <c r="AA494" s="11"/>
      <c r="AB494" s="11"/>
      <c r="AC494" s="292">
        <f>+SUM(START:END!AC494)</f>
        <v>0</v>
      </c>
      <c r="AD494" s="11"/>
      <c r="AE494" s="14"/>
      <c r="AF494" s="292">
        <f>+SUM(START:END!AF494)</f>
        <v>0</v>
      </c>
      <c r="AG494" s="11"/>
      <c r="AH494" s="294">
        <f t="shared" si="168"/>
        <v>0</v>
      </c>
      <c r="AI494" s="318">
        <f t="shared" si="170"/>
        <v>0</v>
      </c>
      <c r="AJ494" s="11"/>
      <c r="AK494" s="11"/>
      <c r="AL494" s="292">
        <f>+SUM(START:END!AL494)</f>
        <v>0</v>
      </c>
      <c r="AM494" s="409"/>
      <c r="AN494" s="294">
        <f t="shared" si="169"/>
        <v>0</v>
      </c>
      <c r="AO494" s="301">
        <f t="shared" si="171"/>
        <v>0</v>
      </c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1:62" ht="15.75" hidden="1" customHeight="1">
      <c r="A495" t="str">
        <f t="shared" si="167"/>
        <v>[...]</v>
      </c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 t="s">
        <v>21</v>
      </c>
      <c r="W495" s="14"/>
      <c r="X495" s="14"/>
      <c r="Y495" s="14"/>
      <c r="Z495" s="292">
        <f>+SUM(START:END!Z495)</f>
        <v>0</v>
      </c>
      <c r="AA495" s="11"/>
      <c r="AB495" s="11"/>
      <c r="AC495" s="292">
        <f>+SUM(START:END!AC495)</f>
        <v>0</v>
      </c>
      <c r="AD495" s="11"/>
      <c r="AE495" s="14"/>
      <c r="AF495" s="292">
        <f>+SUM(START:END!AF495)</f>
        <v>0</v>
      </c>
      <c r="AG495" s="11"/>
      <c r="AH495" s="294">
        <f t="shared" si="168"/>
        <v>0</v>
      </c>
      <c r="AI495" s="318">
        <f t="shared" si="170"/>
        <v>0</v>
      </c>
      <c r="AJ495" s="11"/>
      <c r="AK495" s="11"/>
      <c r="AL495" s="292">
        <f>+SUM(START:END!AL495)</f>
        <v>0</v>
      </c>
      <c r="AM495" s="409"/>
      <c r="AN495" s="294">
        <f t="shared" si="169"/>
        <v>0</v>
      </c>
      <c r="AO495" s="301">
        <f t="shared" si="171"/>
        <v>0</v>
      </c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1:62" ht="15.75" hidden="1" customHeight="1" thickBot="1">
      <c r="A496" t="str">
        <f t="shared" si="167"/>
        <v>[...]</v>
      </c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 t="s">
        <v>21</v>
      </c>
      <c r="W496" s="14"/>
      <c r="X496" s="258"/>
      <c r="Y496" s="14"/>
      <c r="Z496" s="292">
        <f>+SUM(START:END!Z496)</f>
        <v>0</v>
      </c>
      <c r="AA496" s="11"/>
      <c r="AB496" s="11"/>
      <c r="AC496" s="292">
        <f>+SUM(START:END!AC496)</f>
        <v>0</v>
      </c>
      <c r="AD496" s="11"/>
      <c r="AE496" s="14"/>
      <c r="AF496" s="292">
        <f>+SUM(START:END!AF496)</f>
        <v>0</v>
      </c>
      <c r="AG496" s="11"/>
      <c r="AH496" s="294">
        <f t="shared" si="168"/>
        <v>0</v>
      </c>
      <c r="AI496" s="318">
        <f t="shared" si="170"/>
        <v>0</v>
      </c>
      <c r="AJ496" s="11"/>
      <c r="AK496" s="11"/>
      <c r="AL496" s="292">
        <f>+SUM(START:END!AL496)</f>
        <v>0</v>
      </c>
      <c r="AM496" s="409"/>
      <c r="AN496" s="294">
        <f t="shared" si="169"/>
        <v>0</v>
      </c>
      <c r="AO496" s="301">
        <f t="shared" si="171"/>
        <v>0</v>
      </c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1:62" ht="15.75" customHeight="1" thickTop="1" thickBot="1">
      <c r="A497" t="str">
        <f t="shared" si="167"/>
        <v>Profit Net</v>
      </c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 t="s">
        <v>194</v>
      </c>
      <c r="W497" s="382"/>
      <c r="X497" s="383" t="s">
        <v>187</v>
      </c>
      <c r="Y497" s="384">
        <f>Z497/Z405</f>
        <v>2.3672273739551136E-2</v>
      </c>
      <c r="Z497" s="385">
        <f>Z488-Z490-Z491-Z492-Z496-Z493-Z494</f>
        <v>1258256.9318101362</v>
      </c>
      <c r="AA497" s="383" t="s">
        <v>187</v>
      </c>
      <c r="AB497" s="384">
        <f>AC497/AC405</f>
        <v>2.299771118308807E-2</v>
      </c>
      <c r="AC497" s="385">
        <f>AC488-AC490-AC491-AC492-AC496-AC493-AC494</f>
        <v>1222401.778141855</v>
      </c>
      <c r="AD497" s="383" t="s">
        <v>187</v>
      </c>
      <c r="AE497" s="384">
        <f>AF497/AF405</f>
        <v>3.4452757925914977E-2</v>
      </c>
      <c r="AF497" s="386">
        <f>AF488-AF490-AF491-AF492-AF496-AF493-AF494</f>
        <v>3352721.3999999985</v>
      </c>
      <c r="AG497" s="387"/>
      <c r="AH497" s="387">
        <f>AH488-AH490-AH491-AH492-AH496-AH493-AH494</f>
        <v>2130319.6218581432</v>
      </c>
      <c r="AI497" s="388">
        <f>AH497/AC497</f>
        <v>1.7427327577160379</v>
      </c>
      <c r="AJ497" s="389" t="s">
        <v>187</v>
      </c>
      <c r="AK497" s="384">
        <f>IF($AL$405=0,0,AL497/$AL$405)</f>
        <v>8.1261299587412818E-3</v>
      </c>
      <c r="AL497" s="386">
        <f>AL488-AL490-AL491-AL492-AL496-AL493-AL494</f>
        <v>725424.03999999922</v>
      </c>
      <c r="AM497" s="390"/>
      <c r="AN497" s="386">
        <f>AN488-AN490-AN491-AN492-AN496-AN493-AN494</f>
        <v>2627297.3599999994</v>
      </c>
      <c r="AO497" s="410">
        <f>IF(AL497=0,0,AN497/AL497)</f>
        <v>3.6217401342254969</v>
      </c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1:62" ht="15.75" customHeight="1" thickTop="1">
      <c r="A498" t="str">
        <f t="shared" si="167"/>
        <v/>
      </c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1:62" ht="15.75" customHeight="1"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1:62" ht="15.75" customHeight="1"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/>
      <c r="AA500" s="258"/>
      <c r="AB500" s="258"/>
      <c r="AC500" s="258"/>
      <c r="AD500" s="258"/>
      <c r="AE500" s="258"/>
      <c r="AF500" s="258"/>
      <c r="AG500" s="258"/>
      <c r="AH500" s="258"/>
      <c r="AI500" s="258"/>
      <c r="AJ500" s="258"/>
      <c r="AK500" s="258"/>
      <c r="AL500" s="258"/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1:62" ht="15.75" customHeight="1"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/>
      <c r="AA501" s="258"/>
      <c r="AB501" s="258"/>
      <c r="AC501" s="258"/>
      <c r="AD501" s="258"/>
      <c r="AE501" s="258"/>
      <c r="AF501" s="413"/>
      <c r="AG501" s="258"/>
      <c r="AH501" s="258"/>
      <c r="AI501" s="258"/>
      <c r="AJ501" s="258"/>
      <c r="AK501" s="258"/>
      <c r="AL501" s="258"/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1:62" ht="15.75" customHeight="1"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322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1:62" ht="15.75" customHeight="1"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322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1:62" ht="15.75" customHeight="1"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1:62" ht="15.75" customHeight="1"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322"/>
      <c r="AG505" s="258"/>
      <c r="AH505" s="258"/>
      <c r="AI505" s="258"/>
      <c r="AJ505" s="258"/>
      <c r="AK505" s="258"/>
      <c r="AL505" s="322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1:62" ht="15.75" customHeight="1"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1:62" ht="15.75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1:62" ht="15.7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1:62" ht="15.7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1:62" ht="15.7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1:62" ht="15.7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258"/>
      <c r="AG511" s="258"/>
      <c r="AH511" s="258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1:62" ht="15.7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258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15.7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15.7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258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15.7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15.7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15.7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15.7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15.7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15.7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15.7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15.7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15.7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15.7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15.7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15.7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15.7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15.7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15.7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15.7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15.7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15.7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15.7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15.7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15.7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mergeCells count="42"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3:S3"/>
    <mergeCell ref="D3:F3"/>
    <mergeCell ref="G3:I3"/>
    <mergeCell ref="J3:L3"/>
    <mergeCell ref="M3:N3"/>
    <mergeCell ref="O3:Q3"/>
  </mergeCells>
  <phoneticPr fontId="34" type="noConversion"/>
  <conditionalFormatting sqref="K291 H168:I168 K168 J168:J170 J291:J292 H170:I170 H236:I236 K236 H291:I291 K170:L170 J90:J91 H90:I90 J3 K90 H25:L30 J236:J239 H238:I238 K238:L238 H308:L309 H303:L305 H293:L293 L18 F83:F85 L86:L90 H86:K88 H163:L163 H164 J164:K164 H165:K166 L165:L168 H233:K234 L233:L236 H289:K289 L289:L291 H83:L85 H231:L231 H232 J232:K232 J287:L287 J288:K288 H351:L351 H352:H354 J352:K354 J72:L72 H72 I121:L121 H152:L152 H348:L348 J399:K399 H399 J242:L242 H363:L363 J251:L252 H96:L97 I100:L100 H100:H103 L24 I13:J14 I16:J16 I104:L110 H134:L134 H312:L315 K306:K307 K311 I24:J24 J21:J23 I20:J20 J19 J101:K103 H135:H136 J135:K136 H155:H156 J155:K156 H364:H375 J364:K375 J284 I18:J18 I17 J49:L54 L6:L14 J31:K48 H31:H54 J111:K120 J122:K133 H105:H133 L125:L129 O122:P133 Q125:Q129 H228 J228:K228 J294:K302 L319:L324 J317:K347 H317:H347 J253:K274 K98:K99 L275:L284">
    <cfRule type="expression" dxfId="4463" priority="360" stopIfTrue="1">
      <formula>"esterreur(reference)"</formula>
    </cfRule>
  </conditionalFormatting>
  <conditionalFormatting sqref="M95:M96">
    <cfRule type="expression" dxfId="4462" priority="361" stopIfTrue="1">
      <formula>"esterreur(reference)"</formula>
    </cfRule>
  </conditionalFormatting>
  <conditionalFormatting sqref="J275:K280">
    <cfRule type="expression" dxfId="4461" priority="362" stopIfTrue="1">
      <formula>"esterreur(reference)"</formula>
    </cfRule>
  </conditionalFormatting>
  <conditionalFormatting sqref="L103">
    <cfRule type="expression" dxfId="4460" priority="333" stopIfTrue="1">
      <formula>"esterreur(reference)"</formula>
    </cfRule>
  </conditionalFormatting>
  <conditionalFormatting sqref="H141:H147 J141:K147">
    <cfRule type="expression" dxfId="4459" priority="364" stopIfTrue="1">
      <formula>"esterreur(reference)"</formula>
    </cfRule>
  </conditionalFormatting>
  <conditionalFormatting sqref="H137:H139 J137:K139">
    <cfRule type="expression" dxfId="4458" priority="365" stopIfTrue="1">
      <formula>"esterreur(reference)"</formula>
    </cfRule>
  </conditionalFormatting>
  <conditionalFormatting sqref="H140 J140:K140">
    <cfRule type="expression" dxfId="4457" priority="366" stopIfTrue="1">
      <formula>"esterreur(reference)"</formula>
    </cfRule>
  </conditionalFormatting>
  <conditionalFormatting sqref="L82">
    <cfRule type="expression" dxfId="4456" priority="340" stopIfTrue="1">
      <formula>"esterreur(reference)"</formula>
    </cfRule>
  </conditionalFormatting>
  <conditionalFormatting sqref="M311">
    <cfRule type="expression" dxfId="4455" priority="367" stopIfTrue="1">
      <formula>"esterreur(reference)"</formula>
    </cfRule>
  </conditionalFormatting>
  <conditionalFormatting sqref="R311">
    <cfRule type="expression" dxfId="4454" priority="368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4453" priority="369" operator="greaterThan">
      <formula>0</formula>
    </cfRule>
  </conditionalFormatting>
  <conditionalFormatting sqref="AH468:AI479">
    <cfRule type="cellIs" dxfId="4452" priority="370" operator="lessThan">
      <formula>0</formula>
    </cfRule>
  </conditionalFormatting>
  <conditionalFormatting sqref="AH491:AH496">
    <cfRule type="cellIs" dxfId="4451" priority="371" operator="greaterThan">
      <formula>0</formula>
    </cfRule>
  </conditionalFormatting>
  <conditionalFormatting sqref="J281:K282 J283">
    <cfRule type="expression" dxfId="4450" priority="372" stopIfTrue="1">
      <formula>"esterreur(reference)"</formula>
    </cfRule>
  </conditionalFormatting>
  <conditionalFormatting sqref="K356 J356:J357 H356:I356 L355:L356 H358:L358">
    <cfRule type="expression" dxfId="4449" priority="373" stopIfTrue="1">
      <formula>"esterreur(reference)"</formula>
    </cfRule>
  </conditionalFormatting>
  <conditionalFormatting sqref="H396">
    <cfRule type="expression" dxfId="4448" priority="374" stopIfTrue="1">
      <formula>"esterreur(reference)"</formula>
    </cfRule>
  </conditionalFormatting>
  <conditionalFormatting sqref="I376:L376 H377:H392 J377:K392">
    <cfRule type="expression" dxfId="4447" priority="375" stopIfTrue="1">
      <formula>"esterreur(reference)"</formula>
    </cfRule>
  </conditionalFormatting>
  <conditionalFormatting sqref="H397:L398 I396:L396 H395:L395 H393:H394 J393:K393">
    <cfRule type="expression" dxfId="4446" priority="376" stopIfTrue="1">
      <formula>"esterreur(reference)"</formula>
    </cfRule>
  </conditionalFormatting>
  <conditionalFormatting sqref="H360:L362 H359 K359">
    <cfRule type="expression" dxfId="4445" priority="377" stopIfTrue="1">
      <formula>"esterreur(reference)"</formula>
    </cfRule>
  </conditionalFormatting>
  <conditionalFormatting sqref="K394">
    <cfRule type="expression" dxfId="4444" priority="378" stopIfTrue="1">
      <formula>"esterreur(reference)"</formula>
    </cfRule>
  </conditionalFormatting>
  <conditionalFormatting sqref="H316:L316">
    <cfRule type="expression" dxfId="4443" priority="379" stopIfTrue="1">
      <formula>"esterreur(reference)"</formula>
    </cfRule>
  </conditionalFormatting>
  <conditionalFormatting sqref="L58">
    <cfRule type="expression" dxfId="4442" priority="350" stopIfTrue="1">
      <formula>"esterreur(reference)"</formula>
    </cfRule>
  </conditionalFormatting>
  <conditionalFormatting sqref="H55:H56 J55:K56 H71 J71:K71">
    <cfRule type="expression" dxfId="4441" priority="381" stopIfTrue="1">
      <formula>"esterreur(reference)"</formula>
    </cfRule>
  </conditionalFormatting>
  <conditionalFormatting sqref="J61:K70 H61:H70">
    <cfRule type="expression" dxfId="4440" priority="382" stopIfTrue="1">
      <formula>"esterreur(reference)"</formula>
    </cfRule>
  </conditionalFormatting>
  <conditionalFormatting sqref="H57:H59 J57:K59">
    <cfRule type="expression" dxfId="4439" priority="383" stopIfTrue="1">
      <formula>"esterreur(reference)"</formula>
    </cfRule>
  </conditionalFormatting>
  <conditionalFormatting sqref="H60 J60:K60">
    <cfRule type="expression" dxfId="4438" priority="384" stopIfTrue="1">
      <formula>"esterreur(reference)"</formula>
    </cfRule>
  </conditionalFormatting>
  <conditionalFormatting sqref="L19 L21:L23">
    <cfRule type="expression" dxfId="4437" priority="358" stopIfTrue="1">
      <formula>"esterreur(reference)"</formula>
    </cfRule>
  </conditionalFormatting>
  <conditionalFormatting sqref="L331:L347">
    <cfRule type="expression" dxfId="4436" priority="255" stopIfTrue="1">
      <formula>"esterreur(reference)"</formula>
    </cfRule>
  </conditionalFormatting>
  <conditionalFormatting sqref="L16:L17">
    <cfRule type="expression" dxfId="4435" priority="359" stopIfTrue="1">
      <formula>"esterreur(reference)"</formula>
    </cfRule>
  </conditionalFormatting>
  <conditionalFormatting sqref="L20">
    <cfRule type="expression" dxfId="4434" priority="357" stopIfTrue="1">
      <formula>"esterreur(reference)"</formula>
    </cfRule>
  </conditionalFormatting>
  <conditionalFormatting sqref="L325">
    <cfRule type="expression" dxfId="4433" priority="259" stopIfTrue="1">
      <formula>"esterreur(reference)"</formula>
    </cfRule>
  </conditionalFormatting>
  <conditionalFormatting sqref="L326">
    <cfRule type="expression" dxfId="4432" priority="258" stopIfTrue="1">
      <formula>"esterreur(reference)"</formula>
    </cfRule>
  </conditionalFormatting>
  <conditionalFormatting sqref="L327">
    <cfRule type="expression" dxfId="4431" priority="257" stopIfTrue="1">
      <formula>"esterreur(reference)"</formula>
    </cfRule>
  </conditionalFormatting>
  <conditionalFormatting sqref="L328">
    <cfRule type="expression" dxfId="4430" priority="256" stopIfTrue="1">
      <formula>"esterreur(reference)"</formula>
    </cfRule>
  </conditionalFormatting>
  <conditionalFormatting sqref="L42">
    <cfRule type="expression" dxfId="4429" priority="356" stopIfTrue="1">
      <formula>"esterreur(reference)"</formula>
    </cfRule>
  </conditionalFormatting>
  <conditionalFormatting sqref="L43">
    <cfRule type="expression" dxfId="4428" priority="355" stopIfTrue="1">
      <formula>"esterreur(reference)"</formula>
    </cfRule>
  </conditionalFormatting>
  <conditionalFormatting sqref="L44">
    <cfRule type="expression" dxfId="4427" priority="354" stopIfTrue="1">
      <formula>"esterreur(reference)"</formula>
    </cfRule>
  </conditionalFormatting>
  <conditionalFormatting sqref="L45:L48">
    <cfRule type="expression" dxfId="4426" priority="353" stopIfTrue="1">
      <formula>"esterreur(reference)"</formula>
    </cfRule>
  </conditionalFormatting>
  <conditionalFormatting sqref="L55">
    <cfRule type="expression" dxfId="4425" priority="352" stopIfTrue="1">
      <formula>"esterreur(reference)"</formula>
    </cfRule>
  </conditionalFormatting>
  <conditionalFormatting sqref="L56">
    <cfRule type="expression" dxfId="4424" priority="351" stopIfTrue="1">
      <formula>"esterreur(reference)"</formula>
    </cfRule>
  </conditionalFormatting>
  <conditionalFormatting sqref="L271">
    <cfRule type="expression" dxfId="4423" priority="270" stopIfTrue="1">
      <formula>"esterreur(reference)"</formula>
    </cfRule>
  </conditionalFormatting>
  <conditionalFormatting sqref="L61">
    <cfRule type="expression" dxfId="4422" priority="349" stopIfTrue="1">
      <formula>"esterreur(reference)"</formula>
    </cfRule>
  </conditionalFormatting>
  <conditionalFormatting sqref="L274">
    <cfRule type="expression" dxfId="4421" priority="268" stopIfTrue="1">
      <formula>"esterreur(reference)"</formula>
    </cfRule>
  </conditionalFormatting>
  <conditionalFormatting sqref="L63">
    <cfRule type="expression" dxfId="4420" priority="348" stopIfTrue="1">
      <formula>"esterreur(reference)"</formula>
    </cfRule>
  </conditionalFormatting>
  <conditionalFormatting sqref="L62">
    <cfRule type="expression" dxfId="4419" priority="347" stopIfTrue="1">
      <formula>"esterreur(reference)"</formula>
    </cfRule>
  </conditionalFormatting>
  <conditionalFormatting sqref="L64">
    <cfRule type="expression" dxfId="4418" priority="346" stopIfTrue="1">
      <formula>"esterreur(reference)"</formula>
    </cfRule>
  </conditionalFormatting>
  <conditionalFormatting sqref="L65">
    <cfRule type="expression" dxfId="4417" priority="345" stopIfTrue="1">
      <formula>"esterreur(reference)"</formula>
    </cfRule>
  </conditionalFormatting>
  <conditionalFormatting sqref="L69 L66:L67">
    <cfRule type="expression" dxfId="4416" priority="344" stopIfTrue="1">
      <formula>"esterreur(reference)"</formula>
    </cfRule>
  </conditionalFormatting>
  <conditionalFormatting sqref="L70">
    <cfRule type="expression" dxfId="4415" priority="343" stopIfTrue="1">
      <formula>"esterreur(reference)"</formula>
    </cfRule>
  </conditionalFormatting>
  <conditionalFormatting sqref="L76:L77">
    <cfRule type="expression" dxfId="4414" priority="342" stopIfTrue="1">
      <formula>"esterreur(reference)"</formula>
    </cfRule>
  </conditionalFormatting>
  <conditionalFormatting sqref="L78:L81">
    <cfRule type="expression" dxfId="4413" priority="341" stopIfTrue="1">
      <formula>"esterreur(reference)"</formula>
    </cfRule>
  </conditionalFormatting>
  <conditionalFormatting sqref="L57">
    <cfRule type="expression" dxfId="4412" priority="339" stopIfTrue="1">
      <formula>"esterreur(reference)"</formula>
    </cfRule>
  </conditionalFormatting>
  <conditionalFormatting sqref="L98:L99">
    <cfRule type="expression" dxfId="4411" priority="336" stopIfTrue="1">
      <formula>"esterreur(reference)"</formula>
    </cfRule>
  </conditionalFormatting>
  <conditionalFormatting sqref="L101">
    <cfRule type="expression" dxfId="4410" priority="335" stopIfTrue="1">
      <formula>"esterreur(reference)"</formula>
    </cfRule>
  </conditionalFormatting>
  <conditionalFormatting sqref="L102">
    <cfRule type="expression" dxfId="4409" priority="334" stopIfTrue="1">
      <formula>"esterreur(reference)"</formula>
    </cfRule>
  </conditionalFormatting>
  <conditionalFormatting sqref="L111">
    <cfRule type="expression" dxfId="4408" priority="332" stopIfTrue="1">
      <formula>"esterreur(reference)"</formula>
    </cfRule>
  </conditionalFormatting>
  <conditionalFormatting sqref="L112">
    <cfRule type="expression" dxfId="4407" priority="331" stopIfTrue="1">
      <formula>"esterreur(reference)"</formula>
    </cfRule>
  </conditionalFormatting>
  <conditionalFormatting sqref="L311">
    <cfRule type="expression" dxfId="4406" priority="262" stopIfTrue="1">
      <formula>"esterreur(reference)"</formula>
    </cfRule>
  </conditionalFormatting>
  <conditionalFormatting sqref="L114">
    <cfRule type="expression" dxfId="4405" priority="330" stopIfTrue="1">
      <formula>"esterreur(reference)"</formula>
    </cfRule>
  </conditionalFormatting>
  <conditionalFormatting sqref="L116:L119">
    <cfRule type="expression" dxfId="4404" priority="329" stopIfTrue="1">
      <formula>"esterreur(reference)"</formula>
    </cfRule>
  </conditionalFormatting>
  <conditionalFormatting sqref="L120">
    <cfRule type="expression" dxfId="4403" priority="328" stopIfTrue="1">
      <formula>"esterreur(reference)"</formula>
    </cfRule>
  </conditionalFormatting>
  <conditionalFormatting sqref="L130">
    <cfRule type="expression" dxfId="4402" priority="325" stopIfTrue="1">
      <formula>"esterreur(reference)"</formula>
    </cfRule>
  </conditionalFormatting>
  <conditionalFormatting sqref="L124">
    <cfRule type="expression" dxfId="4401" priority="327" stopIfTrue="1">
      <formula>"esterreur(reference)"</formula>
    </cfRule>
  </conditionalFormatting>
  <conditionalFormatting sqref="L123">
    <cfRule type="expression" dxfId="4400" priority="326" stopIfTrue="1">
      <formula>"esterreur(reference)"</formula>
    </cfRule>
  </conditionalFormatting>
  <conditionalFormatting sqref="L138">
    <cfRule type="expression" dxfId="4399" priority="319" stopIfTrue="1">
      <formula>"esterreur(reference)"</formula>
    </cfRule>
  </conditionalFormatting>
  <conditionalFormatting sqref="L131">
    <cfRule type="expression" dxfId="4398" priority="324" stopIfTrue="1">
      <formula>"esterreur(reference)"</formula>
    </cfRule>
  </conditionalFormatting>
  <conditionalFormatting sqref="L132">
    <cfRule type="expression" dxfId="4397" priority="323" stopIfTrue="1">
      <formula>"esterreur(reference)"</formula>
    </cfRule>
  </conditionalFormatting>
  <conditionalFormatting sqref="L133">
    <cfRule type="expression" dxfId="4396" priority="322" stopIfTrue="1">
      <formula>"esterreur(reference)"</formula>
    </cfRule>
  </conditionalFormatting>
  <conditionalFormatting sqref="L139">
    <cfRule type="expression" dxfId="4395" priority="318" stopIfTrue="1">
      <formula>"esterreur(reference)"</formula>
    </cfRule>
  </conditionalFormatting>
  <conditionalFormatting sqref="L136">
    <cfRule type="expression" dxfId="4394" priority="321" stopIfTrue="1">
      <formula>"esterreur(reference)"</formula>
    </cfRule>
  </conditionalFormatting>
  <conditionalFormatting sqref="L137">
    <cfRule type="expression" dxfId="4393" priority="320" stopIfTrue="1">
      <formula>"esterreur(reference)"</formula>
    </cfRule>
  </conditionalFormatting>
  <conditionalFormatting sqref="L140">
    <cfRule type="expression" dxfId="4392" priority="317" stopIfTrue="1">
      <formula>"esterreur(reference)"</formula>
    </cfRule>
  </conditionalFormatting>
  <conditionalFormatting sqref="L141">
    <cfRule type="expression" dxfId="4391" priority="316" stopIfTrue="1">
      <formula>"esterreur(reference)"</formula>
    </cfRule>
  </conditionalFormatting>
  <conditionalFormatting sqref="L142">
    <cfRule type="expression" dxfId="4390" priority="315" stopIfTrue="1">
      <formula>"esterreur(reference)"</formula>
    </cfRule>
  </conditionalFormatting>
  <conditionalFormatting sqref="L143">
    <cfRule type="expression" dxfId="4389" priority="314" stopIfTrue="1">
      <formula>"esterreur(reference)"</formula>
    </cfRule>
  </conditionalFormatting>
  <conditionalFormatting sqref="L144">
    <cfRule type="expression" dxfId="4388" priority="313" stopIfTrue="1">
      <formula>"esterreur(reference)"</formula>
    </cfRule>
  </conditionalFormatting>
  <conditionalFormatting sqref="L145">
    <cfRule type="expression" dxfId="4387" priority="312" stopIfTrue="1">
      <formula>"esterreur(reference)"</formula>
    </cfRule>
  </conditionalFormatting>
  <conditionalFormatting sqref="L146">
    <cfRule type="expression" dxfId="4386" priority="311" stopIfTrue="1">
      <formula>"esterreur(reference)"</formula>
    </cfRule>
  </conditionalFormatting>
  <conditionalFormatting sqref="L147">
    <cfRule type="expression" dxfId="4385" priority="310" stopIfTrue="1">
      <formula>"esterreur(reference)"</formula>
    </cfRule>
  </conditionalFormatting>
  <conditionalFormatting sqref="L155">
    <cfRule type="expression" dxfId="4384" priority="309" stopIfTrue="1">
      <formula>"esterreur(reference)"</formula>
    </cfRule>
  </conditionalFormatting>
  <conditionalFormatting sqref="L157">
    <cfRule type="expression" dxfId="4383" priority="307" stopIfTrue="1">
      <formula>"esterreur(reference)"</formula>
    </cfRule>
  </conditionalFormatting>
  <conditionalFormatting sqref="L156">
    <cfRule type="expression" dxfId="4382" priority="308" stopIfTrue="1">
      <formula>"esterreur(reference)"</formula>
    </cfRule>
  </conditionalFormatting>
  <conditionalFormatting sqref="L115">
    <cfRule type="expression" dxfId="4381" priority="306" stopIfTrue="1">
      <formula>"esterreur(reference)"</formula>
    </cfRule>
  </conditionalFormatting>
  <conditionalFormatting sqref="L113">
    <cfRule type="expression" dxfId="4380" priority="305" stopIfTrue="1">
      <formula>"esterreur(reference)"</formula>
    </cfRule>
  </conditionalFormatting>
  <conditionalFormatting sqref="L267">
    <cfRule type="expression" dxfId="4379" priority="274" stopIfTrue="1">
      <formula>"esterreur(reference)"</formula>
    </cfRule>
  </conditionalFormatting>
  <conditionalFormatting sqref="L268">
    <cfRule type="expression" dxfId="4378" priority="273" stopIfTrue="1">
      <formula>"esterreur(reference)"</formula>
    </cfRule>
  </conditionalFormatting>
  <conditionalFormatting sqref="L269">
    <cfRule type="expression" dxfId="4377" priority="272" stopIfTrue="1">
      <formula>"esterreur(reference)"</formula>
    </cfRule>
  </conditionalFormatting>
  <conditionalFormatting sqref="L270">
    <cfRule type="expression" dxfId="4376" priority="271" stopIfTrue="1">
      <formula>"esterreur(reference)"</formula>
    </cfRule>
  </conditionalFormatting>
  <conditionalFormatting sqref="L272:L273">
    <cfRule type="expression" dxfId="4375" priority="269" stopIfTrue="1">
      <formula>"esterreur(reference)"</formula>
    </cfRule>
  </conditionalFormatting>
  <conditionalFormatting sqref="L295:L300">
    <cfRule type="expression" dxfId="4374" priority="267" stopIfTrue="1">
      <formula>"esterreur(reference)"</formula>
    </cfRule>
  </conditionalFormatting>
  <conditionalFormatting sqref="L301">
    <cfRule type="expression" dxfId="4373" priority="266" stopIfTrue="1">
      <formula>"esterreur(reference)"</formula>
    </cfRule>
  </conditionalFormatting>
  <conditionalFormatting sqref="L302">
    <cfRule type="expression" dxfId="4372" priority="265" stopIfTrue="1">
      <formula>"esterreur(reference)"</formula>
    </cfRule>
  </conditionalFormatting>
  <conditionalFormatting sqref="L307">
    <cfRule type="expression" dxfId="4371" priority="263" stopIfTrue="1">
      <formula>"esterreur(reference)"</formula>
    </cfRule>
  </conditionalFormatting>
  <conditionalFormatting sqref="L306">
    <cfRule type="expression" dxfId="4370" priority="264" stopIfTrue="1">
      <formula>"esterreur(reference)"</formula>
    </cfRule>
  </conditionalFormatting>
  <conditionalFormatting sqref="L317">
    <cfRule type="expression" dxfId="4369" priority="261" stopIfTrue="1">
      <formula>"esterreur(reference)"</formula>
    </cfRule>
  </conditionalFormatting>
  <conditionalFormatting sqref="L318">
    <cfRule type="expression" dxfId="4368" priority="260" stopIfTrue="1">
      <formula>"esterreur(reference)"</formula>
    </cfRule>
  </conditionalFormatting>
  <conditionalFormatting sqref="L243">
    <cfRule type="expression" dxfId="4367" priority="287" stopIfTrue="1">
      <formula>"esterreur(reference)"</formula>
    </cfRule>
  </conditionalFormatting>
  <conditionalFormatting sqref="L246">
    <cfRule type="expression" dxfId="4366" priority="286" stopIfTrue="1">
      <formula>"esterreur(reference)"</formula>
    </cfRule>
  </conditionalFormatting>
  <conditionalFormatting sqref="L253">
    <cfRule type="expression" dxfId="4365" priority="285" stopIfTrue="1">
      <formula>"esterreur(reference)"</formula>
    </cfRule>
  </conditionalFormatting>
  <conditionalFormatting sqref="L254">
    <cfRule type="expression" dxfId="4364" priority="284" stopIfTrue="1">
      <formula>"esterreur(reference)"</formula>
    </cfRule>
  </conditionalFormatting>
  <conditionalFormatting sqref="L255">
    <cfRule type="expression" dxfId="4363" priority="283" stopIfTrue="1">
      <formula>"esterreur(reference)"</formula>
    </cfRule>
  </conditionalFormatting>
  <conditionalFormatting sqref="L256">
    <cfRule type="expression" dxfId="4362" priority="282" stopIfTrue="1">
      <formula>"esterreur(reference)"</formula>
    </cfRule>
  </conditionalFormatting>
  <conditionalFormatting sqref="L257">
    <cfRule type="expression" dxfId="4361" priority="281" stopIfTrue="1">
      <formula>"esterreur(reference)"</formula>
    </cfRule>
  </conditionalFormatting>
  <conditionalFormatting sqref="L258">
    <cfRule type="expression" dxfId="4360" priority="280" stopIfTrue="1">
      <formula>"esterreur(reference)"</formula>
    </cfRule>
  </conditionalFormatting>
  <conditionalFormatting sqref="L259">
    <cfRule type="expression" dxfId="4359" priority="279" stopIfTrue="1">
      <formula>"esterreur(reference)"</formula>
    </cfRule>
  </conditionalFormatting>
  <conditionalFormatting sqref="L260">
    <cfRule type="expression" dxfId="4358" priority="278" stopIfTrue="1">
      <formula>"esterreur(reference)"</formula>
    </cfRule>
  </conditionalFormatting>
  <conditionalFormatting sqref="L261">
    <cfRule type="expression" dxfId="4357" priority="277" stopIfTrue="1">
      <formula>"esterreur(reference)"</formula>
    </cfRule>
  </conditionalFormatting>
  <conditionalFormatting sqref="L262">
    <cfRule type="expression" dxfId="4356" priority="276" stopIfTrue="1">
      <formula>"esterreur(reference)"</formula>
    </cfRule>
  </conditionalFormatting>
  <conditionalFormatting sqref="L263:L264">
    <cfRule type="expression" dxfId="4355" priority="275" stopIfTrue="1">
      <formula>"esterreur(reference)"</formula>
    </cfRule>
  </conditionalFormatting>
  <conditionalFormatting sqref="K5">
    <cfRule type="expression" dxfId="4354" priority="254" stopIfTrue="1">
      <formula>"esterreur(reference)"</formula>
    </cfRule>
  </conditionalFormatting>
  <conditionalFormatting sqref="O61:P70">
    <cfRule type="expression" dxfId="4353" priority="222" stopIfTrue="1">
      <formula>"esterreur(reference)"</formula>
    </cfRule>
  </conditionalFormatting>
  <conditionalFormatting sqref="K243">
    <cfRule type="expression" dxfId="4352" priority="251" stopIfTrue="1">
      <formula>"esterreur(reference)"</formula>
    </cfRule>
  </conditionalFormatting>
  <conditionalFormatting sqref="K246">
    <cfRule type="expression" dxfId="4351" priority="250" stopIfTrue="1">
      <formula>"esterreur(reference)"</formula>
    </cfRule>
  </conditionalFormatting>
  <conditionalFormatting sqref="J306:J307">
    <cfRule type="expression" dxfId="4350" priority="249" stopIfTrue="1">
      <formula>"esterreur(reference)"</formula>
    </cfRule>
  </conditionalFormatting>
  <conditionalFormatting sqref="Q19 Q21:Q23">
    <cfRule type="expression" dxfId="4349" priority="218" stopIfTrue="1">
      <formula>"esterreur(reference)"</formula>
    </cfRule>
  </conditionalFormatting>
  <conditionalFormatting sqref="Q20">
    <cfRule type="expression" dxfId="4348" priority="217" stopIfTrue="1">
      <formula>"esterreur(reference)"</formula>
    </cfRule>
  </conditionalFormatting>
  <conditionalFormatting sqref="J311">
    <cfRule type="expression" dxfId="4347" priority="246" stopIfTrue="1">
      <formula>"esterreur(reference)"</formula>
    </cfRule>
  </conditionalFormatting>
  <conditionalFormatting sqref="L364:L375">
    <cfRule type="expression" dxfId="4346" priority="245" stopIfTrue="1">
      <formula>"esterreur(reference)"</formula>
    </cfRule>
  </conditionalFormatting>
  <conditionalFormatting sqref="L377:L393">
    <cfRule type="expression" dxfId="4345" priority="244" stopIfTrue="1">
      <formula>"esterreur(reference)"</formula>
    </cfRule>
  </conditionalFormatting>
  <conditionalFormatting sqref="K93">
    <cfRule type="expression" dxfId="4344" priority="243" stopIfTrue="1">
      <formula>"esterreur(reference)"</formula>
    </cfRule>
  </conditionalFormatting>
  <conditionalFormatting sqref="K239">
    <cfRule type="expression" dxfId="4343" priority="242" stopIfTrue="1">
      <formula>"esterreur(reference)"</formula>
    </cfRule>
  </conditionalFormatting>
  <conditionalFormatting sqref="L239">
    <cfRule type="expression" dxfId="4342" priority="241" stopIfTrue="1">
      <formula>"esterreur(reference)"</formula>
    </cfRule>
  </conditionalFormatting>
  <conditionalFormatting sqref="F183">
    <cfRule type="expression" dxfId="4341" priority="240" stopIfTrue="1">
      <formula>"esterreur(reference)"</formula>
    </cfRule>
  </conditionalFormatting>
  <conditionalFormatting sqref="J359">
    <cfRule type="expression" dxfId="4340" priority="239" stopIfTrue="1">
      <formula>"esterreur(reference)"</formula>
    </cfRule>
  </conditionalFormatting>
  <conditionalFormatting sqref="L359">
    <cfRule type="expression" dxfId="4339" priority="238" stopIfTrue="1">
      <formula>"esterreur(reference)"</formula>
    </cfRule>
  </conditionalFormatting>
  <conditionalFormatting sqref="S185">
    <cfRule type="expression" dxfId="4338" priority="237" stopIfTrue="1">
      <formula>"esterreur(reference)"</formula>
    </cfRule>
  </conditionalFormatting>
  <conditionalFormatting sqref="Q56">
    <cfRule type="expression" dxfId="4337" priority="208" stopIfTrue="1">
      <formula>"esterreur(reference)"</formula>
    </cfRule>
  </conditionalFormatting>
  <conditionalFormatting sqref="AO408:AO413">
    <cfRule type="cellIs" dxfId="4336" priority="235" operator="greaterThan">
      <formula>0</formula>
    </cfRule>
  </conditionalFormatting>
  <conditionalFormatting sqref="L71">
    <cfRule type="expression" dxfId="4335" priority="234" stopIfTrue="1">
      <formula>"esterreur(reference)"</formula>
    </cfRule>
  </conditionalFormatting>
  <conditionalFormatting sqref="Q66:Q69">
    <cfRule type="expression" dxfId="4334" priority="201" stopIfTrue="1">
      <formula>"esterreur(reference)"</formula>
    </cfRule>
  </conditionalFormatting>
  <conditionalFormatting sqref="L122">
    <cfRule type="expression" dxfId="4333" priority="233" stopIfTrue="1">
      <formula>"esterreur(reference)"</formula>
    </cfRule>
  </conditionalFormatting>
  <conditionalFormatting sqref="L266">
    <cfRule type="expression" dxfId="4332" priority="230" stopIfTrue="1">
      <formula>"esterreur(reference)"</formula>
    </cfRule>
  </conditionalFormatting>
  <conditionalFormatting sqref="L135">
    <cfRule type="expression" dxfId="4331" priority="232" stopIfTrue="1">
      <formula>"esterreur(reference)"</formula>
    </cfRule>
  </conditionalFormatting>
  <conditionalFormatting sqref="L330">
    <cfRule type="expression" dxfId="4330" priority="229" stopIfTrue="1">
      <formula>"esterreur(reference)"</formula>
    </cfRule>
  </conditionalFormatting>
  <conditionalFormatting sqref="L75">
    <cfRule type="expression" dxfId="4329" priority="228" stopIfTrue="1">
      <formula>"esterreur(reference)"</formula>
    </cfRule>
  </conditionalFormatting>
  <conditionalFormatting sqref="L60">
    <cfRule type="expression" dxfId="4328" priority="226" stopIfTrue="1">
      <formula>"esterreur(reference)"</formula>
    </cfRule>
  </conditionalFormatting>
  <conditionalFormatting sqref="L59">
    <cfRule type="expression" dxfId="4327" priority="227" stopIfTrue="1">
      <formula>"esterreur(reference)"</formula>
    </cfRule>
  </conditionalFormatting>
  <conditionalFormatting sqref="F5">
    <cfRule type="expression" dxfId="4326" priority="225" stopIfTrue="1">
      <formula>"esterreur(reference)"</formula>
    </cfRule>
  </conditionalFormatting>
  <conditionalFormatting sqref="O25:Q30 Q18 O83:Q85 O41:Q41 O72:Q72 Q24 O13:O14 O16 O18:O24 O49:Q54 O31:P40 O42:P48 Q6:Q14">
    <cfRule type="expression" dxfId="4325" priority="220" stopIfTrue="1">
      <formula>"esterreur(reference)"</formula>
    </cfRule>
  </conditionalFormatting>
  <conditionalFormatting sqref="P5">
    <cfRule type="expression" dxfId="4324" priority="197" stopIfTrue="1">
      <formula>"esterreur(reference)"</formula>
    </cfRule>
  </conditionalFormatting>
  <conditionalFormatting sqref="Q32">
    <cfRule type="expression" dxfId="4323" priority="215" stopIfTrue="1">
      <formula>"esterreur(reference)"</formula>
    </cfRule>
  </conditionalFormatting>
  <conditionalFormatting sqref="Q35">
    <cfRule type="expression" dxfId="4322" priority="214" stopIfTrue="1">
      <formula>"esterreur(reference)"</formula>
    </cfRule>
  </conditionalFormatting>
  <conditionalFormatting sqref="O55:P56 O71:P71">
    <cfRule type="expression" dxfId="4321" priority="221" stopIfTrue="1">
      <formula>"esterreur(reference)"</formula>
    </cfRule>
  </conditionalFormatting>
  <conditionalFormatting sqref="O57:P59">
    <cfRule type="expression" dxfId="4320" priority="223" stopIfTrue="1">
      <formula>"esterreur(reference)"</formula>
    </cfRule>
  </conditionalFormatting>
  <conditionalFormatting sqref="O60:P60">
    <cfRule type="expression" dxfId="4319" priority="224" stopIfTrue="1">
      <formula>"esterreur(reference)"</formula>
    </cfRule>
  </conditionalFormatting>
  <conditionalFormatting sqref="Q16:Q17">
    <cfRule type="expression" dxfId="4318" priority="219" stopIfTrue="1">
      <formula>"esterreur(reference)"</formula>
    </cfRule>
  </conditionalFormatting>
  <conditionalFormatting sqref="Q31 Q33:Q34">
    <cfRule type="expression" dxfId="4317" priority="216" stopIfTrue="1">
      <formula>"esterreur(reference)"</formula>
    </cfRule>
  </conditionalFormatting>
  <conditionalFormatting sqref="Q42">
    <cfRule type="expression" dxfId="4316" priority="213" stopIfTrue="1">
      <formula>"esterreur(reference)"</formula>
    </cfRule>
  </conditionalFormatting>
  <conditionalFormatting sqref="Q43">
    <cfRule type="expression" dxfId="4315" priority="212" stopIfTrue="1">
      <formula>"esterreur(reference)"</formula>
    </cfRule>
  </conditionalFormatting>
  <conditionalFormatting sqref="Q44">
    <cfRule type="expression" dxfId="4314" priority="211" stopIfTrue="1">
      <formula>"esterreur(reference)"</formula>
    </cfRule>
  </conditionalFormatting>
  <conditionalFormatting sqref="Q45:Q48">
    <cfRule type="expression" dxfId="4313" priority="210" stopIfTrue="1">
      <formula>"esterreur(reference)"</formula>
    </cfRule>
  </conditionalFormatting>
  <conditionalFormatting sqref="Q55">
    <cfRule type="expression" dxfId="4312" priority="209" stopIfTrue="1">
      <formula>"esterreur(reference)"</formula>
    </cfRule>
  </conditionalFormatting>
  <conditionalFormatting sqref="Q58">
    <cfRule type="expression" dxfId="4311" priority="207" stopIfTrue="1">
      <formula>"esterreur(reference)"</formula>
    </cfRule>
  </conditionalFormatting>
  <conditionalFormatting sqref="Q61">
    <cfRule type="expression" dxfId="4310" priority="206" stopIfTrue="1">
      <formula>"esterreur(reference)"</formula>
    </cfRule>
  </conditionalFormatting>
  <conditionalFormatting sqref="Q63">
    <cfRule type="expression" dxfId="4309" priority="205" stopIfTrue="1">
      <formula>"esterreur(reference)"</formula>
    </cfRule>
  </conditionalFormatting>
  <conditionalFormatting sqref="Q62">
    <cfRule type="expression" dxfId="4308" priority="204" stopIfTrue="1">
      <formula>"esterreur(reference)"</formula>
    </cfRule>
  </conditionalFormatting>
  <conditionalFormatting sqref="Q64">
    <cfRule type="expression" dxfId="4307" priority="203" stopIfTrue="1">
      <formula>"esterreur(reference)"</formula>
    </cfRule>
  </conditionalFormatting>
  <conditionalFormatting sqref="Q65">
    <cfRule type="expression" dxfId="4306" priority="202" stopIfTrue="1">
      <formula>"esterreur(reference)"</formula>
    </cfRule>
  </conditionalFormatting>
  <conditionalFormatting sqref="Q70">
    <cfRule type="expression" dxfId="4305" priority="200" stopIfTrue="1">
      <formula>"esterreur(reference)"</formula>
    </cfRule>
  </conditionalFormatting>
  <conditionalFormatting sqref="Q75:Q82">
    <cfRule type="expression" dxfId="4304" priority="199" stopIfTrue="1">
      <formula>"esterreur(reference)"</formula>
    </cfRule>
  </conditionalFormatting>
  <conditionalFormatting sqref="Q57">
    <cfRule type="expression" dxfId="4303" priority="198" stopIfTrue="1">
      <formula>"esterreur(reference)"</formula>
    </cfRule>
  </conditionalFormatting>
  <conditionalFormatting sqref="Q71">
    <cfRule type="expression" dxfId="4302" priority="195" stopIfTrue="1">
      <formula>"esterreur(reference)"</formula>
    </cfRule>
  </conditionalFormatting>
  <conditionalFormatting sqref="Q60">
    <cfRule type="expression" dxfId="4301" priority="193" stopIfTrue="1">
      <formula>"esterreur(reference)"</formula>
    </cfRule>
  </conditionalFormatting>
  <conditionalFormatting sqref="Q59">
    <cfRule type="expression" dxfId="4300" priority="194" stopIfTrue="1">
      <formula>"esterreur(reference)"</formula>
    </cfRule>
  </conditionalFormatting>
  <conditionalFormatting sqref="O163:Q163 O164:P164 O121:Q121 O152:Q152 O96:Q97 O100:Q100 O104:Q106 O134:Q134 O101:P103 O135:P136 O155:P156 O111:P120 P98:P99 O108:Q110">
    <cfRule type="expression" dxfId="4299" priority="188" stopIfTrue="1">
      <formula>"esterreur(reference)"</formula>
    </cfRule>
  </conditionalFormatting>
  <conditionalFormatting sqref="O141:P147">
    <cfRule type="expression" dxfId="4298" priority="189" stopIfTrue="1">
      <formula>"esterreur(reference)"</formula>
    </cfRule>
  </conditionalFormatting>
  <conditionalFormatting sqref="O137:P139">
    <cfRule type="expression" dxfId="4297" priority="190" stopIfTrue="1">
      <formula>"esterreur(reference)"</formula>
    </cfRule>
  </conditionalFormatting>
  <conditionalFormatting sqref="O140:P140">
    <cfRule type="expression" dxfId="4296" priority="191" stopIfTrue="1">
      <formula>"esterreur(reference)"</formula>
    </cfRule>
  </conditionalFormatting>
  <conditionalFormatting sqref="Q101">
    <cfRule type="expression" dxfId="4295" priority="185" stopIfTrue="1">
      <formula>"esterreur(reference)"</formula>
    </cfRule>
  </conditionalFormatting>
  <conditionalFormatting sqref="Q102">
    <cfRule type="expression" dxfId="4294" priority="184" stopIfTrue="1">
      <formula>"esterreur(reference)"</formula>
    </cfRule>
  </conditionalFormatting>
  <conditionalFormatting sqref="Q103">
    <cfRule type="expression" dxfId="4293" priority="183" stopIfTrue="1">
      <formula>"esterreur(reference)"</formula>
    </cfRule>
  </conditionalFormatting>
  <conditionalFormatting sqref="Q111">
    <cfRule type="expression" dxfId="4292" priority="182" stopIfTrue="1">
      <formula>"esterreur(reference)"</formula>
    </cfRule>
  </conditionalFormatting>
  <conditionalFormatting sqref="Q112">
    <cfRule type="expression" dxfId="4291" priority="181" stopIfTrue="1">
      <formula>"esterreur(reference)"</formula>
    </cfRule>
  </conditionalFormatting>
  <conditionalFormatting sqref="Q114">
    <cfRule type="expression" dxfId="4290" priority="180" stopIfTrue="1">
      <formula>"esterreur(reference)"</formula>
    </cfRule>
  </conditionalFormatting>
  <conditionalFormatting sqref="Q116:Q119">
    <cfRule type="expression" dxfId="4289" priority="179" stopIfTrue="1">
      <formula>"esterreur(reference)"</formula>
    </cfRule>
  </conditionalFormatting>
  <conditionalFormatting sqref="Q120">
    <cfRule type="expression" dxfId="4288" priority="178" stopIfTrue="1">
      <formula>"esterreur(reference)"</formula>
    </cfRule>
  </conditionalFormatting>
  <conditionalFormatting sqref="Q130">
    <cfRule type="expression" dxfId="4287" priority="175" stopIfTrue="1">
      <formula>"esterreur(reference)"</formula>
    </cfRule>
  </conditionalFormatting>
  <conditionalFormatting sqref="Q124">
    <cfRule type="expression" dxfId="4286" priority="177" stopIfTrue="1">
      <formula>"esterreur(reference)"</formula>
    </cfRule>
  </conditionalFormatting>
  <conditionalFormatting sqref="Q123">
    <cfRule type="expression" dxfId="4285" priority="176" stopIfTrue="1">
      <formula>"esterreur(reference)"</formula>
    </cfRule>
  </conditionalFormatting>
  <conditionalFormatting sqref="Q139">
    <cfRule type="expression" dxfId="4284" priority="168" stopIfTrue="1">
      <formula>"esterreur(reference)"</formula>
    </cfRule>
  </conditionalFormatting>
  <conditionalFormatting sqref="Q131">
    <cfRule type="expression" dxfId="4283" priority="174" stopIfTrue="1">
      <formula>"esterreur(reference)"</formula>
    </cfRule>
  </conditionalFormatting>
  <conditionalFormatting sqref="Q132">
    <cfRule type="expression" dxfId="4282" priority="173" stopIfTrue="1">
      <formula>"esterreur(reference)"</formula>
    </cfRule>
  </conditionalFormatting>
  <conditionalFormatting sqref="Q133">
    <cfRule type="expression" dxfId="4281" priority="172" stopIfTrue="1">
      <formula>"esterreur(reference)"</formula>
    </cfRule>
  </conditionalFormatting>
  <conditionalFormatting sqref="Q141">
    <cfRule type="expression" dxfId="4280" priority="166" stopIfTrue="1">
      <formula>"esterreur(reference)"</formula>
    </cfRule>
  </conditionalFormatting>
  <conditionalFormatting sqref="Q136">
    <cfRule type="expression" dxfId="4279" priority="171" stopIfTrue="1">
      <formula>"esterreur(reference)"</formula>
    </cfRule>
  </conditionalFormatting>
  <conditionalFormatting sqref="Q137">
    <cfRule type="expression" dxfId="4278" priority="170" stopIfTrue="1">
      <formula>"esterreur(reference)"</formula>
    </cfRule>
  </conditionalFormatting>
  <conditionalFormatting sqref="Q138">
    <cfRule type="expression" dxfId="4277" priority="169" stopIfTrue="1">
      <formula>"esterreur(reference)"</formula>
    </cfRule>
  </conditionalFormatting>
  <conditionalFormatting sqref="Q143">
    <cfRule type="expression" dxfId="4276" priority="164" stopIfTrue="1">
      <formula>"esterreur(reference)"</formula>
    </cfRule>
  </conditionalFormatting>
  <conditionalFormatting sqref="Q140">
    <cfRule type="expression" dxfId="4275" priority="167" stopIfTrue="1">
      <formula>"esterreur(reference)"</formula>
    </cfRule>
  </conditionalFormatting>
  <conditionalFormatting sqref="Q142">
    <cfRule type="expression" dxfId="4274" priority="165" stopIfTrue="1">
      <formula>"esterreur(reference)"</formula>
    </cfRule>
  </conditionalFormatting>
  <conditionalFormatting sqref="Q144">
    <cfRule type="expression" dxfId="4273" priority="163" stopIfTrue="1">
      <formula>"esterreur(reference)"</formula>
    </cfRule>
  </conditionalFormatting>
  <conditionalFormatting sqref="Q145">
    <cfRule type="expression" dxfId="4272" priority="162" stopIfTrue="1">
      <formula>"esterreur(reference)"</formula>
    </cfRule>
  </conditionalFormatting>
  <conditionalFormatting sqref="Q146">
    <cfRule type="expression" dxfId="4271" priority="161" stopIfTrue="1">
      <formula>"esterreur(reference)"</formula>
    </cfRule>
  </conditionalFormatting>
  <conditionalFormatting sqref="Q147">
    <cfRule type="expression" dxfId="4270" priority="160" stopIfTrue="1">
      <formula>"esterreur(reference)"</formula>
    </cfRule>
  </conditionalFormatting>
  <conditionalFormatting sqref="Q113">
    <cfRule type="expression" dxfId="4269" priority="157" stopIfTrue="1">
      <formula>"esterreur(reference)"</formula>
    </cfRule>
  </conditionalFormatting>
  <conditionalFormatting sqref="Q155:Q161">
    <cfRule type="expression" dxfId="4268" priority="159" stopIfTrue="1">
      <formula>"esterreur(reference)"</formula>
    </cfRule>
  </conditionalFormatting>
  <conditionalFormatting sqref="Q115">
    <cfRule type="expression" dxfId="4267" priority="158" stopIfTrue="1">
      <formula>"esterreur(reference)"</formula>
    </cfRule>
  </conditionalFormatting>
  <conditionalFormatting sqref="P93">
    <cfRule type="expression" dxfId="4266" priority="156" stopIfTrue="1">
      <formula>"esterreur(reference)"</formula>
    </cfRule>
  </conditionalFormatting>
  <conditionalFormatting sqref="Q122">
    <cfRule type="expression" dxfId="4265" priority="155" stopIfTrue="1">
      <formula>"esterreur(reference)"</formula>
    </cfRule>
  </conditionalFormatting>
  <conditionalFormatting sqref="Q135">
    <cfRule type="expression" dxfId="4264" priority="154" stopIfTrue="1">
      <formula>"esterreur(reference)"</formula>
    </cfRule>
  </conditionalFormatting>
  <conditionalFormatting sqref="O231:Q231 O232:P232 O228:P228">
    <cfRule type="expression" dxfId="4263" priority="151" stopIfTrue="1">
      <formula>"esterreur(reference)"</formula>
    </cfRule>
  </conditionalFormatting>
  <conditionalFormatting sqref="O316:Q316">
    <cfRule type="expression" dxfId="4262" priority="117" stopIfTrue="1">
      <formula>"esterreur(reference)"</formula>
    </cfRule>
  </conditionalFormatting>
  <conditionalFormatting sqref="O308:Q309 O303:Q305 O351:Q351 O352:P352 O348:Q348 O312:Q315 P306:P307 P311 O294:P302 Q319:Q324 O317:P347">
    <cfRule type="expression" dxfId="4261" priority="116" stopIfTrue="1">
      <formula>"esterreur(reference)"</formula>
    </cfRule>
  </conditionalFormatting>
  <conditionalFormatting sqref="Q294:Q300">
    <cfRule type="expression" dxfId="4260" priority="115" stopIfTrue="1">
      <formula>"esterreur(reference)"</formula>
    </cfRule>
  </conditionalFormatting>
  <conditionalFormatting sqref="Q301">
    <cfRule type="expression" dxfId="4259" priority="114" stopIfTrue="1">
      <formula>"esterreur(reference)"</formula>
    </cfRule>
  </conditionalFormatting>
  <conditionalFormatting sqref="Q302">
    <cfRule type="expression" dxfId="4258" priority="113" stopIfTrue="1">
      <formula>"esterreur(reference)"</formula>
    </cfRule>
  </conditionalFormatting>
  <conditionalFormatting sqref="Q306">
    <cfRule type="expression" dxfId="4257" priority="112" stopIfTrue="1">
      <formula>"esterreur(reference)"</formula>
    </cfRule>
  </conditionalFormatting>
  <conditionalFormatting sqref="Q307">
    <cfRule type="expression" dxfId="4256" priority="111" stopIfTrue="1">
      <formula>"esterreur(reference)"</formula>
    </cfRule>
  </conditionalFormatting>
  <conditionalFormatting sqref="Q311">
    <cfRule type="expression" dxfId="4255" priority="110" stopIfTrue="1">
      <formula>"esterreur(reference)"</formula>
    </cfRule>
  </conditionalFormatting>
  <conditionalFormatting sqref="Q318">
    <cfRule type="expression" dxfId="4254" priority="108" stopIfTrue="1">
      <formula>"esterreur(reference)"</formula>
    </cfRule>
  </conditionalFormatting>
  <conditionalFormatting sqref="Q317">
    <cfRule type="expression" dxfId="4253" priority="109" stopIfTrue="1">
      <formula>"esterreur(reference)"</formula>
    </cfRule>
  </conditionalFormatting>
  <conditionalFormatting sqref="Q325">
    <cfRule type="expression" dxfId="4252" priority="107" stopIfTrue="1">
      <formula>"esterreur(reference)"</formula>
    </cfRule>
  </conditionalFormatting>
  <conditionalFormatting sqref="Q326">
    <cfRule type="expression" dxfId="4251" priority="106" stopIfTrue="1">
      <formula>"esterreur(reference)"</formula>
    </cfRule>
  </conditionalFormatting>
  <conditionalFormatting sqref="Q327">
    <cfRule type="expression" dxfId="4250" priority="105" stopIfTrue="1">
      <formula>"esterreur(reference)"</formula>
    </cfRule>
  </conditionalFormatting>
  <conditionalFormatting sqref="Q328">
    <cfRule type="expression" dxfId="4249" priority="104" stopIfTrue="1">
      <formula>"esterreur(reference)"</formula>
    </cfRule>
  </conditionalFormatting>
  <conditionalFormatting sqref="Q331:Q347">
    <cfRule type="expression" dxfId="4248" priority="103" stopIfTrue="1">
      <formula>"esterreur(reference)"</formula>
    </cfRule>
  </conditionalFormatting>
  <conditionalFormatting sqref="O306:O307">
    <cfRule type="expression" dxfId="4247" priority="102" stopIfTrue="1">
      <formula>"esterreur(reference)"</formula>
    </cfRule>
  </conditionalFormatting>
  <conditionalFormatting sqref="O311">
    <cfRule type="expression" dxfId="4246" priority="101" stopIfTrue="1">
      <formula>"esterreur(reference)"</formula>
    </cfRule>
  </conditionalFormatting>
  <conditionalFormatting sqref="Q330">
    <cfRule type="expression" dxfId="4245" priority="100" stopIfTrue="1">
      <formula>"esterreur(reference)"</formula>
    </cfRule>
  </conditionalFormatting>
  <conditionalFormatting sqref="P394">
    <cfRule type="expression" dxfId="4244" priority="99" stopIfTrue="1">
      <formula>"esterreur(reference)"</formula>
    </cfRule>
  </conditionalFormatting>
  <conditionalFormatting sqref="O360:Q362 P359">
    <cfRule type="expression" dxfId="4243" priority="98" stopIfTrue="1">
      <formula>"esterreur(reference)"</formula>
    </cfRule>
  </conditionalFormatting>
  <conditionalFormatting sqref="O395:Q398 O393:P393">
    <cfRule type="expression" dxfId="4242" priority="97" stopIfTrue="1">
      <formula>"esterreur(reference)"</formula>
    </cfRule>
  </conditionalFormatting>
  <conditionalFormatting sqref="O376:Q376 O377:P392">
    <cfRule type="expression" dxfId="4241" priority="96" stopIfTrue="1">
      <formula>"esterreur(reference)"</formula>
    </cfRule>
  </conditionalFormatting>
  <conditionalFormatting sqref="O358:Q358">
    <cfRule type="expression" dxfId="4240" priority="95" stopIfTrue="1">
      <formula>"esterreur(reference)"</formula>
    </cfRule>
  </conditionalFormatting>
  <conditionalFormatting sqref="O363:Q363 O364:P375">
    <cfRule type="expression" dxfId="4239" priority="94" stopIfTrue="1">
      <formula>"esterreur(reference)"</formula>
    </cfRule>
  </conditionalFormatting>
  <conditionalFormatting sqref="Q364:Q375">
    <cfRule type="expression" dxfId="4238" priority="93" stopIfTrue="1">
      <formula>"esterreur(reference)"</formula>
    </cfRule>
  </conditionalFormatting>
  <conditionalFormatting sqref="Q377:Q393">
    <cfRule type="expression" dxfId="4237" priority="92" stopIfTrue="1">
      <formula>"esterreur(reference)"</formula>
    </cfRule>
  </conditionalFormatting>
  <conditionalFormatting sqref="O359">
    <cfRule type="expression" dxfId="4236" priority="91" stopIfTrue="1">
      <formula>"esterreur(reference)"</formula>
    </cfRule>
  </conditionalFormatting>
  <conditionalFormatting sqref="Q359">
    <cfRule type="expression" dxfId="4235" priority="90" stopIfTrue="1">
      <formula>"esterreur(reference)"</formula>
    </cfRule>
  </conditionalFormatting>
  <conditionalFormatting sqref="Q36:Q40">
    <cfRule type="expression" dxfId="4234" priority="89" stopIfTrue="1">
      <formula>"esterreur(reference)"</formula>
    </cfRule>
  </conditionalFormatting>
  <conditionalFormatting sqref="L68">
    <cfRule type="expression" dxfId="4233" priority="88" stopIfTrue="1">
      <formula>"esterreur(reference)"</formula>
    </cfRule>
  </conditionalFormatting>
  <conditionalFormatting sqref="Q149:Q151">
    <cfRule type="expression" dxfId="4232" priority="80" stopIfTrue="1">
      <formula>"esterreur(reference)"</formula>
    </cfRule>
  </conditionalFormatting>
  <conditionalFormatting sqref="H148 J148:K148">
    <cfRule type="expression" dxfId="4231" priority="87" stopIfTrue="1">
      <formula>"esterreur(reference)"</formula>
    </cfRule>
  </conditionalFormatting>
  <conditionalFormatting sqref="L148">
    <cfRule type="expression" dxfId="4230" priority="86" stopIfTrue="1">
      <formula>"esterreur(reference)"</formula>
    </cfRule>
  </conditionalFormatting>
  <conditionalFormatting sqref="O148:P148">
    <cfRule type="expression" dxfId="4229" priority="85" stopIfTrue="1">
      <formula>"esterreur(reference)"</formula>
    </cfRule>
  </conditionalFormatting>
  <conditionalFormatting sqref="Q148">
    <cfRule type="expression" dxfId="4228" priority="84" stopIfTrue="1">
      <formula>"esterreur(reference)"</formula>
    </cfRule>
  </conditionalFormatting>
  <conditionalFormatting sqref="H149:H151 J149:K151">
    <cfRule type="expression" dxfId="4227" priority="83" stopIfTrue="1">
      <formula>"esterreur(reference)"</formula>
    </cfRule>
  </conditionalFormatting>
  <conditionalFormatting sqref="L149:L151">
    <cfRule type="expression" dxfId="4226" priority="82" stopIfTrue="1">
      <formula>"esterreur(reference)"</formula>
    </cfRule>
  </conditionalFormatting>
  <conditionalFormatting sqref="O149:P151">
    <cfRule type="expression" dxfId="4225" priority="81" stopIfTrue="1">
      <formula>"esterreur(reference)"</formula>
    </cfRule>
  </conditionalFormatting>
  <conditionalFormatting sqref="L158:L161">
    <cfRule type="expression" dxfId="4224" priority="79" stopIfTrue="1">
      <formula>"esterreur(reference)"</formula>
    </cfRule>
  </conditionalFormatting>
  <conditionalFormatting sqref="AG414:AI417">
    <cfRule type="cellIs" dxfId="4223" priority="78" operator="greaterThan">
      <formula>0</formula>
    </cfRule>
  </conditionalFormatting>
  <conditionalFormatting sqref="AO414:AO417">
    <cfRule type="cellIs" dxfId="4222" priority="77" operator="greaterThan">
      <formula>0</formula>
    </cfRule>
  </conditionalFormatting>
  <conditionalFormatting sqref="Q98:Q99">
    <cfRule type="expression" dxfId="4221" priority="76" stopIfTrue="1">
      <formula>"esterreur(reference)"</formula>
    </cfRule>
  </conditionalFormatting>
  <conditionalFormatting sqref="L93">
    <cfRule type="expression" dxfId="4220" priority="75" stopIfTrue="1">
      <formula>"esterreur(reference)"</formula>
    </cfRule>
  </conditionalFormatting>
  <conditionalFormatting sqref="Q93">
    <cfRule type="expression" dxfId="4219" priority="74" stopIfTrue="1">
      <formula>"esterreur(reference)"</formula>
    </cfRule>
  </conditionalFormatting>
  <conditionalFormatting sqref="L5">
    <cfRule type="expression" dxfId="4218" priority="43" stopIfTrue="1">
      <formula>"esterreur(reference)"</formula>
    </cfRule>
  </conditionalFormatting>
  <conditionalFormatting sqref="I183">
    <cfRule type="expression" dxfId="4217" priority="41" stopIfTrue="1">
      <formula>"esterreur(reference)"</formula>
    </cfRule>
  </conditionalFormatting>
  <conditionalFormatting sqref="Q253">
    <cfRule type="expression" dxfId="4216" priority="33" stopIfTrue="1">
      <formula>"esterreur(reference)"</formula>
    </cfRule>
  </conditionalFormatting>
  <conditionalFormatting sqref="L183">
    <cfRule type="expression" dxfId="4215" priority="40" stopIfTrue="1">
      <formula>"esterreur(reference)"</formula>
    </cfRule>
  </conditionalFormatting>
  <conditionalFormatting sqref="Q183">
    <cfRule type="expression" dxfId="4214" priority="39" stopIfTrue="1">
      <formula>"esterreur(reference)"</formula>
    </cfRule>
  </conditionalFormatting>
  <conditionalFormatting sqref="O281:P282 O283">
    <cfRule type="expression" dxfId="4213" priority="38" stopIfTrue="1">
      <formula>"esterreur(reference)"</formula>
    </cfRule>
  </conditionalFormatting>
  <conditionalFormatting sqref="O275:P280">
    <cfRule type="expression" dxfId="4212" priority="37" stopIfTrue="1">
      <formula>"esterreur(reference)"</formula>
    </cfRule>
  </conditionalFormatting>
  <conditionalFormatting sqref="O287:Q287 O288:P288 O242:Q242 O251:Q252 O284 O253:P274 Q275:Q284">
    <cfRule type="expression" dxfId="4211" priority="36" stopIfTrue="1">
      <formula>"esterreur(reference)"</formula>
    </cfRule>
  </conditionalFormatting>
  <conditionalFormatting sqref="Q246">
    <cfRule type="expression" dxfId="4210" priority="34" stopIfTrue="1">
      <formula>"esterreur(reference)"</formula>
    </cfRule>
  </conditionalFormatting>
  <conditionalFormatting sqref="Q243">
    <cfRule type="expression" dxfId="4209" priority="35" stopIfTrue="1">
      <formula>"esterreur(reference)"</formula>
    </cfRule>
  </conditionalFormatting>
  <conditionalFormatting sqref="Q254">
    <cfRule type="expression" dxfId="4208" priority="32" stopIfTrue="1">
      <formula>"esterreur(reference)"</formula>
    </cfRule>
  </conditionalFormatting>
  <conditionalFormatting sqref="Q255">
    <cfRule type="expression" dxfId="4207" priority="31" stopIfTrue="1">
      <formula>"esterreur(reference)"</formula>
    </cfRule>
  </conditionalFormatting>
  <conditionalFormatting sqref="Q256">
    <cfRule type="expression" dxfId="4206" priority="30" stopIfTrue="1">
      <formula>"esterreur(reference)"</formula>
    </cfRule>
  </conditionalFormatting>
  <conditionalFormatting sqref="Q257">
    <cfRule type="expression" dxfId="4205" priority="29" stopIfTrue="1">
      <formula>"esterreur(reference)"</formula>
    </cfRule>
  </conditionalFormatting>
  <conditionalFormatting sqref="L240">
    <cfRule type="expression" dxfId="4204" priority="57" stopIfTrue="1">
      <formula>"esterreur(reference)"</formula>
    </cfRule>
  </conditionalFormatting>
  <conditionalFormatting sqref="K240">
    <cfRule type="expression" dxfId="4203" priority="56" stopIfTrue="1">
      <formula>"esterreur(reference)"</formula>
    </cfRule>
  </conditionalFormatting>
  <conditionalFormatting sqref="L294">
    <cfRule type="expression" dxfId="4202" priority="55" stopIfTrue="1">
      <formula>"esterreur(reference)"</formula>
    </cfRule>
  </conditionalFormatting>
  <conditionalFormatting sqref="Q260">
    <cfRule type="expression" dxfId="4201" priority="26" stopIfTrue="1">
      <formula>"esterreur(reference)"</formula>
    </cfRule>
  </conditionalFormatting>
  <conditionalFormatting sqref="Q268">
    <cfRule type="expression" dxfId="4200" priority="21" stopIfTrue="1">
      <formula>"esterreur(reference)"</formula>
    </cfRule>
  </conditionalFormatting>
  <conditionalFormatting sqref="Q270">
    <cfRule type="expression" dxfId="4199" priority="19" stopIfTrue="1">
      <formula>"esterreur(reference)"</formula>
    </cfRule>
  </conditionalFormatting>
  <conditionalFormatting sqref="Q262">
    <cfRule type="expression" dxfId="4198" priority="24" stopIfTrue="1">
      <formula>"esterreur(reference)"</formula>
    </cfRule>
  </conditionalFormatting>
  <conditionalFormatting sqref="Q261">
    <cfRule type="expression" dxfId="4197" priority="25" stopIfTrue="1">
      <formula>"esterreur(reference)"</formula>
    </cfRule>
  </conditionalFormatting>
  <conditionalFormatting sqref="Q263:Q264">
    <cfRule type="expression" dxfId="4196" priority="23" stopIfTrue="1">
      <formula>"esterreur(reference)"</formula>
    </cfRule>
  </conditionalFormatting>
  <conditionalFormatting sqref="Q267">
    <cfRule type="expression" dxfId="4195" priority="22" stopIfTrue="1">
      <formula>"esterreur(reference)"</formula>
    </cfRule>
  </conditionalFormatting>
  <conditionalFormatting sqref="Q269">
    <cfRule type="expression" dxfId="4194" priority="20" stopIfTrue="1">
      <formula>"esterreur(reference)"</formula>
    </cfRule>
  </conditionalFormatting>
  <conditionalFormatting sqref="Q271">
    <cfRule type="expression" dxfId="4193" priority="18" stopIfTrue="1">
      <formula>"esterreur(reference)"</formula>
    </cfRule>
  </conditionalFormatting>
  <conditionalFormatting sqref="G111:G112">
    <cfRule type="expression" dxfId="4192" priority="45" stopIfTrue="1">
      <formula>"esterreur(reference)"</formula>
    </cfRule>
  </conditionalFormatting>
  <conditionalFormatting sqref="I5">
    <cfRule type="expression" dxfId="4191" priority="44" stopIfTrue="1">
      <formula>"esterreur(reference)"</formula>
    </cfRule>
  </conditionalFormatting>
  <conditionalFormatting sqref="Q5">
    <cfRule type="expression" dxfId="4190" priority="42" stopIfTrue="1">
      <formula>"esterreur(reference)"</formula>
    </cfRule>
  </conditionalFormatting>
  <conditionalFormatting sqref="Q274">
    <cfRule type="expression" dxfId="4189" priority="16" stopIfTrue="1">
      <formula>"esterreur(reference)"</formula>
    </cfRule>
  </conditionalFormatting>
  <conditionalFormatting sqref="Q258">
    <cfRule type="expression" dxfId="4188" priority="28" stopIfTrue="1">
      <formula>"esterreur(reference)"</formula>
    </cfRule>
  </conditionalFormatting>
  <conditionalFormatting sqref="Q259">
    <cfRule type="expression" dxfId="4187" priority="27" stopIfTrue="1">
      <formula>"esterreur(reference)"</formula>
    </cfRule>
  </conditionalFormatting>
  <conditionalFormatting sqref="Q272:Q273">
    <cfRule type="expression" dxfId="4186" priority="17" stopIfTrue="1">
      <formula>"esterreur(reference)"</formula>
    </cfRule>
  </conditionalFormatting>
  <conditionalFormatting sqref="P243">
    <cfRule type="expression" dxfId="4185" priority="15" stopIfTrue="1">
      <formula>"esterreur(reference)"</formula>
    </cfRule>
  </conditionalFormatting>
  <conditionalFormatting sqref="P246">
    <cfRule type="expression" dxfId="4184" priority="14" stopIfTrue="1">
      <formula>"esterreur(reference)"</formula>
    </cfRule>
  </conditionalFormatting>
  <conditionalFormatting sqref="Q266">
    <cfRule type="expression" dxfId="4183" priority="13" stopIfTrue="1">
      <formula>"esterreur(reference)"</formula>
    </cfRule>
  </conditionalFormatting>
  <conditionalFormatting sqref="Q240">
    <cfRule type="expression" dxfId="4182" priority="12" stopIfTrue="1">
      <formula>"esterreur(reference)"</formula>
    </cfRule>
  </conditionalFormatting>
  <conditionalFormatting sqref="P240">
    <cfRule type="expression" dxfId="4181" priority="11" stopIfTrue="1">
      <formula>"esterreur(reference)"</formula>
    </cfRule>
  </conditionalFormatting>
  <conditionalFormatting sqref="K310">
    <cfRule type="expression" dxfId="4180" priority="8" stopIfTrue="1">
      <formula>"esterreur(reference)"</formula>
    </cfRule>
  </conditionalFormatting>
  <conditionalFormatting sqref="M310">
    <cfRule type="expression" dxfId="4179" priority="9" stopIfTrue="1">
      <formula>"esterreur(reference)"</formula>
    </cfRule>
  </conditionalFormatting>
  <conditionalFormatting sqref="R310">
    <cfRule type="expression" dxfId="4178" priority="10" stopIfTrue="1">
      <formula>"esterreur(reference)"</formula>
    </cfRule>
  </conditionalFormatting>
  <conditionalFormatting sqref="L310">
    <cfRule type="expression" dxfId="4177" priority="7" stopIfTrue="1">
      <formula>"esterreur(reference)"</formula>
    </cfRule>
  </conditionalFormatting>
  <conditionalFormatting sqref="J310">
    <cfRule type="expression" dxfId="4176" priority="6" stopIfTrue="1">
      <formula>"esterreur(reference)"</formula>
    </cfRule>
  </conditionalFormatting>
  <conditionalFormatting sqref="P310">
    <cfRule type="expression" dxfId="4175" priority="5" stopIfTrue="1">
      <formula>"esterreur(reference)"</formula>
    </cfRule>
  </conditionalFormatting>
  <conditionalFormatting sqref="Q310">
    <cfRule type="expression" dxfId="4174" priority="4" stopIfTrue="1">
      <formula>"esterreur(reference)"</formula>
    </cfRule>
  </conditionalFormatting>
  <conditionalFormatting sqref="O310">
    <cfRule type="expression" dxfId="4173" priority="3" stopIfTrue="1">
      <formula>"esterreur(reference)"</formula>
    </cfRule>
  </conditionalFormatting>
  <conditionalFormatting sqref="O107:Q107">
    <cfRule type="expression" dxfId="4172" priority="1" stopIfTrue="1">
      <formula>"esterreur(reference)"</formula>
    </cfRule>
  </conditionalFormatting>
  <printOptions horizontalCentered="1"/>
  <pageMargins left="0" right="0" top="0.5" bottom="0.25" header="0" footer="0"/>
  <pageSetup scale="34" orientation="landscape" r:id="rId1"/>
  <rowBreaks count="14" manualBreakCount="14">
    <brk id="87" min="2" max="18" man="1"/>
    <brk id="166" min="1" max="1" man="1"/>
    <brk id="88" min="1" max="1" man="1"/>
    <brk id="166" min="2" max="18" man="1"/>
    <brk id="232" min="2" max="18" man="1"/>
    <brk id="234" min="1" max="1" man="1"/>
    <brk id="289" min="2" max="18" man="1"/>
    <brk id="352" min="2" max="18" man="1"/>
    <brk id="398" min="1" max="1" man="1"/>
    <brk id="482" min="1" max="1" man="1"/>
    <brk id="289" min="1" max="1" man="1"/>
    <brk id="482" min="21" max="40" man="1"/>
    <brk id="483" min="1" max="1" man="1"/>
    <brk id="354" min="1" max="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0537-6B36-457D-8D64-AF0E5B8B7C87}">
  <sheetPr>
    <tabColor theme="4" tint="0.79998168889431442"/>
  </sheetPr>
  <dimension ref="A1:BJ697"/>
  <sheetViews>
    <sheetView topLeftCell="H423" zoomScale="40" zoomScaleNormal="40" workbookViewId="0">
      <selection activeCell="AF506" sqref="AF506"/>
    </sheetView>
  </sheetViews>
  <sheetFormatPr baseColWidth="10" defaultColWidth="12.625" defaultRowHeight="15" customHeight="1"/>
  <cols>
    <col min="1" max="1" width="24.125" customWidth="1"/>
    <col min="2" max="2" width="21.6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79.25" bestFit="1" customWidth="1"/>
    <col min="23" max="23" width="14.5" bestFit="1" customWidth="1"/>
    <col min="24" max="24" width="39.25" bestFit="1" customWidth="1"/>
    <col min="25" max="25" width="11.375" bestFit="1" customWidth="1"/>
    <col min="26" max="26" width="14.25" bestFit="1" customWidth="1"/>
    <col min="27" max="27" width="30.75" bestFit="1" customWidth="1"/>
    <col min="28" max="28" width="33" bestFit="1" customWidth="1"/>
    <col min="29" max="29" width="22.625" bestFit="1" customWidth="1"/>
    <col min="30" max="30" width="11.375" bestFit="1" customWidth="1"/>
    <col min="31" max="31" width="20.125" bestFit="1" customWidth="1"/>
    <col min="32" max="32" width="97" bestFit="1" customWidth="1"/>
    <col min="33" max="33" width="15.125" bestFit="1" customWidth="1"/>
    <col min="34" max="34" width="23.625" bestFit="1" customWidth="1"/>
    <col min="35" max="35" width="20.5" bestFit="1" customWidth="1"/>
    <col min="36" max="36" width="21.75" bestFit="1" customWidth="1"/>
    <col min="37" max="37" width="21.375" bestFit="1" customWidth="1"/>
    <col min="38" max="38" width="11.375" bestFit="1" customWidth="1"/>
    <col min="39" max="39" width="17" bestFit="1" customWidth="1"/>
    <col min="40" max="40" width="24.875" bestFit="1" customWidth="1"/>
    <col min="41" max="41" width="20.5" bestFit="1" customWidth="1"/>
    <col min="42" max="42" width="20.125" bestFit="1" customWidth="1"/>
    <col min="43" max="62" width="11" customWidth="1"/>
  </cols>
  <sheetData>
    <row r="1" spans="1:40" ht="35.25">
      <c r="B1" s="1"/>
      <c r="C1" s="1" t="s">
        <v>256</v>
      </c>
      <c r="D1" s="2"/>
      <c r="E1" s="2"/>
      <c r="F1" s="2"/>
      <c r="G1" s="2"/>
      <c r="H1" s="1"/>
      <c r="I1" s="2"/>
      <c r="J1" s="1"/>
      <c r="K1" s="749" t="s">
        <v>0</v>
      </c>
      <c r="L1" s="2"/>
      <c r="M1" s="2"/>
      <c r="N1" s="4"/>
      <c r="O1" s="1"/>
      <c r="P1" s="2"/>
      <c r="Q1" s="1"/>
      <c r="R1" s="2"/>
      <c r="S1" s="5" t="s">
        <v>257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258</v>
      </c>
      <c r="K2" s="9"/>
      <c r="L2" s="9" t="s">
        <v>259</v>
      </c>
      <c r="M2" s="11"/>
      <c r="N2" s="11"/>
      <c r="O2" s="9" t="s">
        <v>258</v>
      </c>
      <c r="P2" s="9"/>
      <c r="Q2" s="9" t="s">
        <v>259</v>
      </c>
      <c r="R2" s="11"/>
      <c r="S2" s="11"/>
      <c r="T2" s="11"/>
      <c r="U2" s="11"/>
    </row>
    <row r="3" spans="1:40" ht="21" thickTop="1">
      <c r="B3" s="12"/>
      <c r="C3" s="13"/>
      <c r="D3" s="774" t="s">
        <v>5</v>
      </c>
      <c r="E3" s="775"/>
      <c r="F3" s="776"/>
      <c r="G3" s="777" t="s">
        <v>6</v>
      </c>
      <c r="H3" s="775"/>
      <c r="I3" s="776"/>
      <c r="J3" s="777" t="s">
        <v>7</v>
      </c>
      <c r="K3" s="775"/>
      <c r="L3" s="776"/>
      <c r="M3" s="777" t="s">
        <v>8</v>
      </c>
      <c r="N3" s="776"/>
      <c r="O3" s="774" t="s">
        <v>9</v>
      </c>
      <c r="P3" s="775"/>
      <c r="Q3" s="776"/>
      <c r="R3" s="777" t="s">
        <v>10</v>
      </c>
      <c r="S3" s="778"/>
      <c r="T3" s="14"/>
      <c r="U3" s="14"/>
      <c r="V3" s="12" t="s">
        <v>260</v>
      </c>
      <c r="W3" s="12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12" t="s">
        <v>261</v>
      </c>
      <c r="W4" s="12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45" customHeight="1">
      <c r="A5" t="s">
        <v>262</v>
      </c>
      <c r="B5" s="12" t="s">
        <v>0</v>
      </c>
      <c r="C5" s="21" t="s">
        <v>16</v>
      </c>
      <c r="D5" s="22"/>
      <c r="E5" s="22"/>
      <c r="F5" s="23">
        <v>1882577.9033123129</v>
      </c>
      <c r="G5" s="24"/>
      <c r="H5" s="22"/>
      <c r="I5" s="25">
        <v>1882577.9033123129</v>
      </c>
      <c r="J5" s="24"/>
      <c r="K5" s="26"/>
      <c r="L5" s="23">
        <v>1000809.9600000001</v>
      </c>
      <c r="M5" s="27"/>
      <c r="N5" s="28"/>
      <c r="O5" s="24"/>
      <c r="P5" s="26"/>
      <c r="Q5" s="23">
        <v>2192034.1999999997</v>
      </c>
      <c r="R5" s="27"/>
      <c r="S5" s="29"/>
      <c r="T5" s="14"/>
      <c r="U5" s="14"/>
      <c r="V5" s="12" t="s">
        <v>263</v>
      </c>
      <c r="W5" s="12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45" customHeight="1">
      <c r="A6" t="s">
        <v>264</v>
      </c>
      <c r="B6" s="12" t="s">
        <v>0</v>
      </c>
      <c r="C6" s="30" t="s">
        <v>17</v>
      </c>
      <c r="D6" s="31">
        <v>23.607095531789504</v>
      </c>
      <c r="E6" s="31">
        <v>604.29042904290429</v>
      </c>
      <c r="F6" s="31">
        <v>14265.541887361909</v>
      </c>
      <c r="G6" s="32">
        <v>23.607095531789504</v>
      </c>
      <c r="H6" s="31">
        <v>604.29042904290429</v>
      </c>
      <c r="I6" s="31">
        <v>14265.541887361909</v>
      </c>
      <c r="J6" s="655">
        <v>7</v>
      </c>
      <c r="K6" s="31">
        <v>590.46000000000072</v>
      </c>
      <c r="L6" s="33">
        <v>4133.2200000000048</v>
      </c>
      <c r="M6" s="32">
        <v>-16.607095531789504</v>
      </c>
      <c r="N6" s="34">
        <v>-10132.321887361904</v>
      </c>
      <c r="O6" s="655">
        <v>43</v>
      </c>
      <c r="P6" s="31">
        <v>741.05116279070273</v>
      </c>
      <c r="Q6" s="33">
        <v>31865.200000000215</v>
      </c>
      <c r="R6" s="32">
        <v>-36</v>
      </c>
      <c r="S6" s="35">
        <v>-27731.980000000211</v>
      </c>
      <c r="T6" s="14"/>
      <c r="U6" s="14"/>
      <c r="V6" s="12" t="s">
        <v>265</v>
      </c>
      <c r="W6" s="12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45" customHeight="1">
      <c r="A7" t="s">
        <v>266</v>
      </c>
      <c r="B7" s="12" t="s">
        <v>0</v>
      </c>
      <c r="C7" s="30" t="s">
        <v>18</v>
      </c>
      <c r="D7" s="31">
        <v>31.709860994845965</v>
      </c>
      <c r="E7" s="31">
        <v>1315.4791154791155</v>
      </c>
      <c r="F7" s="31">
        <v>41713.659893465679</v>
      </c>
      <c r="G7" s="32">
        <v>31.709860994845965</v>
      </c>
      <c r="H7" s="31">
        <v>1315.4791154791155</v>
      </c>
      <c r="I7" s="31">
        <v>41713.659893465679</v>
      </c>
      <c r="J7" s="655">
        <v>13</v>
      </c>
      <c r="K7" s="31">
        <v>1549.7276923076984</v>
      </c>
      <c r="L7" s="33">
        <v>20146.460000000079</v>
      </c>
      <c r="M7" s="32">
        <v>-18.709860994845965</v>
      </c>
      <c r="N7" s="34">
        <v>-21567.1998934656</v>
      </c>
      <c r="O7" s="655">
        <v>23</v>
      </c>
      <c r="P7" s="31">
        <v>639.19260869565437</v>
      </c>
      <c r="Q7" s="33">
        <v>14701.430000000051</v>
      </c>
      <c r="R7" s="32">
        <v>-10</v>
      </c>
      <c r="S7" s="35">
        <v>5445.0300000000279</v>
      </c>
      <c r="T7" s="14"/>
      <c r="U7" s="14"/>
      <c r="V7" s="12" t="s">
        <v>267</v>
      </c>
      <c r="W7" s="12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45" customHeight="1">
      <c r="A8" t="s">
        <v>268</v>
      </c>
      <c r="B8" s="12" t="s">
        <v>0</v>
      </c>
      <c r="C8" s="30" t="s">
        <v>19</v>
      </c>
      <c r="D8" s="31">
        <v>0</v>
      </c>
      <c r="E8" s="31">
        <v>0</v>
      </c>
      <c r="F8" s="31">
        <v>0</v>
      </c>
      <c r="G8" s="32">
        <v>0</v>
      </c>
      <c r="H8" s="31">
        <v>0</v>
      </c>
      <c r="I8" s="31">
        <v>0</v>
      </c>
      <c r="J8" s="655">
        <v>0</v>
      </c>
      <c r="K8" s="31">
        <v>0</v>
      </c>
      <c r="L8" s="33">
        <v>0</v>
      </c>
      <c r="M8" s="32">
        <v>0</v>
      </c>
      <c r="N8" s="34">
        <v>0</v>
      </c>
      <c r="O8" s="655">
        <v>0</v>
      </c>
      <c r="P8" s="31">
        <v>0</v>
      </c>
      <c r="Q8" s="33">
        <v>0</v>
      </c>
      <c r="R8" s="32">
        <v>0</v>
      </c>
      <c r="S8" s="35">
        <v>0</v>
      </c>
      <c r="T8" s="14"/>
      <c r="U8" s="14"/>
      <c r="V8" s="12"/>
      <c r="W8" s="12"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45" customHeight="1">
      <c r="A9" t="s">
        <v>269</v>
      </c>
      <c r="B9" s="12" t="s">
        <v>0</v>
      </c>
      <c r="C9" s="30" t="s">
        <v>20</v>
      </c>
      <c r="D9" s="31">
        <v>0</v>
      </c>
      <c r="E9" s="31">
        <v>0</v>
      </c>
      <c r="F9" s="31">
        <v>0</v>
      </c>
      <c r="G9" s="32">
        <v>0</v>
      </c>
      <c r="H9" s="31">
        <v>0</v>
      </c>
      <c r="I9" s="31">
        <v>0</v>
      </c>
      <c r="J9" s="655">
        <v>0</v>
      </c>
      <c r="K9" s="31">
        <v>0</v>
      </c>
      <c r="L9" s="33">
        <v>0</v>
      </c>
      <c r="M9" s="32">
        <v>0</v>
      </c>
      <c r="N9" s="34">
        <v>0</v>
      </c>
      <c r="O9" s="655">
        <v>0</v>
      </c>
      <c r="P9" s="31">
        <v>0</v>
      </c>
      <c r="Q9" s="33">
        <v>0</v>
      </c>
      <c r="R9" s="32">
        <v>0</v>
      </c>
      <c r="S9" s="35"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45" hidden="1" customHeight="1">
      <c r="A10" t="s">
        <v>270</v>
      </c>
      <c r="B10" s="12" t="s">
        <v>0</v>
      </c>
      <c r="C10" s="30" t="s">
        <v>21</v>
      </c>
      <c r="D10" s="31">
        <v>0</v>
      </c>
      <c r="E10" s="31">
        <v>0</v>
      </c>
      <c r="F10" s="31">
        <v>0</v>
      </c>
      <c r="G10" s="32">
        <v>0</v>
      </c>
      <c r="H10" s="31">
        <v>0</v>
      </c>
      <c r="I10" s="31">
        <v>0</v>
      </c>
      <c r="J10" s="656">
        <v>0</v>
      </c>
      <c r="K10" s="31">
        <v>0</v>
      </c>
      <c r="L10" s="33">
        <v>0</v>
      </c>
      <c r="M10" s="32">
        <v>0</v>
      </c>
      <c r="N10" s="34">
        <v>0</v>
      </c>
      <c r="O10" s="656">
        <v>0</v>
      </c>
      <c r="P10" s="31">
        <v>0</v>
      </c>
      <c r="Q10" s="33">
        <v>0</v>
      </c>
      <c r="R10" s="32">
        <v>0</v>
      </c>
      <c r="S10" s="35"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45" hidden="1" customHeight="1">
      <c r="A11" t="s">
        <v>270</v>
      </c>
      <c r="B11" s="12" t="s">
        <v>0</v>
      </c>
      <c r="C11" s="30" t="s">
        <v>21</v>
      </c>
      <c r="D11" s="31">
        <v>0</v>
      </c>
      <c r="E11" s="31">
        <v>0</v>
      </c>
      <c r="F11" s="31">
        <v>0</v>
      </c>
      <c r="G11" s="32">
        <v>0</v>
      </c>
      <c r="H11" s="31">
        <v>0</v>
      </c>
      <c r="I11" s="31">
        <v>0</v>
      </c>
      <c r="J11" s="656">
        <v>0</v>
      </c>
      <c r="K11" s="31">
        <v>0</v>
      </c>
      <c r="L11" s="33">
        <v>0</v>
      </c>
      <c r="M11" s="32">
        <v>0</v>
      </c>
      <c r="N11" s="34">
        <v>0</v>
      </c>
      <c r="O11" s="656">
        <v>0</v>
      </c>
      <c r="P11" s="31">
        <v>0</v>
      </c>
      <c r="Q11" s="33">
        <v>0</v>
      </c>
      <c r="R11" s="32">
        <v>0</v>
      </c>
      <c r="S11" s="35"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45" hidden="1" customHeight="1">
      <c r="A12" t="s">
        <v>270</v>
      </c>
      <c r="B12" s="12" t="s">
        <v>0</v>
      </c>
      <c r="C12" s="30" t="s">
        <v>21</v>
      </c>
      <c r="D12" s="31">
        <v>0</v>
      </c>
      <c r="E12" s="31">
        <v>0</v>
      </c>
      <c r="F12" s="31">
        <v>0</v>
      </c>
      <c r="G12" s="32">
        <v>0</v>
      </c>
      <c r="H12" s="31">
        <v>0</v>
      </c>
      <c r="I12" s="31">
        <v>0</v>
      </c>
      <c r="J12" s="656">
        <v>0</v>
      </c>
      <c r="K12" s="31">
        <v>0</v>
      </c>
      <c r="L12" s="33">
        <v>0</v>
      </c>
      <c r="M12" s="32">
        <v>0</v>
      </c>
      <c r="N12" s="34">
        <v>0</v>
      </c>
      <c r="O12" s="656">
        <v>0</v>
      </c>
      <c r="P12" s="31">
        <v>0</v>
      </c>
      <c r="Q12" s="33">
        <v>0</v>
      </c>
      <c r="R12" s="32">
        <v>0</v>
      </c>
      <c r="S12" s="35"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45" customHeight="1">
      <c r="A13" t="s">
        <v>271</v>
      </c>
      <c r="B13" s="12" t="s">
        <v>0</v>
      </c>
      <c r="C13" s="36" t="s">
        <v>22</v>
      </c>
      <c r="D13" s="37">
        <v>55.316956526635465</v>
      </c>
      <c r="E13" s="37">
        <v>1011.9718309859156</v>
      </c>
      <c r="F13" s="38">
        <v>55979.201780827585</v>
      </c>
      <c r="G13" s="39">
        <v>55.316956526635465</v>
      </c>
      <c r="H13" s="37">
        <v>1011.9718309859156</v>
      </c>
      <c r="I13" s="38">
        <v>55979.201780827585</v>
      </c>
      <c r="J13" s="39">
        <v>20</v>
      </c>
      <c r="K13" s="37">
        <v>1213.9840000000042</v>
      </c>
      <c r="L13" s="38">
        <v>24279.680000000084</v>
      </c>
      <c r="M13" s="39">
        <v>-35.316956526635465</v>
      </c>
      <c r="N13" s="38">
        <v>-31699.521780827505</v>
      </c>
      <c r="O13" s="39">
        <v>66</v>
      </c>
      <c r="P13" s="37">
        <v>705.55500000000404</v>
      </c>
      <c r="Q13" s="38">
        <v>46566.630000000267</v>
      </c>
      <c r="R13" s="39">
        <v>-46</v>
      </c>
      <c r="S13" s="40">
        <v>-22286.950000000183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45" customHeight="1">
      <c r="A14" t="s">
        <v>0</v>
      </c>
      <c r="B14" s="12" t="s">
        <v>0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v>-0.63844720939464783</v>
      </c>
      <c r="N14" s="44">
        <v>-0.56627320098166045</v>
      </c>
      <c r="O14" s="42"/>
      <c r="P14" s="31"/>
      <c r="Q14" s="41"/>
      <c r="R14" s="43">
        <v>-0.69696969696969702</v>
      </c>
      <c r="S14" s="45">
        <v>-0.47860345487745315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45" customHeight="1">
      <c r="A15" t="s">
        <v>272</v>
      </c>
      <c r="B15" s="12" t="s">
        <v>0</v>
      </c>
      <c r="C15" s="46" t="s">
        <v>23</v>
      </c>
      <c r="D15" s="26">
        <v>5.7654292717901754</v>
      </c>
      <c r="E15" s="26">
        <v>400</v>
      </c>
      <c r="F15" s="23">
        <v>2306.17170871607</v>
      </c>
      <c r="G15" s="47">
        <v>5.7654292717901754</v>
      </c>
      <c r="H15" s="48">
        <v>400</v>
      </c>
      <c r="I15" s="49">
        <v>2306.17170871607</v>
      </c>
      <c r="J15" s="657">
        <v>4</v>
      </c>
      <c r="K15" s="51">
        <v>1253.6675000000032</v>
      </c>
      <c r="L15" s="51">
        <v>5014.6700000000128</v>
      </c>
      <c r="M15" s="52">
        <v>-1.7654292717901754</v>
      </c>
      <c r="N15" s="49">
        <v>2708.4982912839428</v>
      </c>
      <c r="O15" s="657">
        <v>0</v>
      </c>
      <c r="P15" s="51">
        <v>0</v>
      </c>
      <c r="Q15" s="51">
        <v>0</v>
      </c>
      <c r="R15" s="52">
        <v>4</v>
      </c>
      <c r="S15" s="53">
        <v>5014.6700000000128</v>
      </c>
      <c r="T15" s="14"/>
      <c r="U15" s="14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45" customHeight="1">
      <c r="A16" t="s">
        <v>0</v>
      </c>
      <c r="B16" s="12" t="s">
        <v>0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45" customHeight="1">
      <c r="A17" t="s">
        <v>273</v>
      </c>
      <c r="B17" s="12" t="s">
        <v>0</v>
      </c>
      <c r="C17" s="54" t="s">
        <v>24</v>
      </c>
      <c r="D17" s="31">
        <v>0</v>
      </c>
      <c r="E17" s="31">
        <v>0</v>
      </c>
      <c r="F17" s="31">
        <v>0</v>
      </c>
      <c r="G17" s="32">
        <v>0</v>
      </c>
      <c r="H17" s="31">
        <v>0</v>
      </c>
      <c r="I17" s="31">
        <v>0</v>
      </c>
      <c r="J17" s="657">
        <v>0</v>
      </c>
      <c r="K17" s="31">
        <v>0</v>
      </c>
      <c r="L17" s="34">
        <v>0</v>
      </c>
      <c r="M17" s="52">
        <v>0</v>
      </c>
      <c r="N17" s="34">
        <v>0</v>
      </c>
      <c r="O17" s="658">
        <v>0</v>
      </c>
      <c r="P17" s="31">
        <v>0</v>
      </c>
      <c r="Q17" s="34">
        <v>0</v>
      </c>
      <c r="R17" s="32">
        <v>0</v>
      </c>
      <c r="S17" s="35">
        <v>0</v>
      </c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45" customHeight="1">
      <c r="A18" t="s">
        <v>0</v>
      </c>
      <c r="B18" s="12" t="s">
        <v>0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45" customHeight="1">
      <c r="A19" t="s">
        <v>274</v>
      </c>
      <c r="B19" s="12" t="s">
        <v>0</v>
      </c>
      <c r="C19" s="46" t="s">
        <v>25</v>
      </c>
      <c r="D19" s="31">
        <v>0</v>
      </c>
      <c r="E19" s="31">
        <v>0</v>
      </c>
      <c r="F19" s="31">
        <v>5000</v>
      </c>
      <c r="G19" s="32">
        <v>0</v>
      </c>
      <c r="H19" s="31">
        <v>0</v>
      </c>
      <c r="I19" s="31">
        <v>5000</v>
      </c>
      <c r="J19" s="47"/>
      <c r="K19" s="31"/>
      <c r="L19" s="34">
        <v>898.55000000000291</v>
      </c>
      <c r="M19" s="32"/>
      <c r="N19" s="34">
        <v>-4101.4499999999971</v>
      </c>
      <c r="O19" s="47"/>
      <c r="P19" s="31"/>
      <c r="Q19" s="34">
        <v>3889.15</v>
      </c>
      <c r="R19" s="32">
        <v>0</v>
      </c>
      <c r="S19" s="35">
        <v>-2990.5999999999972</v>
      </c>
      <c r="T19" s="14"/>
      <c r="U19" s="14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45" customHeight="1">
      <c r="A20" t="s">
        <v>0</v>
      </c>
      <c r="B20" s="12" t="s">
        <v>0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20.45" customHeight="1">
      <c r="A21" t="s">
        <v>275</v>
      </c>
      <c r="B21" s="12" t="s">
        <v>0</v>
      </c>
      <c r="C21" s="30" t="s">
        <v>26</v>
      </c>
      <c r="D21" s="31">
        <v>0</v>
      </c>
      <c r="E21" s="31">
        <v>0</v>
      </c>
      <c r="F21" s="31">
        <v>5746.6182778184229</v>
      </c>
      <c r="G21" s="42">
        <v>0</v>
      </c>
      <c r="H21" s="31">
        <v>0</v>
      </c>
      <c r="I21" s="31">
        <v>5746.6182778184229</v>
      </c>
      <c r="J21" s="32"/>
      <c r="K21" s="31">
        <v>0</v>
      </c>
      <c r="L21" s="34">
        <v>0</v>
      </c>
      <c r="M21" s="32"/>
      <c r="N21" s="34">
        <v>-5746.6182778184229</v>
      </c>
      <c r="O21" s="32"/>
      <c r="P21" s="31">
        <v>159.33621212121213</v>
      </c>
      <c r="Q21" s="34">
        <v>10516.19</v>
      </c>
      <c r="R21" s="32">
        <v>0</v>
      </c>
      <c r="S21" s="35">
        <v>-10516.19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20.45" customHeight="1">
      <c r="A22" t="s">
        <v>276</v>
      </c>
      <c r="B22" s="12" t="s">
        <v>0</v>
      </c>
      <c r="C22" s="30" t="s">
        <v>27</v>
      </c>
      <c r="D22" s="31">
        <v>0</v>
      </c>
      <c r="E22" s="31">
        <v>0</v>
      </c>
      <c r="F22" s="31">
        <v>45037.450223832748</v>
      </c>
      <c r="G22" s="42">
        <v>0</v>
      </c>
      <c r="H22" s="31">
        <v>0</v>
      </c>
      <c r="I22" s="31">
        <v>45037.450223832748</v>
      </c>
      <c r="J22" s="32"/>
      <c r="K22" s="31">
        <v>677.14833333333331</v>
      </c>
      <c r="L22" s="34">
        <v>16251.56</v>
      </c>
      <c r="M22" s="32"/>
      <c r="N22" s="34">
        <v>-28785.89022383275</v>
      </c>
      <c r="O22" s="32"/>
      <c r="P22" s="31">
        <v>468.00954545454545</v>
      </c>
      <c r="Q22" s="34">
        <v>30888.63</v>
      </c>
      <c r="R22" s="32">
        <v>-677.14833333333331</v>
      </c>
      <c r="S22" s="35">
        <v>-14637.070000000002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20.45" customHeight="1">
      <c r="A23" t="s">
        <v>277</v>
      </c>
      <c r="B23" s="12" t="s">
        <v>0</v>
      </c>
      <c r="C23" s="30" t="s">
        <v>28</v>
      </c>
      <c r="D23" s="31">
        <v>0</v>
      </c>
      <c r="E23" s="31">
        <v>0</v>
      </c>
      <c r="F23" s="31">
        <v>1135.9594270106184</v>
      </c>
      <c r="G23" s="42">
        <v>0</v>
      </c>
      <c r="H23" s="31">
        <v>0</v>
      </c>
      <c r="I23" s="31">
        <v>1135.9594270106184</v>
      </c>
      <c r="J23" s="32"/>
      <c r="K23" s="31">
        <v>14.202500000000001</v>
      </c>
      <c r="L23" s="34">
        <v>340.86</v>
      </c>
      <c r="M23" s="52"/>
      <c r="N23" s="34">
        <v>-795.09942701061834</v>
      </c>
      <c r="O23" s="32"/>
      <c r="P23" s="31">
        <v>68.940151515151513</v>
      </c>
      <c r="Q23" s="34">
        <v>4550.05</v>
      </c>
      <c r="R23" s="32">
        <v>-14.202500000000001</v>
      </c>
      <c r="S23" s="35">
        <v>-4209.1900000000005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20.45" customHeight="1">
      <c r="A24" t="s">
        <v>278</v>
      </c>
      <c r="B24" s="12" t="s">
        <v>0</v>
      </c>
      <c r="C24" s="36" t="s">
        <v>29</v>
      </c>
      <c r="D24" s="37">
        <v>61.082385798425641</v>
      </c>
      <c r="E24" s="37">
        <v>849.99999999999989</v>
      </c>
      <c r="F24" s="38">
        <v>51920.027928661788</v>
      </c>
      <c r="G24" s="39">
        <v>61.082385798425641</v>
      </c>
      <c r="H24" s="37">
        <v>849.99999999999989</v>
      </c>
      <c r="I24" s="38">
        <v>51920.027928661788</v>
      </c>
      <c r="J24" s="39">
        <v>24</v>
      </c>
      <c r="K24" s="37">
        <v>691.3508333333333</v>
      </c>
      <c r="L24" s="38">
        <v>16592.419999999998</v>
      </c>
      <c r="M24" s="59">
        <v>-37.082385798425641</v>
      </c>
      <c r="N24" s="38">
        <v>-35327.60792866179</v>
      </c>
      <c r="O24" s="39">
        <v>66</v>
      </c>
      <c r="P24" s="37">
        <v>696.28590909090917</v>
      </c>
      <c r="Q24" s="38">
        <v>45954.87</v>
      </c>
      <c r="R24" s="57"/>
      <c r="S24" s="40">
        <v>-29362.450000000004</v>
      </c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20.45" customHeight="1">
      <c r="A25" t="s">
        <v>0</v>
      </c>
      <c r="B25" s="12" t="s">
        <v>0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v>-0.68042351551123947</v>
      </c>
      <c r="O25" s="42"/>
      <c r="P25" s="14"/>
      <c r="Q25" s="60"/>
      <c r="R25" s="61"/>
      <c r="S25" s="45">
        <v>-0.63894098710321678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20.45" customHeight="1" thickBot="1">
      <c r="A26" t="s">
        <v>0</v>
      </c>
      <c r="B26" s="12" t="s">
        <v>0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20.45" customHeight="1" thickTop="1">
      <c r="A27" t="s">
        <v>279</v>
      </c>
      <c r="B27" s="12" t="s">
        <v>0</v>
      </c>
      <c r="C27" s="63" t="s">
        <v>30</v>
      </c>
      <c r="D27" s="64">
        <v>61.082385798425641</v>
      </c>
      <c r="E27" s="65">
        <v>1886.065842260778</v>
      </c>
      <c r="F27" s="66">
        <v>115205.40141820544</v>
      </c>
      <c r="G27" s="67">
        <v>61.082385798425641</v>
      </c>
      <c r="H27" s="68">
        <v>1886.065842260778</v>
      </c>
      <c r="I27" s="66">
        <v>115205.40141820544</v>
      </c>
      <c r="J27" s="67">
        <v>24</v>
      </c>
      <c r="K27" s="68">
        <v>1949.3883333333372</v>
      </c>
      <c r="L27" s="66">
        <v>46785.320000000094</v>
      </c>
      <c r="M27" s="67">
        <v>-37.082385798425641</v>
      </c>
      <c r="N27" s="66">
        <v>-68420.081418205344</v>
      </c>
      <c r="O27" s="67">
        <v>66</v>
      </c>
      <c r="P27" s="68">
        <v>1460.7674242424282</v>
      </c>
      <c r="Q27" s="66">
        <v>96410.650000000256</v>
      </c>
      <c r="R27" s="67">
        <v>-42</v>
      </c>
      <c r="S27" s="69">
        <v>-49625.330000000162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0.45" customHeight="1" thickBot="1">
      <c r="A28" t="s">
        <v>0</v>
      </c>
      <c r="B28" s="12" t="s">
        <v>0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v>-0.60708803878091833</v>
      </c>
      <c r="N28" s="75">
        <v>-0.5938964716579096</v>
      </c>
      <c r="O28" s="73"/>
      <c r="P28" s="71"/>
      <c r="Q28" s="72"/>
      <c r="R28" s="74">
        <v>-0.63636363636363635</v>
      </c>
      <c r="S28" s="76">
        <v>-0.51472871513676166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20.45" customHeight="1" thickTop="1">
      <c r="A29" t="s">
        <v>0</v>
      </c>
      <c r="B29" s="12" t="s">
        <v>0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20.45" customHeight="1">
      <c r="A30" t="s">
        <v>280</v>
      </c>
      <c r="B30" s="12" t="s">
        <v>0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20.45" customHeight="1">
      <c r="A31" t="s">
        <v>281</v>
      </c>
      <c r="B31" s="12" t="s">
        <v>0</v>
      </c>
      <c r="C31" s="30" t="s">
        <v>32</v>
      </c>
      <c r="D31" s="82"/>
      <c r="E31" s="83">
        <v>386.83014711847153</v>
      </c>
      <c r="F31" s="31">
        <v>23628.508284752228</v>
      </c>
      <c r="G31" s="84"/>
      <c r="H31" s="83">
        <v>386.83014711847153</v>
      </c>
      <c r="I31" s="31">
        <v>23628.508284752228</v>
      </c>
      <c r="J31" s="42">
        <v>0.66693440885358224</v>
      </c>
      <c r="K31" s="83">
        <v>814.05875000000003</v>
      </c>
      <c r="L31" s="31">
        <v>19537.41</v>
      </c>
      <c r="M31" s="42"/>
      <c r="N31" s="60">
        <v>-4091.0982847522282</v>
      </c>
      <c r="O31" s="42"/>
      <c r="P31" s="83">
        <v>450.04287878787881</v>
      </c>
      <c r="Q31" s="34">
        <v>29702.83</v>
      </c>
      <c r="R31" s="42"/>
      <c r="S31" s="86">
        <v>-10165.420000000002</v>
      </c>
      <c r="T31" s="14"/>
      <c r="U31" s="14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20.45" customHeight="1">
      <c r="A32" t="s">
        <v>282</v>
      </c>
      <c r="B32" s="12" t="s">
        <v>0</v>
      </c>
      <c r="C32" s="88" t="s">
        <v>33</v>
      </c>
      <c r="D32" s="89"/>
      <c r="E32" s="90">
        <v>254.99999999999994</v>
      </c>
      <c r="F32" s="23">
        <v>15576.008378598535</v>
      </c>
      <c r="G32" s="91"/>
      <c r="H32" s="92">
        <v>254.99999999999994</v>
      </c>
      <c r="I32" s="23">
        <v>15576.008378598535</v>
      </c>
      <c r="J32" s="24">
        <v>0.29489188436647584</v>
      </c>
      <c r="K32" s="90">
        <v>203.87375</v>
      </c>
      <c r="L32" s="23">
        <v>4892.97</v>
      </c>
      <c r="M32" s="24"/>
      <c r="N32" s="94">
        <v>-10683.038378598536</v>
      </c>
      <c r="O32" s="24"/>
      <c r="P32" s="90">
        <v>207.6630303030303</v>
      </c>
      <c r="Q32" s="23">
        <v>13705.76</v>
      </c>
      <c r="R32" s="24"/>
      <c r="S32" s="95">
        <v>-8812.7900000000009</v>
      </c>
      <c r="T32" s="14"/>
      <c r="U32" s="14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20.45" customHeight="1">
      <c r="A33" t="s">
        <v>283</v>
      </c>
      <c r="B33" s="12" t="s">
        <v>0</v>
      </c>
      <c r="C33" s="30" t="s">
        <v>34</v>
      </c>
      <c r="D33" s="82"/>
      <c r="E33" s="83">
        <v>197</v>
      </c>
      <c r="F33" s="31">
        <v>12033.230002289851</v>
      </c>
      <c r="G33" s="84"/>
      <c r="H33" s="83">
        <v>197</v>
      </c>
      <c r="I33" s="31">
        <v>12033.230002289851</v>
      </c>
      <c r="J33" s="42"/>
      <c r="K33" s="83">
        <v>199.92916666666667</v>
      </c>
      <c r="L33" s="31">
        <v>4798.3</v>
      </c>
      <c r="M33" s="42"/>
      <c r="N33" s="60">
        <v>-7234.9300022898506</v>
      </c>
      <c r="O33" s="42"/>
      <c r="P33" s="83">
        <v>122.03530303030303</v>
      </c>
      <c r="Q33" s="34">
        <v>8054.33</v>
      </c>
      <c r="R33" s="42"/>
      <c r="S33" s="86">
        <v>-3256.0299999999997</v>
      </c>
      <c r="T33" s="14"/>
      <c r="U33" s="14"/>
      <c r="V33" s="12"/>
      <c r="W33" s="12">
        <v>4148.1049999999996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20.45" customHeight="1">
      <c r="A34" t="s">
        <v>284</v>
      </c>
      <c r="B34" s="12" t="s">
        <v>0</v>
      </c>
      <c r="C34" s="30" t="s">
        <v>35</v>
      </c>
      <c r="D34" s="82"/>
      <c r="E34" s="83">
        <v>6</v>
      </c>
      <c r="F34" s="31">
        <v>366.49431479055386</v>
      </c>
      <c r="G34" s="84"/>
      <c r="H34" s="83">
        <v>6</v>
      </c>
      <c r="I34" s="31">
        <v>366.49431479055386</v>
      </c>
      <c r="J34" s="42"/>
      <c r="K34" s="83">
        <v>17.662916666666668</v>
      </c>
      <c r="L34" s="31">
        <v>423.91</v>
      </c>
      <c r="M34" s="42"/>
      <c r="N34" s="60">
        <v>57.415685209446167</v>
      </c>
      <c r="O34" s="42"/>
      <c r="P34" s="83">
        <v>0</v>
      </c>
      <c r="Q34" s="34">
        <v>0</v>
      </c>
      <c r="R34" s="42"/>
      <c r="S34" s="86">
        <v>423.91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20.45" customHeight="1">
      <c r="A35" t="s">
        <v>285</v>
      </c>
      <c r="B35" s="12" t="s">
        <v>0</v>
      </c>
      <c r="C35" s="88" t="s">
        <v>36</v>
      </c>
      <c r="D35" s="89"/>
      <c r="E35" s="90">
        <v>34</v>
      </c>
      <c r="F35" s="23">
        <v>2076.8011171464718</v>
      </c>
      <c r="G35" s="91"/>
      <c r="H35" s="92">
        <v>34</v>
      </c>
      <c r="I35" s="23">
        <v>2076.8011171464718</v>
      </c>
      <c r="J35" s="24"/>
      <c r="K35" s="90">
        <v>7.0812499999999998</v>
      </c>
      <c r="L35" s="23">
        <v>169.95</v>
      </c>
      <c r="M35" s="24"/>
      <c r="N35" s="94">
        <v>-1906.8511171464718</v>
      </c>
      <c r="O35" s="24"/>
      <c r="P35" s="90">
        <v>24.252272727272729</v>
      </c>
      <c r="Q35" s="34">
        <v>1600.65</v>
      </c>
      <c r="R35" s="24"/>
      <c r="S35" s="95">
        <v>-1430.7</v>
      </c>
      <c r="T35" s="14"/>
      <c r="U35" s="14"/>
      <c r="V35" s="12"/>
      <c r="W35" s="12">
        <v>744.86500000000069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20.45" customHeight="1">
      <c r="A36" t="s">
        <v>286</v>
      </c>
      <c r="B36" s="12" t="s">
        <v>0</v>
      </c>
      <c r="C36" s="30" t="s">
        <v>37</v>
      </c>
      <c r="D36" s="82"/>
      <c r="E36" s="83">
        <v>180.66964285714283</v>
      </c>
      <c r="F36" s="31">
        <v>11035.732827063774</v>
      </c>
      <c r="G36" s="84"/>
      <c r="H36" s="83">
        <v>180.66964285714283</v>
      </c>
      <c r="I36" s="31">
        <v>11035.732827063774</v>
      </c>
      <c r="J36" s="42"/>
      <c r="K36" s="83">
        <v>307.50416666666666</v>
      </c>
      <c r="L36" s="96">
        <v>7380.1</v>
      </c>
      <c r="M36" s="14"/>
      <c r="N36" s="60">
        <v>-3655.6328270637732</v>
      </c>
      <c r="O36" s="42"/>
      <c r="P36" s="83">
        <v>93.181818181818187</v>
      </c>
      <c r="Q36" s="56">
        <v>6150</v>
      </c>
      <c r="R36" s="42"/>
      <c r="S36" s="86">
        <v>1230.1000000000004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20.45" customHeight="1">
      <c r="A37" t="s">
        <v>287</v>
      </c>
      <c r="B37" s="12" t="s">
        <v>0</v>
      </c>
      <c r="C37" s="30" t="s">
        <v>38</v>
      </c>
      <c r="D37" s="82"/>
      <c r="E37" s="83">
        <v>226.36716442881018</v>
      </c>
      <c r="F37" s="31">
        <v>13827.046469736237</v>
      </c>
      <c r="G37" s="84"/>
      <c r="H37" s="83">
        <v>226.36716442881018</v>
      </c>
      <c r="I37" s="31">
        <v>13827.046469736237</v>
      </c>
      <c r="J37" s="42"/>
      <c r="K37" s="83">
        <v>480.64333333333337</v>
      </c>
      <c r="L37" s="97">
        <v>11535.44</v>
      </c>
      <c r="M37" s="14"/>
      <c r="N37" s="60">
        <v>-2291.6064697362362</v>
      </c>
      <c r="O37" s="42"/>
      <c r="P37" s="83">
        <v>277.71681818181821</v>
      </c>
      <c r="Q37" s="34">
        <v>18329.310000000001</v>
      </c>
      <c r="R37" s="42"/>
      <c r="S37" s="86">
        <v>-6793.8700000000008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20.45" hidden="1" customHeight="1">
      <c r="A38" t="s">
        <v>270</v>
      </c>
      <c r="B38" s="12" t="s">
        <v>0</v>
      </c>
      <c r="C38" s="30" t="s">
        <v>21</v>
      </c>
      <c r="D38" s="82"/>
      <c r="E38" s="83">
        <v>0</v>
      </c>
      <c r="F38" s="31">
        <v>0</v>
      </c>
      <c r="G38" s="84"/>
      <c r="H38" s="83">
        <v>0</v>
      </c>
      <c r="I38" s="31">
        <v>0</v>
      </c>
      <c r="J38" s="42"/>
      <c r="K38" s="83">
        <v>0</v>
      </c>
      <c r="L38" s="97">
        <v>0</v>
      </c>
      <c r="M38" s="14"/>
      <c r="N38" s="60">
        <v>0</v>
      </c>
      <c r="O38" s="42"/>
      <c r="P38" s="83">
        <v>0</v>
      </c>
      <c r="Q38" s="34">
        <v>0</v>
      </c>
      <c r="R38" s="42"/>
      <c r="S38" s="86"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20.45" hidden="1" customHeight="1">
      <c r="A39" t="s">
        <v>270</v>
      </c>
      <c r="B39" s="12" t="s">
        <v>0</v>
      </c>
      <c r="C39" s="30" t="s">
        <v>21</v>
      </c>
      <c r="D39" s="82"/>
      <c r="E39" s="83">
        <v>0</v>
      </c>
      <c r="F39" s="31">
        <v>0</v>
      </c>
      <c r="G39" s="84"/>
      <c r="H39" s="83">
        <v>0</v>
      </c>
      <c r="I39" s="31">
        <v>0</v>
      </c>
      <c r="J39" s="42"/>
      <c r="K39" s="83">
        <v>0</v>
      </c>
      <c r="L39" s="97">
        <v>0</v>
      </c>
      <c r="M39" s="14"/>
      <c r="N39" s="60">
        <v>0</v>
      </c>
      <c r="O39" s="42"/>
      <c r="P39" s="83">
        <v>0</v>
      </c>
      <c r="Q39" s="34">
        <v>0</v>
      </c>
      <c r="R39" s="42"/>
      <c r="S39" s="86"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20.45" hidden="1" customHeight="1">
      <c r="A40" t="s">
        <v>270</v>
      </c>
      <c r="B40" s="12" t="s">
        <v>0</v>
      </c>
      <c r="C40" s="30" t="s">
        <v>21</v>
      </c>
      <c r="D40" s="82"/>
      <c r="E40" s="83">
        <v>0</v>
      </c>
      <c r="F40" s="31">
        <v>0</v>
      </c>
      <c r="G40" s="84"/>
      <c r="H40" s="83">
        <v>0</v>
      </c>
      <c r="I40" s="31">
        <v>0</v>
      </c>
      <c r="J40" s="42"/>
      <c r="K40" s="83">
        <v>0</v>
      </c>
      <c r="L40" s="98">
        <v>0</v>
      </c>
      <c r="M40" s="14"/>
      <c r="N40" s="60">
        <v>0</v>
      </c>
      <c r="O40" s="42"/>
      <c r="P40" s="83">
        <v>0</v>
      </c>
      <c r="Q40" s="34">
        <v>0</v>
      </c>
      <c r="R40" s="42"/>
      <c r="S40" s="86"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20.45" customHeight="1">
      <c r="A41" t="s">
        <v>288</v>
      </c>
      <c r="B41" s="12" t="s">
        <v>0</v>
      </c>
      <c r="C41" s="99" t="s">
        <v>39</v>
      </c>
      <c r="D41" s="100" t="s">
        <v>40</v>
      </c>
      <c r="E41" s="101">
        <v>0.68177203870204728</v>
      </c>
      <c r="F41" s="102">
        <v>78543.82139437765</v>
      </c>
      <c r="G41" s="103" t="s">
        <v>40</v>
      </c>
      <c r="H41" s="101">
        <v>0.68177203870204728</v>
      </c>
      <c r="I41" s="102">
        <v>78543.82139437765</v>
      </c>
      <c r="J41" s="103" t="s">
        <v>40</v>
      </c>
      <c r="K41" s="101">
        <v>1.0417387334317667</v>
      </c>
      <c r="L41" s="102">
        <v>48738.080000000002</v>
      </c>
      <c r="M41" s="104"/>
      <c r="N41" s="102">
        <v>-29805.741394377648</v>
      </c>
      <c r="O41" s="103" t="s">
        <v>40</v>
      </c>
      <c r="P41" s="101">
        <v>0.80429786543291426</v>
      </c>
      <c r="Q41" s="105">
        <v>77542.880000000005</v>
      </c>
      <c r="R41" s="106"/>
      <c r="S41" s="107">
        <v>-28804.800000000003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20.45" customHeight="1">
      <c r="A42" t="s">
        <v>289</v>
      </c>
      <c r="B42" s="12" t="s">
        <v>0</v>
      </c>
      <c r="C42" s="108" t="s">
        <v>42</v>
      </c>
      <c r="D42" s="14"/>
      <c r="E42" s="14"/>
      <c r="F42" s="31">
        <v>24368.631609195403</v>
      </c>
      <c r="G42" s="42"/>
      <c r="H42" s="14"/>
      <c r="I42" s="31">
        <v>24368.631609195403</v>
      </c>
      <c r="J42" s="42"/>
      <c r="K42" s="14"/>
      <c r="L42" s="34">
        <v>6384.14</v>
      </c>
      <c r="M42" s="42"/>
      <c r="N42" s="60">
        <v>-17984.491609195404</v>
      </c>
      <c r="O42" s="42"/>
      <c r="P42" s="14"/>
      <c r="Q42" s="34">
        <v>17655.259999999998</v>
      </c>
      <c r="R42" s="42"/>
      <c r="S42" s="62">
        <v>-11271.119999999999</v>
      </c>
      <c r="T42" s="14"/>
      <c r="U42" s="14" t="s">
        <v>290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20.45" customHeight="1">
      <c r="A43" t="s">
        <v>291</v>
      </c>
      <c r="B43" s="12" t="s">
        <v>0</v>
      </c>
      <c r="C43" s="109" t="s">
        <v>43</v>
      </c>
      <c r="D43" s="82"/>
      <c r="E43" s="14"/>
      <c r="F43" s="23">
        <v>9573.4805155862086</v>
      </c>
      <c r="G43" s="84"/>
      <c r="H43" s="14"/>
      <c r="I43" s="23">
        <v>9573.4805155862086</v>
      </c>
      <c r="J43" s="42"/>
      <c r="K43" s="14"/>
      <c r="L43" s="34">
        <v>5390.92</v>
      </c>
      <c r="M43" s="42"/>
      <c r="N43" s="60">
        <v>-4182.5605155862086</v>
      </c>
      <c r="O43" s="42"/>
      <c r="P43" s="14"/>
      <c r="Q43" s="34">
        <v>9148.48</v>
      </c>
      <c r="R43" s="42"/>
      <c r="S43" s="86">
        <v>-3757.5599999999995</v>
      </c>
      <c r="T43" s="14"/>
      <c r="U43" s="14"/>
      <c r="V43" s="12" t="s">
        <v>292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20.45" customHeight="1">
      <c r="A44" t="s">
        <v>293</v>
      </c>
      <c r="B44" s="12" t="s">
        <v>0</v>
      </c>
      <c r="C44" s="108" t="s">
        <v>44</v>
      </c>
      <c r="D44" s="110"/>
      <c r="E44" s="111"/>
      <c r="F44" s="31">
        <v>6032.6672478896544</v>
      </c>
      <c r="G44" s="112"/>
      <c r="H44" s="111"/>
      <c r="I44" s="31">
        <v>6032.6672478896544</v>
      </c>
      <c r="J44" s="113"/>
      <c r="K44" s="111"/>
      <c r="L44" s="114">
        <v>4197.1099999999997</v>
      </c>
      <c r="M44" s="113"/>
      <c r="N44" s="115">
        <v>-1835.5572478896547</v>
      </c>
      <c r="O44" s="113"/>
      <c r="P44" s="111"/>
      <c r="Q44" s="114">
        <v>5931.63</v>
      </c>
      <c r="R44" s="113"/>
      <c r="S44" s="116">
        <v>-1734.5200000000004</v>
      </c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20.45" customHeight="1">
      <c r="A45" t="s">
        <v>294</v>
      </c>
      <c r="B45" s="12" t="s">
        <v>0</v>
      </c>
      <c r="C45" s="108" t="s">
        <v>45</v>
      </c>
      <c r="D45" s="82"/>
      <c r="E45" s="14"/>
      <c r="F45" s="31">
        <v>0</v>
      </c>
      <c r="G45" s="84"/>
      <c r="H45" s="14"/>
      <c r="I45" s="31">
        <v>0</v>
      </c>
      <c r="J45" s="42"/>
      <c r="K45" s="14"/>
      <c r="L45" s="34">
        <v>0</v>
      </c>
      <c r="M45" s="42"/>
      <c r="N45" s="60">
        <v>0</v>
      </c>
      <c r="O45" s="42"/>
      <c r="P45" s="14"/>
      <c r="Q45" s="34">
        <v>0</v>
      </c>
      <c r="R45" s="42"/>
      <c r="S45" s="86"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20.45" hidden="1" customHeight="1">
      <c r="A46" t="s">
        <v>270</v>
      </c>
      <c r="B46" s="12" t="s">
        <v>0</v>
      </c>
      <c r="C46" s="108" t="s">
        <v>21</v>
      </c>
      <c r="D46" s="82"/>
      <c r="E46" s="14"/>
      <c r="F46" s="31">
        <v>0</v>
      </c>
      <c r="G46" s="84"/>
      <c r="H46" s="14"/>
      <c r="I46" s="31">
        <v>0</v>
      </c>
      <c r="J46" s="42"/>
      <c r="K46" s="14"/>
      <c r="L46" s="34">
        <v>0</v>
      </c>
      <c r="M46" s="42"/>
      <c r="N46" s="60">
        <v>0</v>
      </c>
      <c r="O46" s="42"/>
      <c r="P46" s="14"/>
      <c r="Q46" s="34">
        <v>0</v>
      </c>
      <c r="R46" s="42"/>
      <c r="S46" s="86"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20.45" hidden="1" customHeight="1">
      <c r="A47" t="s">
        <v>270</v>
      </c>
      <c r="B47" s="12" t="s">
        <v>0</v>
      </c>
      <c r="C47" s="108" t="s">
        <v>21</v>
      </c>
      <c r="D47" s="82"/>
      <c r="E47" s="14"/>
      <c r="F47" s="31">
        <v>0</v>
      </c>
      <c r="G47" s="84"/>
      <c r="H47" s="14"/>
      <c r="I47" s="31">
        <v>0</v>
      </c>
      <c r="J47" s="42"/>
      <c r="K47" s="14"/>
      <c r="L47" s="34">
        <v>0</v>
      </c>
      <c r="M47" s="42"/>
      <c r="N47" s="60">
        <v>0</v>
      </c>
      <c r="O47" s="42"/>
      <c r="P47" s="14"/>
      <c r="Q47" s="34">
        <v>0</v>
      </c>
      <c r="R47" s="42"/>
      <c r="S47" s="86"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20.45" hidden="1" customHeight="1">
      <c r="A48" t="s">
        <v>270</v>
      </c>
      <c r="B48" s="12" t="s">
        <v>0</v>
      </c>
      <c r="C48" s="108" t="s">
        <v>21</v>
      </c>
      <c r="D48" s="82"/>
      <c r="E48" s="14"/>
      <c r="F48" s="31">
        <v>0</v>
      </c>
      <c r="G48" s="84"/>
      <c r="H48" s="14"/>
      <c r="I48" s="31">
        <v>0</v>
      </c>
      <c r="J48" s="42"/>
      <c r="K48" s="14"/>
      <c r="L48" s="34">
        <v>0</v>
      </c>
      <c r="M48" s="42"/>
      <c r="N48" s="60">
        <v>0</v>
      </c>
      <c r="O48" s="42"/>
      <c r="P48" s="14"/>
      <c r="Q48" s="34">
        <v>0</v>
      </c>
      <c r="R48" s="42"/>
      <c r="S48" s="86"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20.45" customHeight="1">
      <c r="A49" t="s">
        <v>295</v>
      </c>
      <c r="B49" s="12" t="s">
        <v>0</v>
      </c>
      <c r="C49" s="109" t="s">
        <v>46</v>
      </c>
      <c r="D49" s="82"/>
      <c r="E49" s="14"/>
      <c r="F49" s="23">
        <v>9501.5155243226436</v>
      </c>
      <c r="G49" s="84"/>
      <c r="H49" s="14"/>
      <c r="I49" s="23">
        <v>9501.5155243226436</v>
      </c>
      <c r="J49" s="42"/>
      <c r="K49" s="14"/>
      <c r="L49" s="23">
        <v>7394.06</v>
      </c>
      <c r="M49" s="42"/>
      <c r="N49" s="60">
        <v>-2107.4555243226432</v>
      </c>
      <c r="O49" s="42"/>
      <c r="P49" s="14"/>
      <c r="Q49" s="23">
        <v>13018.58</v>
      </c>
      <c r="R49" s="42"/>
      <c r="S49" s="86">
        <v>-5624.5199999999995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20.45" customHeight="1">
      <c r="A50" t="s">
        <v>296</v>
      </c>
      <c r="B50" s="12" t="s">
        <v>0</v>
      </c>
      <c r="C50" s="108" t="s">
        <v>47</v>
      </c>
      <c r="D50" s="110"/>
      <c r="E50" s="111"/>
      <c r="F50" s="31">
        <v>9501.5155243226436</v>
      </c>
      <c r="G50" s="112"/>
      <c r="H50" s="111"/>
      <c r="I50" s="31">
        <v>9501.5155243226436</v>
      </c>
      <c r="J50" s="113"/>
      <c r="K50" s="111"/>
      <c r="L50" s="34">
        <v>14260.56</v>
      </c>
      <c r="M50" s="113"/>
      <c r="N50" s="115">
        <v>4759.0444756773559</v>
      </c>
      <c r="O50" s="113"/>
      <c r="P50" s="111"/>
      <c r="Q50" s="34">
        <v>11499.23</v>
      </c>
      <c r="R50" s="113"/>
      <c r="S50" s="116">
        <v>2761.33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20.45" customHeight="1">
      <c r="A51" t="s">
        <v>297</v>
      </c>
      <c r="B51" s="12" t="s">
        <v>0</v>
      </c>
      <c r="C51" s="108" t="s">
        <v>48</v>
      </c>
      <c r="D51" s="82"/>
      <c r="E51" s="14"/>
      <c r="F51" s="31">
        <v>6809.4194590978941</v>
      </c>
      <c r="G51" s="84"/>
      <c r="H51" s="14"/>
      <c r="I51" s="31">
        <v>6809.4194590978941</v>
      </c>
      <c r="J51" s="42"/>
      <c r="K51" s="14"/>
      <c r="L51" s="34">
        <v>5856</v>
      </c>
      <c r="M51" s="42"/>
      <c r="N51" s="60">
        <v>-953.41945909789411</v>
      </c>
      <c r="O51" s="42"/>
      <c r="P51" s="14"/>
      <c r="Q51" s="34">
        <v>7872.52</v>
      </c>
      <c r="R51" s="42"/>
      <c r="S51" s="86">
        <v>-2016.5200000000004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20.45" customHeight="1">
      <c r="A52" t="s">
        <v>298</v>
      </c>
      <c r="B52" s="12" t="s">
        <v>0</v>
      </c>
      <c r="C52" s="108" t="s">
        <v>49</v>
      </c>
      <c r="D52" s="82"/>
      <c r="E52" s="14"/>
      <c r="F52" s="31">
        <v>1583.5859207204408</v>
      </c>
      <c r="G52" s="84"/>
      <c r="H52" s="14"/>
      <c r="I52" s="31">
        <v>1583.5859207204408</v>
      </c>
      <c r="J52" s="42"/>
      <c r="K52" s="14"/>
      <c r="L52" s="34">
        <v>0</v>
      </c>
      <c r="M52" s="42"/>
      <c r="N52" s="60">
        <v>-1583.5859207204408</v>
      </c>
      <c r="O52" s="42"/>
      <c r="P52" s="14"/>
      <c r="Q52" s="34">
        <v>3111.06</v>
      </c>
      <c r="R52" s="42"/>
      <c r="S52" s="86">
        <v>-3111.06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20.45" hidden="1" customHeight="1">
      <c r="A53" t="s">
        <v>270</v>
      </c>
      <c r="B53" s="12" t="s">
        <v>0</v>
      </c>
      <c r="C53" s="30" t="s">
        <v>21</v>
      </c>
      <c r="D53" s="89"/>
      <c r="E53" s="117"/>
      <c r="F53" s="31">
        <v>0</v>
      </c>
      <c r="G53" s="91"/>
      <c r="H53" s="117"/>
      <c r="I53" s="31">
        <v>0</v>
      </c>
      <c r="J53" s="24"/>
      <c r="K53" s="117"/>
      <c r="L53" s="34">
        <v>0</v>
      </c>
      <c r="M53" s="24"/>
      <c r="N53" s="94">
        <v>0</v>
      </c>
      <c r="O53" s="24"/>
      <c r="P53" s="117"/>
      <c r="Q53" s="34">
        <v>0</v>
      </c>
      <c r="R53" s="24"/>
      <c r="S53" s="95"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20.45" customHeight="1">
      <c r="A54" t="s">
        <v>299</v>
      </c>
      <c r="B54" s="12" t="s">
        <v>0</v>
      </c>
      <c r="C54" s="99" t="s">
        <v>50</v>
      </c>
      <c r="D54" s="100" t="s">
        <v>40</v>
      </c>
      <c r="E54" s="101">
        <v>0.58478869021577451</v>
      </c>
      <c r="F54" s="102">
        <v>67370.815801134886</v>
      </c>
      <c r="G54" s="103" t="s">
        <v>40</v>
      </c>
      <c r="H54" s="101">
        <v>0.58478869021577451</v>
      </c>
      <c r="I54" s="102">
        <v>67370.815801134886</v>
      </c>
      <c r="J54" s="103" t="s">
        <v>40</v>
      </c>
      <c r="K54" s="101">
        <v>0.9294109776314432</v>
      </c>
      <c r="L54" s="102">
        <v>43482.79</v>
      </c>
      <c r="M54" s="106"/>
      <c r="N54" s="102">
        <v>-23888.025801134892</v>
      </c>
      <c r="O54" s="103" t="s">
        <v>40</v>
      </c>
      <c r="P54" s="101">
        <v>0.70777201481371421</v>
      </c>
      <c r="Q54" s="102">
        <v>68236.759999999995</v>
      </c>
      <c r="R54" s="106"/>
      <c r="S54" s="107">
        <v>-24753.97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20.45" customHeight="1">
      <c r="A55" t="s">
        <v>300</v>
      </c>
      <c r="B55" s="12" t="s">
        <v>0</v>
      </c>
      <c r="C55" s="30" t="s">
        <v>51</v>
      </c>
      <c r="D55" s="82"/>
      <c r="E55" s="14"/>
      <c r="F55" s="31">
        <v>0</v>
      </c>
      <c r="G55" s="84"/>
      <c r="H55" s="14"/>
      <c r="I55" s="31">
        <v>0</v>
      </c>
      <c r="J55" s="42"/>
      <c r="K55" s="14"/>
      <c r="L55" s="34">
        <v>0</v>
      </c>
      <c r="M55" s="42"/>
      <c r="N55" s="60">
        <v>0</v>
      </c>
      <c r="O55" s="42"/>
      <c r="P55" s="14"/>
      <c r="Q55" s="34">
        <v>0</v>
      </c>
      <c r="R55" s="42"/>
      <c r="S55" s="86"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20.45" customHeight="1">
      <c r="A56" t="s">
        <v>301</v>
      </c>
      <c r="B56" s="12" t="s">
        <v>0</v>
      </c>
      <c r="C56" s="30" t="s">
        <v>52</v>
      </c>
      <c r="D56" s="82"/>
      <c r="E56" s="14"/>
      <c r="F56" s="31">
        <v>0</v>
      </c>
      <c r="G56" s="84"/>
      <c r="H56" s="14"/>
      <c r="I56" s="31">
        <v>0</v>
      </c>
      <c r="J56" s="42"/>
      <c r="K56" s="14"/>
      <c r="L56" s="34">
        <v>0</v>
      </c>
      <c r="M56" s="42"/>
      <c r="N56" s="60">
        <v>0</v>
      </c>
      <c r="O56" s="42"/>
      <c r="P56" s="14"/>
      <c r="Q56" s="34">
        <v>0</v>
      </c>
      <c r="R56" s="42"/>
      <c r="S56" s="86"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20.45" customHeight="1">
      <c r="A57" t="s">
        <v>302</v>
      </c>
      <c r="B57" s="12" t="s">
        <v>0</v>
      </c>
      <c r="C57" s="88" t="s">
        <v>53</v>
      </c>
      <c r="D57" s="89"/>
      <c r="E57" s="117"/>
      <c r="F57" s="23">
        <v>9088.8775000000005</v>
      </c>
      <c r="G57" s="91"/>
      <c r="H57" s="117"/>
      <c r="I57" s="23">
        <v>9088.8775000000005</v>
      </c>
      <c r="J57" s="24"/>
      <c r="K57" s="117"/>
      <c r="L57" s="23">
        <v>5359.43</v>
      </c>
      <c r="M57" s="24"/>
      <c r="N57" s="94">
        <v>-3729.4475000000002</v>
      </c>
      <c r="O57" s="24"/>
      <c r="P57" s="117"/>
      <c r="Q57" s="23">
        <v>14381.38</v>
      </c>
      <c r="R57" s="24"/>
      <c r="S57" s="95">
        <v>-9021.9499999999989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20.45" customHeight="1">
      <c r="A58" t="s">
        <v>303</v>
      </c>
      <c r="B58" s="12" t="s">
        <v>0</v>
      </c>
      <c r="C58" s="30" t="s">
        <v>54</v>
      </c>
      <c r="D58" s="82"/>
      <c r="E58" s="14"/>
      <c r="F58" s="31">
        <v>6677.3962666666675</v>
      </c>
      <c r="G58" s="84"/>
      <c r="H58" s="14"/>
      <c r="I58" s="31">
        <v>6677.3962666666675</v>
      </c>
      <c r="J58" s="42"/>
      <c r="K58" s="14"/>
      <c r="L58" s="34">
        <v>5798.14</v>
      </c>
      <c r="M58" s="42"/>
      <c r="N58" s="60">
        <v>-879.25626666666722</v>
      </c>
      <c r="O58" s="42"/>
      <c r="P58" s="14"/>
      <c r="Q58" s="34">
        <v>8274.69</v>
      </c>
      <c r="R58" s="42"/>
      <c r="S58" s="86">
        <v>-2476.5500000000002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20.45" customHeight="1">
      <c r="A59" t="s">
        <v>304</v>
      </c>
      <c r="B59" s="12" t="s">
        <v>0</v>
      </c>
      <c r="C59" s="30" t="s">
        <v>55</v>
      </c>
      <c r="D59" s="82"/>
      <c r="E59" s="14"/>
      <c r="F59" s="31">
        <v>1596.4967999999999</v>
      </c>
      <c r="G59" s="84"/>
      <c r="H59" s="14"/>
      <c r="I59" s="31">
        <v>1596.4967999999999</v>
      </c>
      <c r="J59" s="42"/>
      <c r="K59" s="14"/>
      <c r="L59" s="34">
        <v>98.29</v>
      </c>
      <c r="M59" s="42"/>
      <c r="N59" s="60">
        <v>-1498.2067999999999</v>
      </c>
      <c r="O59" s="42"/>
      <c r="P59" s="14"/>
      <c r="Q59" s="34">
        <v>1944.64</v>
      </c>
      <c r="R59" s="42"/>
      <c r="S59" s="86">
        <v>-1846.3500000000001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20.45" customHeight="1">
      <c r="A60" t="s">
        <v>305</v>
      </c>
      <c r="B60" s="12" t="s">
        <v>0</v>
      </c>
      <c r="C60" s="88" t="s">
        <v>56</v>
      </c>
      <c r="D60" s="89"/>
      <c r="E60" s="117"/>
      <c r="F60" s="23">
        <v>9409.894666666667</v>
      </c>
      <c r="G60" s="91"/>
      <c r="H60" s="117"/>
      <c r="I60" s="23">
        <v>9409.894666666667</v>
      </c>
      <c r="J60" s="24"/>
      <c r="K60" s="117"/>
      <c r="L60" s="23">
        <v>6042.08</v>
      </c>
      <c r="M60" s="24"/>
      <c r="N60" s="94">
        <v>-3367.8146666666671</v>
      </c>
      <c r="O60" s="24"/>
      <c r="P60" s="117"/>
      <c r="Q60" s="23">
        <v>7752.53</v>
      </c>
      <c r="R60" s="24"/>
      <c r="S60" s="95">
        <v>-1710.4499999999998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20.45" customHeight="1">
      <c r="A61" t="s">
        <v>306</v>
      </c>
      <c r="B61" s="12" t="s">
        <v>0</v>
      </c>
      <c r="C61" s="30" t="s">
        <v>57</v>
      </c>
      <c r="D61" s="82"/>
      <c r="E61" s="14"/>
      <c r="F61" s="31">
        <v>244.32954319370256</v>
      </c>
      <c r="G61" s="84"/>
      <c r="H61" s="14"/>
      <c r="I61" s="31">
        <v>244.32954319370256</v>
      </c>
      <c r="J61" s="42"/>
      <c r="K61" s="14"/>
      <c r="L61" s="34">
        <v>0</v>
      </c>
      <c r="M61" s="42"/>
      <c r="N61" s="60">
        <v>-244.32954319370256</v>
      </c>
      <c r="O61" s="42"/>
      <c r="P61" s="14"/>
      <c r="Q61" s="34">
        <v>225</v>
      </c>
      <c r="R61" s="42"/>
      <c r="S61" s="86">
        <v>-225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20.45" customHeight="1">
      <c r="A62" t="s">
        <v>307</v>
      </c>
      <c r="B62" s="12" t="s">
        <v>0</v>
      </c>
      <c r="C62" s="30" t="s">
        <v>58</v>
      </c>
      <c r="D62" s="82"/>
      <c r="E62" s="14"/>
      <c r="F62" s="31">
        <v>35</v>
      </c>
      <c r="G62" s="84"/>
      <c r="H62" s="14"/>
      <c r="I62" s="31">
        <v>35</v>
      </c>
      <c r="J62" s="42"/>
      <c r="K62" s="14"/>
      <c r="L62" s="34">
        <v>0</v>
      </c>
      <c r="M62" s="42"/>
      <c r="N62" s="60">
        <v>-35</v>
      </c>
      <c r="O62" s="42"/>
      <c r="P62" s="14"/>
      <c r="Q62" s="34">
        <v>35</v>
      </c>
      <c r="R62" s="42"/>
      <c r="S62" s="86">
        <v>-35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20.45" customHeight="1">
      <c r="A63" t="s">
        <v>308</v>
      </c>
      <c r="B63" s="12" t="s">
        <v>0</v>
      </c>
      <c r="C63" s="30" t="s">
        <v>59</v>
      </c>
      <c r="D63" s="82"/>
      <c r="E63" s="14"/>
      <c r="F63" s="31">
        <v>697.6</v>
      </c>
      <c r="G63" s="84"/>
      <c r="H63" s="14"/>
      <c r="I63" s="31">
        <v>697.6</v>
      </c>
      <c r="J63" s="42"/>
      <c r="K63" s="14"/>
      <c r="L63" s="33">
        <v>248.87</v>
      </c>
      <c r="M63" s="42"/>
      <c r="N63" s="60">
        <v>-448.73</v>
      </c>
      <c r="O63" s="42"/>
      <c r="P63" s="14"/>
      <c r="Q63" s="33">
        <v>592</v>
      </c>
      <c r="R63" s="42"/>
      <c r="S63" s="86">
        <v>-343.13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20.45" customHeight="1">
      <c r="A64" t="s">
        <v>309</v>
      </c>
      <c r="B64" s="12" t="s">
        <v>0</v>
      </c>
      <c r="C64" s="30" t="s">
        <v>60</v>
      </c>
      <c r="D64" s="82"/>
      <c r="E64" s="14"/>
      <c r="F64" s="31">
        <v>589.91200000000003</v>
      </c>
      <c r="G64" s="84"/>
      <c r="H64" s="14"/>
      <c r="I64" s="31">
        <v>589.91200000000003</v>
      </c>
      <c r="J64" s="42"/>
      <c r="K64" s="14"/>
      <c r="L64" s="34">
        <v>456.53</v>
      </c>
      <c r="M64" s="42"/>
      <c r="N64" s="60">
        <v>-133.38200000000006</v>
      </c>
      <c r="O64" s="42"/>
      <c r="P64" s="14"/>
      <c r="Q64" s="34">
        <v>482.96</v>
      </c>
      <c r="R64" s="42"/>
      <c r="S64" s="86">
        <v>-26.430000000000007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20.45" customHeight="1">
      <c r="A65" t="s">
        <v>310</v>
      </c>
      <c r="B65" s="12" t="s">
        <v>0</v>
      </c>
      <c r="C65" s="30" t="s">
        <v>61</v>
      </c>
      <c r="D65" s="82"/>
      <c r="E65" s="14"/>
      <c r="F65" s="31">
        <v>276.8</v>
      </c>
      <c r="G65" s="84"/>
      <c r="H65" s="14"/>
      <c r="I65" s="31">
        <v>276.8</v>
      </c>
      <c r="J65" s="42"/>
      <c r="K65" s="14"/>
      <c r="L65" s="34">
        <v>65.22</v>
      </c>
      <c r="M65" s="42"/>
      <c r="N65" s="60">
        <v>-211.58</v>
      </c>
      <c r="O65" s="42"/>
      <c r="P65" s="14"/>
      <c r="Q65" s="34">
        <v>210.02</v>
      </c>
      <c r="R65" s="42"/>
      <c r="S65" s="86">
        <v>-144.80000000000001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20.45" customHeight="1">
      <c r="A66" t="s">
        <v>311</v>
      </c>
      <c r="B66" s="12" t="s">
        <v>0</v>
      </c>
      <c r="C66" s="30" t="s">
        <v>62</v>
      </c>
      <c r="D66" s="82"/>
      <c r="E66" s="14"/>
      <c r="F66" s="31">
        <v>1349.1200000000001</v>
      </c>
      <c r="G66" s="84"/>
      <c r="H66" s="14"/>
      <c r="I66" s="31">
        <v>1349.1200000000001</v>
      </c>
      <c r="J66" s="42"/>
      <c r="K66" s="14"/>
      <c r="L66" s="34">
        <v>252.3</v>
      </c>
      <c r="M66" s="42"/>
      <c r="N66" s="60">
        <v>-1096.8200000000002</v>
      </c>
      <c r="O66" s="42"/>
      <c r="P66" s="14"/>
      <c r="Q66" s="34">
        <v>1705.28</v>
      </c>
      <c r="R66" s="42"/>
      <c r="S66" s="86">
        <v>-1452.98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20.45" customHeight="1">
      <c r="A67" t="s">
        <v>312</v>
      </c>
      <c r="B67" s="12" t="s">
        <v>0</v>
      </c>
      <c r="C67" s="30" t="s">
        <v>63</v>
      </c>
      <c r="D67" s="82"/>
      <c r="E67" s="14"/>
      <c r="F67" s="31">
        <v>1438.3466666666668</v>
      </c>
      <c r="G67" s="84"/>
      <c r="H67" s="14"/>
      <c r="I67" s="31">
        <v>1438.3466666666668</v>
      </c>
      <c r="J67" s="42"/>
      <c r="K67" s="14"/>
      <c r="L67" s="34">
        <v>523.33000000000004</v>
      </c>
      <c r="M67" s="42"/>
      <c r="N67" s="60">
        <v>-915.01666666666677</v>
      </c>
      <c r="O67" s="42"/>
      <c r="P67" s="14"/>
      <c r="Q67" s="34">
        <v>4555.83</v>
      </c>
      <c r="R67" s="42"/>
      <c r="S67" s="86">
        <v>-4032.5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20.45" customHeight="1">
      <c r="A68" t="s">
        <v>313</v>
      </c>
      <c r="B68" s="12" t="s">
        <v>0</v>
      </c>
      <c r="C68" s="30" t="s">
        <v>64</v>
      </c>
      <c r="D68" s="82"/>
      <c r="E68" s="14"/>
      <c r="F68" s="31">
        <v>2087.673832859015</v>
      </c>
      <c r="G68" s="84"/>
      <c r="H68" s="14"/>
      <c r="I68" s="31">
        <v>2087.673832859015</v>
      </c>
      <c r="J68" s="42"/>
      <c r="K68" s="14"/>
      <c r="L68" s="33">
        <v>1926.5490000000002</v>
      </c>
      <c r="M68" s="42"/>
      <c r="N68" s="60">
        <v>-161.12483285901476</v>
      </c>
      <c r="O68" s="42"/>
      <c r="P68" s="14"/>
      <c r="Q68" s="34">
        <v>5310.96</v>
      </c>
      <c r="R68" s="42"/>
      <c r="S68" s="86">
        <v>-3384.4110000000001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20.45" hidden="1" customHeight="1">
      <c r="A69" t="s">
        <v>270</v>
      </c>
      <c r="B69" s="12" t="s">
        <v>0</v>
      </c>
      <c r="C69" s="30" t="s">
        <v>21</v>
      </c>
      <c r="D69" s="82"/>
      <c r="E69" s="14"/>
      <c r="F69" s="31">
        <v>0</v>
      </c>
      <c r="G69" s="84"/>
      <c r="H69" s="14"/>
      <c r="I69" s="31">
        <v>0</v>
      </c>
      <c r="J69" s="42"/>
      <c r="K69" s="14"/>
      <c r="L69" s="34"/>
      <c r="M69" s="42"/>
      <c r="N69" s="60">
        <v>0</v>
      </c>
      <c r="O69" s="42"/>
      <c r="P69" s="14"/>
      <c r="Q69" s="34">
        <v>0</v>
      </c>
      <c r="R69" s="42"/>
      <c r="S69" s="86"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20.45" hidden="1" customHeight="1">
      <c r="A70" t="s">
        <v>270</v>
      </c>
      <c r="B70" s="12" t="s">
        <v>0</v>
      </c>
      <c r="C70" s="30" t="s">
        <v>21</v>
      </c>
      <c r="D70" s="82"/>
      <c r="E70" s="14"/>
      <c r="F70" s="31">
        <v>0</v>
      </c>
      <c r="G70" s="84"/>
      <c r="H70" s="14"/>
      <c r="I70" s="31">
        <v>0</v>
      </c>
      <c r="J70" s="42"/>
      <c r="K70" s="14"/>
      <c r="L70" s="34">
        <v>0</v>
      </c>
      <c r="M70" s="42"/>
      <c r="N70" s="60">
        <v>0</v>
      </c>
      <c r="O70" s="42"/>
      <c r="P70" s="14"/>
      <c r="Q70" s="34">
        <v>0</v>
      </c>
      <c r="R70" s="42"/>
      <c r="S70" s="86"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20.45" hidden="1" customHeight="1">
      <c r="A71" t="s">
        <v>270</v>
      </c>
      <c r="B71" s="12" t="s">
        <v>0</v>
      </c>
      <c r="C71" s="30" t="s">
        <v>21</v>
      </c>
      <c r="D71" s="82"/>
      <c r="E71" s="14"/>
      <c r="F71" s="31">
        <v>0</v>
      </c>
      <c r="G71" s="84"/>
      <c r="H71" s="14"/>
      <c r="I71" s="31">
        <v>0</v>
      </c>
      <c r="J71" s="42"/>
      <c r="K71" s="14"/>
      <c r="L71" s="34">
        <v>0</v>
      </c>
      <c r="M71" s="42"/>
      <c r="N71" s="60">
        <v>0</v>
      </c>
      <c r="O71" s="42"/>
      <c r="P71" s="14"/>
      <c r="Q71" s="34">
        <v>0</v>
      </c>
      <c r="R71" s="42"/>
      <c r="S71" s="86"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20.45" customHeight="1">
      <c r="A72" t="s">
        <v>314</v>
      </c>
      <c r="B72" s="12" t="s">
        <v>0</v>
      </c>
      <c r="C72" s="99" t="s">
        <v>65</v>
      </c>
      <c r="D72" s="100" t="s">
        <v>40</v>
      </c>
      <c r="E72" s="101">
        <v>0.29071073807100334</v>
      </c>
      <c r="F72" s="102">
        <v>33491.447276052721</v>
      </c>
      <c r="G72" s="103" t="s">
        <v>40</v>
      </c>
      <c r="H72" s="101">
        <v>0.29071073807100334</v>
      </c>
      <c r="I72" s="102">
        <v>33491.447276052721</v>
      </c>
      <c r="J72" s="103" t="s">
        <v>40</v>
      </c>
      <c r="K72" s="101">
        <v>0.44395846816907442</v>
      </c>
      <c r="L72" s="102">
        <v>20770.739000000001</v>
      </c>
      <c r="M72" s="106"/>
      <c r="N72" s="102">
        <v>-12720.708276052717</v>
      </c>
      <c r="O72" s="103" t="s">
        <v>40</v>
      </c>
      <c r="P72" s="101">
        <v>0.47163140171754753</v>
      </c>
      <c r="Q72" s="102">
        <v>45470.289999999994</v>
      </c>
      <c r="R72" s="106"/>
      <c r="S72" s="107">
        <v>-24699.550999999999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20.45" customHeight="1">
      <c r="A73" t="s">
        <v>0</v>
      </c>
      <c r="B73" s="12" t="s">
        <v>0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20.45" customHeight="1">
      <c r="A74" t="s">
        <v>315</v>
      </c>
      <c r="B74" s="12" t="s">
        <v>0</v>
      </c>
      <c r="C74" s="99" t="s">
        <v>66</v>
      </c>
      <c r="D74" s="100" t="s">
        <v>40</v>
      </c>
      <c r="E74" s="101">
        <v>1.5572714669888252</v>
      </c>
      <c r="F74" s="102">
        <v>179406.08447156526</v>
      </c>
      <c r="G74" s="103" t="s">
        <v>40</v>
      </c>
      <c r="H74" s="101">
        <v>1.5572714669888252</v>
      </c>
      <c r="I74" s="102">
        <v>179406.08447156526</v>
      </c>
      <c r="J74" s="103" t="s">
        <v>40</v>
      </c>
      <c r="K74" s="101">
        <v>2.4151081792322842</v>
      </c>
      <c r="L74" s="102">
        <v>112991.609</v>
      </c>
      <c r="M74" s="106"/>
      <c r="N74" s="119">
        <v>-66414.475471565267</v>
      </c>
      <c r="O74" s="103" t="s">
        <v>40</v>
      </c>
      <c r="P74" s="101">
        <v>1.9837012819641759</v>
      </c>
      <c r="Q74" s="102">
        <v>191249.93</v>
      </c>
      <c r="R74" s="106"/>
      <c r="S74" s="120">
        <v>-78258.320999999996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20.45" customHeight="1">
      <c r="A75" t="s">
        <v>316</v>
      </c>
      <c r="B75" s="12" t="s">
        <v>0</v>
      </c>
      <c r="C75" s="30" t="s">
        <v>212</v>
      </c>
      <c r="D75" s="82"/>
      <c r="E75" s="14"/>
      <c r="F75" s="31">
        <v>22678.818750000006</v>
      </c>
      <c r="G75" s="84"/>
      <c r="H75" s="14"/>
      <c r="I75" s="31">
        <v>22678.818750000006</v>
      </c>
      <c r="J75" s="42"/>
      <c r="K75" s="14"/>
      <c r="L75" s="33">
        <v>11500</v>
      </c>
      <c r="M75" s="42"/>
      <c r="N75" s="60">
        <v>-11178.818750000006</v>
      </c>
      <c r="O75" s="42"/>
      <c r="P75" s="14"/>
      <c r="Q75" s="33">
        <v>7920</v>
      </c>
      <c r="R75" s="42"/>
      <c r="S75" s="86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20.45" customHeight="1">
      <c r="A76" t="s">
        <v>317</v>
      </c>
      <c r="B76" s="12" t="s">
        <v>0</v>
      </c>
      <c r="C76" s="30" t="s">
        <v>209</v>
      </c>
      <c r="D76" s="82"/>
      <c r="E76" s="14"/>
      <c r="F76" s="31">
        <v>0</v>
      </c>
      <c r="G76" s="84"/>
      <c r="H76" s="14"/>
      <c r="I76" s="31">
        <v>0</v>
      </c>
      <c r="J76" s="42"/>
      <c r="K76" s="14"/>
      <c r="L76" s="33">
        <v>0</v>
      </c>
      <c r="M76" s="42"/>
      <c r="N76" s="60">
        <v>0</v>
      </c>
      <c r="O76" s="42"/>
      <c r="P76" s="14"/>
      <c r="Q76" s="33">
        <v>0</v>
      </c>
      <c r="R76" s="42"/>
      <c r="S76" s="86"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20.45" customHeight="1">
      <c r="A77" t="s">
        <v>318</v>
      </c>
      <c r="B77" s="12" t="s">
        <v>0</v>
      </c>
      <c r="C77" s="30" t="s">
        <v>69</v>
      </c>
      <c r="D77" s="82"/>
      <c r="E77" s="14"/>
      <c r="F77" s="31">
        <v>0</v>
      </c>
      <c r="G77" s="84"/>
      <c r="H77" s="14"/>
      <c r="I77" s="31">
        <v>0</v>
      </c>
      <c r="J77" s="42"/>
      <c r="K77" s="14"/>
      <c r="L77" s="33">
        <v>0</v>
      </c>
      <c r="M77" s="42"/>
      <c r="N77" s="60">
        <v>0</v>
      </c>
      <c r="O77" s="42"/>
      <c r="P77" s="14"/>
      <c r="Q77" s="33">
        <v>0</v>
      </c>
      <c r="R77" s="42"/>
      <c r="S77" s="86"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20.45" customHeight="1">
      <c r="A78" t="s">
        <v>319</v>
      </c>
      <c r="B78" s="12" t="s">
        <v>0</v>
      </c>
      <c r="C78" s="30" t="s">
        <v>70</v>
      </c>
      <c r="D78" s="82"/>
      <c r="E78" s="14"/>
      <c r="F78" s="31">
        <v>36387.783750000002</v>
      </c>
      <c r="G78" s="84"/>
      <c r="H78" s="14"/>
      <c r="I78" s="31">
        <v>36387.783750000002</v>
      </c>
      <c r="J78" s="42"/>
      <c r="K78" s="14"/>
      <c r="L78" s="34">
        <v>22341</v>
      </c>
      <c r="M78" s="42"/>
      <c r="N78" s="60">
        <v>-14046.783750000002</v>
      </c>
      <c r="O78" s="42"/>
      <c r="P78" s="14"/>
      <c r="Q78" s="33">
        <v>73636.100000000006</v>
      </c>
      <c r="R78" s="42"/>
      <c r="S78" s="86">
        <v>-51295.100000000006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20.45" hidden="1" customHeight="1">
      <c r="A79" t="s">
        <v>270</v>
      </c>
      <c r="B79" s="12" t="s">
        <v>0</v>
      </c>
      <c r="C79" s="30" t="s">
        <v>21</v>
      </c>
      <c r="D79" s="82"/>
      <c r="E79" s="14"/>
      <c r="F79" s="31">
        <v>0</v>
      </c>
      <c r="G79" s="84"/>
      <c r="H79" s="14"/>
      <c r="I79" s="31">
        <v>0</v>
      </c>
      <c r="J79" s="42"/>
      <c r="K79" s="14"/>
      <c r="L79" s="34">
        <v>0</v>
      </c>
      <c r="M79" s="42"/>
      <c r="N79" s="60">
        <v>0</v>
      </c>
      <c r="O79" s="42"/>
      <c r="P79" s="14"/>
      <c r="Q79" s="33">
        <v>0</v>
      </c>
      <c r="R79" s="42"/>
      <c r="S79" s="86"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20.45" hidden="1" customHeight="1">
      <c r="A80" t="s">
        <v>270</v>
      </c>
      <c r="B80" s="12" t="s">
        <v>0</v>
      </c>
      <c r="C80" s="30" t="s">
        <v>21</v>
      </c>
      <c r="D80" s="82"/>
      <c r="E80" s="14"/>
      <c r="F80" s="31">
        <v>0</v>
      </c>
      <c r="G80" s="84"/>
      <c r="H80" s="14"/>
      <c r="I80" s="31">
        <v>0</v>
      </c>
      <c r="J80" s="42"/>
      <c r="K80" s="14"/>
      <c r="L80" s="34">
        <v>0</v>
      </c>
      <c r="M80" s="42"/>
      <c r="N80" s="60">
        <v>0</v>
      </c>
      <c r="O80" s="42"/>
      <c r="P80" s="14"/>
      <c r="Q80" s="33">
        <v>0</v>
      </c>
      <c r="R80" s="42"/>
      <c r="S80" s="86"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20.45" hidden="1" customHeight="1">
      <c r="A81" t="s">
        <v>270</v>
      </c>
      <c r="B81" s="12" t="s">
        <v>0</v>
      </c>
      <c r="C81" s="30" t="s">
        <v>21</v>
      </c>
      <c r="D81" s="82"/>
      <c r="E81" s="14"/>
      <c r="F81" s="31">
        <v>0</v>
      </c>
      <c r="G81" s="84"/>
      <c r="H81" s="14"/>
      <c r="I81" s="31">
        <v>0</v>
      </c>
      <c r="J81" s="42"/>
      <c r="K81" s="14"/>
      <c r="L81" s="34">
        <v>0</v>
      </c>
      <c r="M81" s="42"/>
      <c r="N81" s="60">
        <v>0</v>
      </c>
      <c r="O81" s="42"/>
      <c r="P81" s="14"/>
      <c r="Q81" s="33">
        <v>0</v>
      </c>
      <c r="R81" s="42"/>
      <c r="S81" s="86"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20.45" customHeight="1">
      <c r="A82" t="s">
        <v>320</v>
      </c>
      <c r="B82" s="12" t="s">
        <v>0</v>
      </c>
      <c r="C82" s="30" t="s">
        <v>71</v>
      </c>
      <c r="D82" s="82"/>
      <c r="E82" s="14"/>
      <c r="F82" s="31">
        <v>19185.977379285494</v>
      </c>
      <c r="G82" s="84"/>
      <c r="H82" s="14"/>
      <c r="I82" s="31">
        <v>19185.977379285494</v>
      </c>
      <c r="J82" s="42"/>
      <c r="K82" s="14"/>
      <c r="L82" s="33">
        <v>6261</v>
      </c>
      <c r="M82" s="42"/>
      <c r="N82" s="60">
        <v>-12924.977379285494</v>
      </c>
      <c r="O82" s="42"/>
      <c r="P82" s="14"/>
      <c r="Q82" s="33">
        <v>23795.25</v>
      </c>
      <c r="R82" s="42"/>
      <c r="S82" s="86">
        <v>-17534.25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20.45" customHeight="1">
      <c r="A83" t="s">
        <v>321</v>
      </c>
      <c r="B83" s="12" t="s">
        <v>0</v>
      </c>
      <c r="C83" s="99" t="s">
        <v>72</v>
      </c>
      <c r="D83" s="100"/>
      <c r="E83" s="101"/>
      <c r="F83" s="102">
        <v>78252.579879285506</v>
      </c>
      <c r="G83" s="103"/>
      <c r="H83" s="101"/>
      <c r="I83" s="102">
        <v>78252.579879285506</v>
      </c>
      <c r="J83" s="103"/>
      <c r="K83" s="101"/>
      <c r="L83" s="102">
        <v>40102</v>
      </c>
      <c r="M83" s="106"/>
      <c r="N83" s="102">
        <v>-38150.579879285506</v>
      </c>
      <c r="O83" s="103"/>
      <c r="P83" s="101"/>
      <c r="Q83" s="102">
        <v>105351.35</v>
      </c>
      <c r="R83" s="106"/>
      <c r="S83" s="107">
        <v>-68829.350000000006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20.45" customHeight="1">
      <c r="A84" t="s">
        <v>0</v>
      </c>
      <c r="B84" s="12" t="s">
        <v>0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20.45" customHeight="1" thickBot="1">
      <c r="A85" t="s">
        <v>322</v>
      </c>
      <c r="B85" s="12" t="s">
        <v>0</v>
      </c>
      <c r="C85" s="130" t="s">
        <v>73</v>
      </c>
      <c r="D85" s="131"/>
      <c r="E85" s="132"/>
      <c r="F85" s="133">
        <v>14051.89682592568</v>
      </c>
      <c r="G85" s="134"/>
      <c r="H85" s="132"/>
      <c r="I85" s="133">
        <v>14051.89682592568</v>
      </c>
      <c r="J85" s="134"/>
      <c r="K85" s="131"/>
      <c r="L85" s="133">
        <v>-26104.288999999902</v>
      </c>
      <c r="M85" s="134"/>
      <c r="N85" s="133">
        <v>-40156.18582592559</v>
      </c>
      <c r="O85" s="134"/>
      <c r="P85" s="131"/>
      <c r="Q85" s="133">
        <v>10512.070000000269</v>
      </c>
      <c r="R85" s="134"/>
      <c r="S85" s="135">
        <v>-40196.359000000164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">
        <v>256</v>
      </c>
      <c r="D89" s="2"/>
      <c r="E89" s="2"/>
      <c r="F89" s="2"/>
      <c r="G89" s="2"/>
      <c r="H89" s="1"/>
      <c r="I89" s="1"/>
      <c r="J89" s="1"/>
      <c r="K89" s="749" t="s">
        <v>74</v>
      </c>
      <c r="L89" s="2"/>
      <c r="M89" s="2"/>
      <c r="N89" s="1"/>
      <c r="O89" s="1"/>
      <c r="P89" s="2"/>
      <c r="Q89" s="1"/>
      <c r="R89" s="2"/>
      <c r="S89" s="5" t="s">
        <v>257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21.6" customHeight="1" thickTop="1">
      <c r="B91" s="12"/>
      <c r="C91" s="13"/>
      <c r="D91" s="774" t="s">
        <v>5</v>
      </c>
      <c r="E91" s="775"/>
      <c r="F91" s="776"/>
      <c r="G91" s="777" t="s">
        <v>75</v>
      </c>
      <c r="H91" s="775"/>
      <c r="I91" s="776"/>
      <c r="J91" s="777" t="s">
        <v>7</v>
      </c>
      <c r="K91" s="775"/>
      <c r="L91" s="776"/>
      <c r="M91" s="777" t="s">
        <v>8</v>
      </c>
      <c r="N91" s="776"/>
      <c r="O91" s="774" t="s">
        <v>9</v>
      </c>
      <c r="P91" s="775"/>
      <c r="Q91" s="776"/>
      <c r="R91" s="777" t="s">
        <v>10</v>
      </c>
      <c r="S91" s="778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21.6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0.45" customHeight="1">
      <c r="A93" t="s">
        <v>323</v>
      </c>
      <c r="B93" s="12" t="s">
        <v>74</v>
      </c>
      <c r="C93" s="88" t="s">
        <v>16</v>
      </c>
      <c r="D93" s="26"/>
      <c r="E93" s="26"/>
      <c r="F93" s="23">
        <v>641081.32723401533</v>
      </c>
      <c r="G93" s="47"/>
      <c r="H93" s="26"/>
      <c r="I93" s="23">
        <v>641081.32723401533</v>
      </c>
      <c r="J93" s="24"/>
      <c r="K93" s="26"/>
      <c r="L93" s="23">
        <v>495435.11</v>
      </c>
      <c r="M93" s="143"/>
      <c r="N93" s="144"/>
      <c r="O93" s="24"/>
      <c r="P93" s="26"/>
      <c r="Q93" s="23">
        <v>470881.10000000003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0.45" customHeight="1">
      <c r="A94" t="s">
        <v>324</v>
      </c>
      <c r="B94" s="12" t="s">
        <v>74</v>
      </c>
      <c r="C94" s="30" t="s">
        <v>76</v>
      </c>
      <c r="D94" s="31">
        <v>19.24044771677282</v>
      </c>
      <c r="E94" s="31">
        <v>750</v>
      </c>
      <c r="F94" s="31">
        <v>14430.335787579615</v>
      </c>
      <c r="G94" s="32">
        <v>19.24044771677282</v>
      </c>
      <c r="H94" s="31">
        <v>750</v>
      </c>
      <c r="I94" s="31">
        <v>14430.335787579615</v>
      </c>
      <c r="J94" s="655">
        <v>14</v>
      </c>
      <c r="K94" s="31">
        <v>1047.6399999999994</v>
      </c>
      <c r="L94" s="34">
        <v>14666.959999999992</v>
      </c>
      <c r="M94" s="32">
        <v>-5.2404477167728203</v>
      </c>
      <c r="N94" s="34">
        <v>236.62421242037635</v>
      </c>
      <c r="O94" s="655">
        <v>0</v>
      </c>
      <c r="P94" s="31">
        <v>0</v>
      </c>
      <c r="Q94" s="34">
        <v>0</v>
      </c>
      <c r="R94" s="32">
        <v>14</v>
      </c>
      <c r="S94" s="35">
        <v>14666.959999999992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20.45" customHeight="1">
      <c r="A95" t="s">
        <v>325</v>
      </c>
      <c r="B95" s="12" t="s">
        <v>74</v>
      </c>
      <c r="C95" s="30" t="s">
        <v>77</v>
      </c>
      <c r="D95" s="31">
        <v>1.0973639382189821</v>
      </c>
      <c r="E95" s="26">
        <v>750</v>
      </c>
      <c r="F95" s="31">
        <v>823.02295366423664</v>
      </c>
      <c r="G95" s="32">
        <v>1.0973639382189821</v>
      </c>
      <c r="H95" s="31">
        <v>750</v>
      </c>
      <c r="I95" s="31">
        <v>823.02295366423664</v>
      </c>
      <c r="J95" s="655">
        <v>1</v>
      </c>
      <c r="K95" s="31">
        <v>715</v>
      </c>
      <c r="L95" s="33">
        <v>715</v>
      </c>
      <c r="M95" s="32"/>
      <c r="N95" s="34"/>
      <c r="O95" s="655">
        <v>18</v>
      </c>
      <c r="P95" s="31">
        <v>664.77944444444518</v>
      </c>
      <c r="Q95" s="33">
        <v>11966.030000000013</v>
      </c>
      <c r="R95" s="32">
        <v>-17</v>
      </c>
      <c r="S95" s="35">
        <v>-11251.030000000013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20.45" customHeight="1">
      <c r="A96" t="s">
        <v>326</v>
      </c>
      <c r="B96" s="12" t="s">
        <v>74</v>
      </c>
      <c r="C96" s="36" t="s">
        <v>78</v>
      </c>
      <c r="D96" s="37">
        <v>20.337811654991803</v>
      </c>
      <c r="E96" s="31">
        <v>750</v>
      </c>
      <c r="F96" s="38">
        <v>15253.358741243852</v>
      </c>
      <c r="G96" s="39">
        <v>20.337811654991803</v>
      </c>
      <c r="H96" s="37">
        <v>750</v>
      </c>
      <c r="I96" s="38">
        <v>15253.358741243852</v>
      </c>
      <c r="J96" s="39">
        <v>15</v>
      </c>
      <c r="K96" s="37">
        <v>1025.4639999999995</v>
      </c>
      <c r="L96" s="38">
        <v>15381.959999999992</v>
      </c>
      <c r="M96" s="39">
        <v>-5.3378116549918033</v>
      </c>
      <c r="N96" s="38">
        <v>128.60125875613994</v>
      </c>
      <c r="O96" s="39">
        <v>18</v>
      </c>
      <c r="P96" s="37">
        <v>664.77944444444518</v>
      </c>
      <c r="Q96" s="38">
        <v>11966.030000000013</v>
      </c>
      <c r="R96" s="39">
        <v>-3</v>
      </c>
      <c r="S96" s="40">
        <v>3415.9299999999785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20.45" customHeight="1">
      <c r="A97" t="s">
        <v>74</v>
      </c>
      <c r="B97" s="12" t="s">
        <v>74</v>
      </c>
      <c r="C97" s="30"/>
      <c r="D97" s="14"/>
      <c r="E97" s="31">
        <v>0</v>
      </c>
      <c r="F97" s="41"/>
      <c r="G97" s="42"/>
      <c r="H97" s="14">
        <v>0</v>
      </c>
      <c r="I97" s="41"/>
      <c r="J97" s="42"/>
      <c r="K97" s="14"/>
      <c r="L97" s="41"/>
      <c r="M97" s="43">
        <v>-0.26245752225174468</v>
      </c>
      <c r="N97" s="44">
        <v>8.431012535515375E-3</v>
      </c>
      <c r="O97" s="42"/>
      <c r="P97" s="14"/>
      <c r="Q97" s="41"/>
      <c r="R97" s="43">
        <v>-0.16666666666666666</v>
      </c>
      <c r="S97" s="45">
        <v>0.28546894834794617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20.45" customHeight="1">
      <c r="A98" t="s">
        <v>327</v>
      </c>
      <c r="B98" s="12" t="s">
        <v>74</v>
      </c>
      <c r="C98" s="30" t="s">
        <v>208</v>
      </c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20.45" customHeight="1">
      <c r="A99" t="s">
        <v>328</v>
      </c>
      <c r="B99" s="12" t="s">
        <v>74</v>
      </c>
      <c r="C99" s="30" t="s">
        <v>79</v>
      </c>
      <c r="D99" s="31">
        <v>17.233619349756211</v>
      </c>
      <c r="E99" s="31">
        <v>120</v>
      </c>
      <c r="F99" s="31">
        <v>2068.0343219707452</v>
      </c>
      <c r="G99" s="42">
        <v>17.233619349756211</v>
      </c>
      <c r="H99" s="31">
        <v>120</v>
      </c>
      <c r="I99" s="31">
        <v>2068.0343219707452</v>
      </c>
      <c r="J99" s="655">
        <v>20</v>
      </c>
      <c r="K99" s="31">
        <v>-41.210000000000583</v>
      </c>
      <c r="L99" s="34">
        <v>-824.20000000001164</v>
      </c>
      <c r="M99" s="32">
        <v>2.7663806502437893</v>
      </c>
      <c r="N99" s="34">
        <v>-2892.2343219707568</v>
      </c>
      <c r="O99" s="655">
        <v>11</v>
      </c>
      <c r="P99" s="31">
        <v>-490.35545454545485</v>
      </c>
      <c r="Q99" s="33">
        <v>-5393.9100000000035</v>
      </c>
      <c r="R99" s="32">
        <v>9</v>
      </c>
      <c r="S99" s="35">
        <v>4569.7099999999919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20.45" customHeight="1">
      <c r="A100" t="s">
        <v>74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ht="20.45" customHeight="1">
      <c r="A101" t="s">
        <v>329</v>
      </c>
      <c r="B101" s="12" t="s">
        <v>74</v>
      </c>
      <c r="C101" s="30" t="s">
        <v>26</v>
      </c>
      <c r="D101" s="31">
        <v>0</v>
      </c>
      <c r="E101" s="31">
        <v>0</v>
      </c>
      <c r="F101" s="34">
        <v>16353.50352375072</v>
      </c>
      <c r="G101" s="32">
        <v>0</v>
      </c>
      <c r="H101" s="31">
        <v>0</v>
      </c>
      <c r="I101" s="31">
        <v>16353.50352375072</v>
      </c>
      <c r="J101" s="32"/>
      <c r="K101" s="31">
        <v>309.40733333333333</v>
      </c>
      <c r="L101" s="34">
        <v>4641.1099999999997</v>
      </c>
      <c r="M101" s="32"/>
      <c r="N101" s="34">
        <v>-11712.393523750721</v>
      </c>
      <c r="O101" s="32"/>
      <c r="P101" s="31">
        <v>268.61222222222227</v>
      </c>
      <c r="Q101" s="34">
        <v>4835.0200000000004</v>
      </c>
      <c r="R101" s="32">
        <v>-309.40733333333333</v>
      </c>
      <c r="S101" s="35">
        <v>-193.91000000000076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20.45" customHeight="1">
      <c r="A102" t="s">
        <v>330</v>
      </c>
      <c r="B102" s="12" t="s">
        <v>74</v>
      </c>
      <c r="C102" s="30" t="s">
        <v>27</v>
      </c>
      <c r="D102" s="31">
        <v>0</v>
      </c>
      <c r="E102" s="31">
        <v>0</v>
      </c>
      <c r="F102" s="34">
        <v>18533.970660250816</v>
      </c>
      <c r="G102" s="32">
        <v>0</v>
      </c>
      <c r="H102" s="31">
        <v>0</v>
      </c>
      <c r="I102" s="31">
        <v>18533.970660250816</v>
      </c>
      <c r="J102" s="32"/>
      <c r="K102" s="31">
        <v>1352.4093333333333</v>
      </c>
      <c r="L102" s="34">
        <v>20286.14</v>
      </c>
      <c r="M102" s="32"/>
      <c r="N102" s="34">
        <v>1752.1693397491836</v>
      </c>
      <c r="O102" s="32"/>
      <c r="P102" s="31">
        <v>437.56277777777774</v>
      </c>
      <c r="Q102" s="34">
        <v>7876.1299999999992</v>
      </c>
      <c r="R102" s="32">
        <v>-1352.4093333333333</v>
      </c>
      <c r="S102" s="35">
        <v>12410.01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20.45" customHeight="1">
      <c r="A103" t="s">
        <v>331</v>
      </c>
      <c r="B103" s="12" t="s">
        <v>74</v>
      </c>
      <c r="C103" s="30" t="s">
        <v>28</v>
      </c>
      <c r="D103" s="31">
        <v>0</v>
      </c>
      <c r="E103" s="26">
        <v>0</v>
      </c>
      <c r="F103" s="34">
        <v>0</v>
      </c>
      <c r="G103" s="32">
        <v>0</v>
      </c>
      <c r="H103" s="48">
        <v>0</v>
      </c>
      <c r="I103" s="31">
        <v>0</v>
      </c>
      <c r="J103" s="32"/>
      <c r="K103" s="48">
        <v>43.192666666666668</v>
      </c>
      <c r="L103" s="34">
        <v>647.89</v>
      </c>
      <c r="M103" s="52"/>
      <c r="N103" s="34">
        <v>647.89</v>
      </c>
      <c r="O103" s="32"/>
      <c r="P103" s="48">
        <v>24.228888888888889</v>
      </c>
      <c r="Q103" s="34">
        <v>436.12</v>
      </c>
      <c r="R103" s="32">
        <v>-43.192666666666668</v>
      </c>
      <c r="S103" s="35">
        <v>211.76999999999998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20.45" customHeight="1">
      <c r="A104" t="s">
        <v>332</v>
      </c>
      <c r="B104" s="12" t="s">
        <v>74</v>
      </c>
      <c r="C104" s="36" t="s">
        <v>29</v>
      </c>
      <c r="D104" s="37">
        <v>20.337811654991803</v>
      </c>
      <c r="E104" s="31">
        <v>1715.3996101364523</v>
      </c>
      <c r="F104" s="38">
        <v>34887.474184001534</v>
      </c>
      <c r="G104" s="39">
        <v>20.337811654991803</v>
      </c>
      <c r="H104" s="37">
        <v>1715.3996101364523</v>
      </c>
      <c r="I104" s="38">
        <v>34887.474184001534</v>
      </c>
      <c r="J104" s="39">
        <v>15</v>
      </c>
      <c r="K104" s="37">
        <v>1705.0093333333332</v>
      </c>
      <c r="L104" s="38">
        <v>25575.14</v>
      </c>
      <c r="M104" s="32">
        <v>-5.3378116549918033</v>
      </c>
      <c r="N104" s="38">
        <v>-9312.3341840015346</v>
      </c>
      <c r="O104" s="39">
        <v>18</v>
      </c>
      <c r="P104" s="37">
        <v>730.4038888888889</v>
      </c>
      <c r="Q104" s="38">
        <v>13147.27</v>
      </c>
      <c r="R104" s="57"/>
      <c r="S104" s="40">
        <v>12427.869999999999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20.45" customHeight="1">
      <c r="A105" t="s">
        <v>74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v>-0.26692486062152138</v>
      </c>
      <c r="O105" s="42"/>
      <c r="P105" s="14"/>
      <c r="Q105" s="60"/>
      <c r="R105" s="61"/>
      <c r="S105" s="45">
        <v>0.94528141583766045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20.45" customHeight="1" thickBot="1">
      <c r="A106" t="s">
        <v>74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14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20.45" customHeight="1" thickTop="1">
      <c r="A107" t="s">
        <v>333</v>
      </c>
      <c r="B107" s="12" t="s">
        <v>74</v>
      </c>
      <c r="C107" s="63" t="s">
        <v>80</v>
      </c>
      <c r="D107" s="64">
        <v>37.571431004748014</v>
      </c>
      <c r="E107" s="68">
        <v>1389.5895325524955</v>
      </c>
      <c r="F107" s="66">
        <v>52208.867247216127</v>
      </c>
      <c r="G107" s="67">
        <v>37.571431004748014</v>
      </c>
      <c r="H107" s="68">
        <v>1389.5895325524955</v>
      </c>
      <c r="I107" s="66">
        <v>52208.867247216127</v>
      </c>
      <c r="J107" s="67">
        <v>35</v>
      </c>
      <c r="K107" s="68">
        <v>1146.6542857142852</v>
      </c>
      <c r="L107" s="66">
        <v>40132.89999999998</v>
      </c>
      <c r="M107" s="67">
        <v>-2.571431004748014</v>
      </c>
      <c r="N107" s="66">
        <v>-12075.967247216147</v>
      </c>
      <c r="O107" s="67">
        <v>29</v>
      </c>
      <c r="P107" s="68">
        <v>679.9789655172417</v>
      </c>
      <c r="Q107" s="66">
        <v>19719.39000000001</v>
      </c>
      <c r="R107" s="67">
        <v>6</v>
      </c>
      <c r="S107" s="69">
        <v>20413.509999999969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20.45" customHeight="1" thickBot="1">
      <c r="A108" t="s">
        <v>74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v>-6.8441124971339376E-2</v>
      </c>
      <c r="N108" s="75">
        <v>-0.23130107745940534</v>
      </c>
      <c r="O108" s="73"/>
      <c r="P108" s="71"/>
      <c r="Q108" s="72"/>
      <c r="R108" s="74">
        <v>4.833333333333333</v>
      </c>
      <c r="S108" s="151">
        <v>1.0351998718013062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20.45" customHeight="1" thickTop="1">
      <c r="A109" t="s">
        <v>74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20.45" customHeight="1">
      <c r="A110" t="s">
        <v>334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20.45" customHeight="1">
      <c r="A111" t="s">
        <v>335</v>
      </c>
      <c r="B111" s="12" t="s">
        <v>74</v>
      </c>
      <c r="C111" s="30" t="s">
        <v>32</v>
      </c>
      <c r="D111" s="82"/>
      <c r="E111" s="83">
        <v>532.94535995376907</v>
      </c>
      <c r="F111" s="31">
        <v>10838.942353141567</v>
      </c>
      <c r="G111" s="84"/>
      <c r="H111" s="83">
        <v>532.94535995376907</v>
      </c>
      <c r="I111" s="31">
        <v>10838.942353141567</v>
      </c>
      <c r="J111" s="42">
        <v>0.5055123014232259</v>
      </c>
      <c r="K111" s="83">
        <v>518.3846666666667</v>
      </c>
      <c r="L111" s="34">
        <v>7775.77</v>
      </c>
      <c r="M111" s="42"/>
      <c r="N111" s="60">
        <v>-3063.1723531415664</v>
      </c>
      <c r="O111" s="42"/>
      <c r="P111" s="83">
        <v>886.95111111111112</v>
      </c>
      <c r="Q111" s="34">
        <v>15965.12</v>
      </c>
      <c r="R111" s="42"/>
      <c r="S111" s="86">
        <v>-8189.35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20.45" customHeight="1">
      <c r="A112" t="s">
        <v>336</v>
      </c>
      <c r="B112" s="12" t="s">
        <v>74</v>
      </c>
      <c r="C112" s="88" t="s">
        <v>33</v>
      </c>
      <c r="D112" s="89"/>
      <c r="E112" s="90">
        <v>514.61988304093563</v>
      </c>
      <c r="F112" s="23">
        <v>10466.242255200459</v>
      </c>
      <c r="G112" s="91"/>
      <c r="H112" s="90">
        <v>514.61988304093563</v>
      </c>
      <c r="I112" s="23">
        <v>10466.242255200459</v>
      </c>
      <c r="J112" s="24">
        <v>0.28909714668228598</v>
      </c>
      <c r="K112" s="90">
        <v>492.9133333333333</v>
      </c>
      <c r="L112" s="34">
        <v>7393.7</v>
      </c>
      <c r="M112" s="24"/>
      <c r="N112" s="94">
        <v>-3072.5422552004593</v>
      </c>
      <c r="O112" s="24"/>
      <c r="P112" s="90">
        <v>208.6588888888889</v>
      </c>
      <c r="Q112" s="34">
        <v>3755.86</v>
      </c>
      <c r="R112" s="24"/>
      <c r="S112" s="95">
        <v>3637.8399999999997</v>
      </c>
      <c r="T112" s="14"/>
      <c r="U112" s="14"/>
      <c r="V112" s="14"/>
      <c r="W112" s="14">
        <v>6393.7849999999999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20.45" customHeight="1">
      <c r="A113" t="s">
        <v>337</v>
      </c>
      <c r="B113" s="12" t="s">
        <v>74</v>
      </c>
      <c r="C113" s="30" t="s">
        <v>34</v>
      </c>
      <c r="D113" s="82"/>
      <c r="E113" s="83">
        <v>54</v>
      </c>
      <c r="F113" s="31">
        <v>1098.2418293695573</v>
      </c>
      <c r="G113" s="84"/>
      <c r="H113" s="83">
        <v>54</v>
      </c>
      <c r="I113" s="31">
        <v>1098.2418293695573</v>
      </c>
      <c r="J113" s="42"/>
      <c r="K113" s="83">
        <v>36.961999999999996</v>
      </c>
      <c r="L113" s="114">
        <v>554.42999999999995</v>
      </c>
      <c r="M113" s="42"/>
      <c r="N113" s="60">
        <v>-543.81182936955736</v>
      </c>
      <c r="O113" s="42"/>
      <c r="P113" s="83">
        <v>123.48333333333332</v>
      </c>
      <c r="Q113" s="114">
        <v>2222.6999999999998</v>
      </c>
      <c r="R113" s="42"/>
      <c r="S113" s="86">
        <v>-1668.27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20.45" customHeight="1">
      <c r="A114" t="s">
        <v>338</v>
      </c>
      <c r="B114" s="12" t="s">
        <v>74</v>
      </c>
      <c r="C114" s="30" t="s">
        <v>35</v>
      </c>
      <c r="D114" s="82"/>
      <c r="E114" s="83">
        <v>105</v>
      </c>
      <c r="F114" s="31">
        <v>2135.4702237741394</v>
      </c>
      <c r="G114" s="84"/>
      <c r="H114" s="83">
        <v>105</v>
      </c>
      <c r="I114" s="31">
        <v>2135.4702237741394</v>
      </c>
      <c r="J114" s="42"/>
      <c r="K114" s="83">
        <v>135.06200000000001</v>
      </c>
      <c r="L114" s="34">
        <v>2025.93</v>
      </c>
      <c r="M114" s="42"/>
      <c r="N114" s="60">
        <v>-109.54022377413935</v>
      </c>
      <c r="O114" s="42"/>
      <c r="P114" s="83">
        <v>11.111111111111111</v>
      </c>
      <c r="Q114" s="34">
        <v>200</v>
      </c>
      <c r="R114" s="42"/>
      <c r="S114" s="86">
        <v>1825.93</v>
      </c>
      <c r="T114" s="14"/>
      <c r="U114" s="14"/>
      <c r="V114" s="14"/>
      <c r="W114" s="14">
        <v>999.91499999999996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20.45" customHeight="1">
      <c r="A115" t="s">
        <v>339</v>
      </c>
      <c r="B115" s="12" t="s">
        <v>74</v>
      </c>
      <c r="C115" s="88" t="s">
        <v>36</v>
      </c>
      <c r="D115" s="89"/>
      <c r="E115" s="90">
        <v>61</v>
      </c>
      <c r="F115" s="23">
        <v>1240.6065109545</v>
      </c>
      <c r="G115" s="91"/>
      <c r="H115" s="90">
        <v>61</v>
      </c>
      <c r="I115" s="23">
        <v>1240.6065109545</v>
      </c>
      <c r="J115" s="24"/>
      <c r="K115" s="90">
        <v>127.66666666666667</v>
      </c>
      <c r="L115" s="49">
        <v>1915</v>
      </c>
      <c r="M115" s="24"/>
      <c r="N115" s="94">
        <v>674.39348904550002</v>
      </c>
      <c r="O115" s="24"/>
      <c r="P115" s="90">
        <v>61.111111111111114</v>
      </c>
      <c r="Q115" s="49">
        <v>1100</v>
      </c>
      <c r="R115" s="24"/>
      <c r="S115" s="95">
        <v>815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20.45" customHeight="1">
      <c r="A116" t="s">
        <v>340</v>
      </c>
      <c r="B116" s="12" t="s">
        <v>74</v>
      </c>
      <c r="C116" s="30" t="s">
        <v>37</v>
      </c>
      <c r="D116" s="82"/>
      <c r="E116" s="83">
        <v>27.410526315789443</v>
      </c>
      <c r="F116" s="31">
        <v>557.47012157472204</v>
      </c>
      <c r="G116" s="84"/>
      <c r="H116" s="83">
        <v>27.410526315789443</v>
      </c>
      <c r="I116" s="31">
        <v>557.47012157472204</v>
      </c>
      <c r="J116" s="42"/>
      <c r="K116" s="83">
        <v>187.96800000000002</v>
      </c>
      <c r="L116" s="34">
        <v>2819.5200000000004</v>
      </c>
      <c r="M116" s="42"/>
      <c r="N116" s="60">
        <v>2262.0498784252786</v>
      </c>
      <c r="O116" s="42"/>
      <c r="P116" s="83">
        <v>304.44444444444446</v>
      </c>
      <c r="Q116" s="34">
        <v>5480</v>
      </c>
      <c r="R116" s="42"/>
      <c r="S116" s="86">
        <v>-2660.4799999999996</v>
      </c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20.45" customHeight="1">
      <c r="A117" t="s">
        <v>341</v>
      </c>
      <c r="B117" s="12" t="s">
        <v>74</v>
      </c>
      <c r="C117" s="30" t="s">
        <v>38</v>
      </c>
      <c r="D117" s="82"/>
      <c r="E117" s="83">
        <v>53.174692062731076</v>
      </c>
      <c r="F117" s="31">
        <v>1081.4568719840122</v>
      </c>
      <c r="G117" s="84"/>
      <c r="H117" s="83">
        <v>53.174692062731076</v>
      </c>
      <c r="I117" s="31">
        <v>1081.4568719840122</v>
      </c>
      <c r="J117" s="42"/>
      <c r="K117" s="83">
        <v>35.275333333333336</v>
      </c>
      <c r="L117" s="34">
        <v>529.13</v>
      </c>
      <c r="M117" s="42"/>
      <c r="N117" s="60">
        <v>-552.3268719840122</v>
      </c>
      <c r="O117" s="42"/>
      <c r="P117" s="83">
        <v>0</v>
      </c>
      <c r="Q117" s="34">
        <v>0</v>
      </c>
      <c r="R117" s="42"/>
      <c r="S117" s="86">
        <v>529.13</v>
      </c>
      <c r="T117" s="14"/>
      <c r="U117" s="14"/>
      <c r="V117" s="14"/>
      <c r="W117" s="14">
        <v>1744.7800000000007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20.45" hidden="1" customHeight="1">
      <c r="A118" t="s">
        <v>342</v>
      </c>
      <c r="B118" s="12" t="s">
        <v>74</v>
      </c>
      <c r="C118" s="30" t="s">
        <v>21</v>
      </c>
      <c r="D118" s="82"/>
      <c r="E118" s="83">
        <v>0</v>
      </c>
      <c r="F118" s="31">
        <v>0</v>
      </c>
      <c r="G118" s="84"/>
      <c r="H118" s="83">
        <v>0</v>
      </c>
      <c r="I118" s="31">
        <v>0</v>
      </c>
      <c r="J118" s="42"/>
      <c r="K118" s="83">
        <v>0</v>
      </c>
      <c r="L118" s="34">
        <v>0</v>
      </c>
      <c r="M118" s="42"/>
      <c r="N118" s="60">
        <v>0</v>
      </c>
      <c r="O118" s="42"/>
      <c r="P118" s="83">
        <v>0</v>
      </c>
      <c r="Q118" s="34">
        <v>0</v>
      </c>
      <c r="R118" s="42"/>
      <c r="S118" s="86"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20.45" hidden="1" customHeight="1">
      <c r="A119" t="s">
        <v>342</v>
      </c>
      <c r="B119" s="12" t="s">
        <v>74</v>
      </c>
      <c r="C119" s="30" t="s">
        <v>21</v>
      </c>
      <c r="D119" s="82"/>
      <c r="E119" s="83">
        <v>0</v>
      </c>
      <c r="F119" s="31">
        <v>0</v>
      </c>
      <c r="G119" s="84"/>
      <c r="H119" s="83">
        <v>0</v>
      </c>
      <c r="I119" s="31">
        <v>0</v>
      </c>
      <c r="J119" s="42"/>
      <c r="K119" s="83">
        <v>0</v>
      </c>
      <c r="L119" s="34">
        <v>0</v>
      </c>
      <c r="M119" s="42"/>
      <c r="N119" s="60">
        <v>0</v>
      </c>
      <c r="O119" s="42"/>
      <c r="P119" s="83">
        <v>0</v>
      </c>
      <c r="Q119" s="34">
        <v>0</v>
      </c>
      <c r="R119" s="42"/>
      <c r="S119" s="86"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20.45" hidden="1" customHeight="1">
      <c r="A120" t="s">
        <v>342</v>
      </c>
      <c r="B120" s="12" t="s">
        <v>74</v>
      </c>
      <c r="C120" s="30" t="s">
        <v>21</v>
      </c>
      <c r="D120" s="82"/>
      <c r="E120" s="83">
        <v>0</v>
      </c>
      <c r="F120" s="31">
        <v>0</v>
      </c>
      <c r="G120" s="84"/>
      <c r="H120" s="83">
        <v>0</v>
      </c>
      <c r="I120" s="31">
        <v>0</v>
      </c>
      <c r="J120" s="42"/>
      <c r="K120" s="83">
        <v>0</v>
      </c>
      <c r="L120" s="34">
        <v>0</v>
      </c>
      <c r="M120" s="42"/>
      <c r="N120" s="60">
        <v>0</v>
      </c>
      <c r="O120" s="42"/>
      <c r="P120" s="83">
        <v>0</v>
      </c>
      <c r="Q120" s="34">
        <v>0</v>
      </c>
      <c r="R120" s="42"/>
      <c r="S120" s="86"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20.45" customHeight="1">
      <c r="A121" t="s">
        <v>343</v>
      </c>
      <c r="B121" s="12" t="s">
        <v>74</v>
      </c>
      <c r="C121" s="99" t="s">
        <v>39</v>
      </c>
      <c r="D121" s="100" t="s">
        <v>40</v>
      </c>
      <c r="E121" s="101">
        <v>0.52516807223893491</v>
      </c>
      <c r="F121" s="102">
        <v>27418.430165998961</v>
      </c>
      <c r="G121" s="103" t="s">
        <v>40</v>
      </c>
      <c r="H121" s="101">
        <v>0.52516807223893491</v>
      </c>
      <c r="I121" s="102">
        <v>27418.430165998961</v>
      </c>
      <c r="J121" s="103" t="s">
        <v>40</v>
      </c>
      <c r="K121" s="101">
        <v>0.57343177293442571</v>
      </c>
      <c r="L121" s="102">
        <v>23013.480000000003</v>
      </c>
      <c r="M121" s="106"/>
      <c r="N121" s="102">
        <v>-4404.9501659989583</v>
      </c>
      <c r="O121" s="103" t="s">
        <v>40</v>
      </c>
      <c r="P121" s="101">
        <v>1.4566211226615016</v>
      </c>
      <c r="Q121" s="102">
        <v>28723.68</v>
      </c>
      <c r="R121" s="106"/>
      <c r="S121" s="107">
        <v>-5710.1999999999971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20.45" customHeight="1">
      <c r="A122" t="s">
        <v>344</v>
      </c>
      <c r="B122" s="12" t="s">
        <v>74</v>
      </c>
      <c r="C122" s="108" t="s">
        <v>42</v>
      </c>
      <c r="D122" s="14"/>
      <c r="E122" s="14"/>
      <c r="F122" s="31">
        <v>6355.5385057471267</v>
      </c>
      <c r="G122" s="42"/>
      <c r="H122" s="14"/>
      <c r="I122" s="31">
        <v>6355.5385057471267</v>
      </c>
      <c r="J122" s="42"/>
      <c r="K122" s="14"/>
      <c r="L122" s="34">
        <v>11571</v>
      </c>
      <c r="M122" s="42"/>
      <c r="N122" s="41">
        <v>5215.4614942528733</v>
      </c>
      <c r="O122" s="42"/>
      <c r="P122" s="14"/>
      <c r="Q122" s="34">
        <v>4058.3</v>
      </c>
      <c r="R122" s="42"/>
      <c r="S122" s="62">
        <v>7512.7</v>
      </c>
      <c r="T122" s="14"/>
      <c r="U122" s="14"/>
      <c r="V122" s="14" t="s">
        <v>345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20.45" customHeight="1">
      <c r="A123" t="s">
        <v>346</v>
      </c>
      <c r="B123" s="12" t="s">
        <v>74</v>
      </c>
      <c r="C123" s="109" t="s">
        <v>43</v>
      </c>
      <c r="D123" s="82"/>
      <c r="E123" s="14"/>
      <c r="F123" s="23">
        <v>2127.4401145747129</v>
      </c>
      <c r="G123" s="84"/>
      <c r="H123" s="14"/>
      <c r="I123" s="23">
        <v>2127.4401145747129</v>
      </c>
      <c r="J123" s="42"/>
      <c r="K123" s="14"/>
      <c r="L123" s="23">
        <v>2021.59</v>
      </c>
      <c r="M123" s="42"/>
      <c r="N123" s="60">
        <v>-105.85011457471296</v>
      </c>
      <c r="O123" s="42"/>
      <c r="P123" s="14"/>
      <c r="Q123" s="23">
        <v>3416.68</v>
      </c>
      <c r="R123" s="42"/>
      <c r="S123" s="86">
        <v>-1395.09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20.45" customHeight="1">
      <c r="A124" t="s">
        <v>347</v>
      </c>
      <c r="B124" s="12" t="s">
        <v>74</v>
      </c>
      <c r="C124" s="108" t="s">
        <v>44</v>
      </c>
      <c r="D124" s="110"/>
      <c r="E124" s="111"/>
      <c r="F124" s="31">
        <v>6708.1630258758623</v>
      </c>
      <c r="G124" s="112"/>
      <c r="H124" s="111"/>
      <c r="I124" s="31">
        <v>6708.1630258758623</v>
      </c>
      <c r="J124" s="113"/>
      <c r="K124" s="111"/>
      <c r="L124" s="34">
        <v>5454.29</v>
      </c>
      <c r="M124" s="113"/>
      <c r="N124" s="115">
        <v>-1253.8730258758624</v>
      </c>
      <c r="O124" s="113"/>
      <c r="P124" s="111"/>
      <c r="Q124" s="34">
        <v>9099.89</v>
      </c>
      <c r="R124" s="113"/>
      <c r="S124" s="116">
        <v>-3645.5999999999995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20.45" customHeight="1">
      <c r="A125" t="s">
        <v>348</v>
      </c>
      <c r="B125" s="12" t="s">
        <v>74</v>
      </c>
      <c r="C125" s="108" t="s">
        <v>45</v>
      </c>
      <c r="D125" s="82"/>
      <c r="E125" s="14"/>
      <c r="F125" s="31">
        <v>0</v>
      </c>
      <c r="G125" s="84"/>
      <c r="H125" s="14"/>
      <c r="I125" s="31">
        <v>0</v>
      </c>
      <c r="J125" s="42"/>
      <c r="K125" s="14"/>
      <c r="L125" s="34">
        <v>0</v>
      </c>
      <c r="M125" s="42"/>
      <c r="N125" s="60">
        <v>0</v>
      </c>
      <c r="O125" s="42"/>
      <c r="P125" s="14"/>
      <c r="Q125" s="34">
        <v>0</v>
      </c>
      <c r="R125" s="42"/>
      <c r="S125" s="86"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20.45" hidden="1" customHeight="1">
      <c r="A126" t="s">
        <v>342</v>
      </c>
      <c r="B126" s="12" t="s">
        <v>74</v>
      </c>
      <c r="C126" s="108" t="s">
        <v>21</v>
      </c>
      <c r="D126" s="82"/>
      <c r="E126" s="14"/>
      <c r="F126" s="31">
        <v>0</v>
      </c>
      <c r="G126" s="84"/>
      <c r="H126" s="14"/>
      <c r="I126" s="31">
        <v>0</v>
      </c>
      <c r="J126" s="42"/>
      <c r="K126" s="14"/>
      <c r="L126" s="34">
        <v>0</v>
      </c>
      <c r="M126" s="42"/>
      <c r="N126" s="60">
        <v>0</v>
      </c>
      <c r="O126" s="42"/>
      <c r="P126" s="14"/>
      <c r="Q126" s="34">
        <v>0</v>
      </c>
      <c r="R126" s="42"/>
      <c r="S126" s="86"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20.45" hidden="1" customHeight="1">
      <c r="A127" t="s">
        <v>342</v>
      </c>
      <c r="B127" s="12" t="s">
        <v>74</v>
      </c>
      <c r="C127" s="108" t="s">
        <v>21</v>
      </c>
      <c r="D127" s="82"/>
      <c r="E127" s="14"/>
      <c r="F127" s="31">
        <v>0</v>
      </c>
      <c r="G127" s="84"/>
      <c r="H127" s="14"/>
      <c r="I127" s="31">
        <v>0</v>
      </c>
      <c r="J127" s="42"/>
      <c r="K127" s="14"/>
      <c r="L127" s="34">
        <v>0</v>
      </c>
      <c r="M127" s="42"/>
      <c r="N127" s="60">
        <v>0</v>
      </c>
      <c r="O127" s="42"/>
      <c r="P127" s="14"/>
      <c r="Q127" s="34">
        <v>0</v>
      </c>
      <c r="R127" s="42"/>
      <c r="S127" s="86"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20.45" hidden="1" customHeight="1">
      <c r="A128" t="s">
        <v>342</v>
      </c>
      <c r="B128" s="12" t="s">
        <v>74</v>
      </c>
      <c r="C128" s="108" t="s">
        <v>21</v>
      </c>
      <c r="D128" s="82"/>
      <c r="E128" s="14"/>
      <c r="F128" s="31">
        <v>0</v>
      </c>
      <c r="G128" s="84"/>
      <c r="H128" s="14"/>
      <c r="I128" s="31">
        <v>0</v>
      </c>
      <c r="J128" s="42"/>
      <c r="K128" s="14"/>
      <c r="L128" s="34">
        <v>0</v>
      </c>
      <c r="M128" s="42"/>
      <c r="N128" s="60">
        <v>0</v>
      </c>
      <c r="O128" s="42"/>
      <c r="P128" s="14"/>
      <c r="Q128" s="34">
        <v>0</v>
      </c>
      <c r="R128" s="42"/>
      <c r="S128" s="86"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20.45" customHeight="1">
      <c r="A129" t="s">
        <v>349</v>
      </c>
      <c r="B129" s="12" t="s">
        <v>74</v>
      </c>
      <c r="C129" s="109" t="s">
        <v>46</v>
      </c>
      <c r="D129" s="82"/>
      <c r="E129" s="14"/>
      <c r="F129" s="31">
        <v>4379.5591505447674</v>
      </c>
      <c r="G129" s="84"/>
      <c r="H129" s="14"/>
      <c r="I129" s="31">
        <v>4379.5591505447674</v>
      </c>
      <c r="J129" s="42"/>
      <c r="K129" s="14"/>
      <c r="L129" s="34">
        <v>2069.35</v>
      </c>
      <c r="M129" s="42"/>
      <c r="N129" s="60">
        <v>-2310.2091505447675</v>
      </c>
      <c r="O129" s="42"/>
      <c r="P129" s="14"/>
      <c r="Q129" s="34">
        <v>5243.31</v>
      </c>
      <c r="R129" s="42"/>
      <c r="S129" s="86">
        <v>-3173.9600000000005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20.45" customHeight="1">
      <c r="A130" t="s">
        <v>350</v>
      </c>
      <c r="B130" s="12" t="s">
        <v>74</v>
      </c>
      <c r="C130" s="108" t="s">
        <v>47</v>
      </c>
      <c r="D130" s="110"/>
      <c r="E130" s="111"/>
      <c r="F130" s="55">
        <v>4379.5591505447674</v>
      </c>
      <c r="G130" s="112"/>
      <c r="H130" s="111"/>
      <c r="I130" s="55">
        <v>4379.5591505447674</v>
      </c>
      <c r="J130" s="113"/>
      <c r="K130" s="111"/>
      <c r="L130" s="56">
        <v>2743.13</v>
      </c>
      <c r="M130" s="113"/>
      <c r="N130" s="115">
        <v>-1636.4291505447673</v>
      </c>
      <c r="O130" s="113"/>
      <c r="P130" s="111"/>
      <c r="Q130" s="56">
        <v>5428.14</v>
      </c>
      <c r="R130" s="113"/>
      <c r="S130" s="116">
        <v>-2685.01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20.45" customHeight="1">
      <c r="A131" t="s">
        <v>351</v>
      </c>
      <c r="B131" s="12" t="s">
        <v>74</v>
      </c>
      <c r="C131" s="108" t="s">
        <v>48</v>
      </c>
      <c r="D131" s="82"/>
      <c r="E131" s="14"/>
      <c r="F131" s="31">
        <v>3138.6840578904166</v>
      </c>
      <c r="G131" s="84"/>
      <c r="H131" s="14"/>
      <c r="I131" s="31">
        <v>3138.6840578904166</v>
      </c>
      <c r="J131" s="42"/>
      <c r="K131" s="14"/>
      <c r="L131" s="34">
        <v>2196</v>
      </c>
      <c r="M131" s="42"/>
      <c r="N131" s="60">
        <v>-942.68405789041663</v>
      </c>
      <c r="O131" s="42"/>
      <c r="P131" s="14"/>
      <c r="Q131" s="34">
        <v>3475.02</v>
      </c>
      <c r="R131" s="42"/>
      <c r="S131" s="86">
        <v>-1279.02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20.45" customHeight="1">
      <c r="A132" t="s">
        <v>352</v>
      </c>
      <c r="B132" s="12" t="s">
        <v>74</v>
      </c>
      <c r="C132" s="108" t="s">
        <v>49</v>
      </c>
      <c r="D132" s="82"/>
      <c r="E132" s="14"/>
      <c r="F132" s="31">
        <v>729.9265250907946</v>
      </c>
      <c r="G132" s="84"/>
      <c r="H132" s="14"/>
      <c r="I132" s="31">
        <v>729.9265250907946</v>
      </c>
      <c r="J132" s="42"/>
      <c r="K132" s="14"/>
      <c r="L132" s="34">
        <v>0</v>
      </c>
      <c r="M132" s="42"/>
      <c r="N132" s="60">
        <v>-729.9265250907946</v>
      </c>
      <c r="O132" s="42"/>
      <c r="P132" s="14"/>
      <c r="Q132" s="34">
        <v>1473.68</v>
      </c>
      <c r="R132" s="42"/>
      <c r="S132" s="86">
        <v>-1473.68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20.45" hidden="1" customHeight="1">
      <c r="A133" t="s">
        <v>342</v>
      </c>
      <c r="B133" s="12" t="s">
        <v>74</v>
      </c>
      <c r="C133" s="30" t="s">
        <v>21</v>
      </c>
      <c r="D133" s="89"/>
      <c r="E133" s="117"/>
      <c r="F133" s="31">
        <v>0</v>
      </c>
      <c r="G133" s="91"/>
      <c r="H133" s="117"/>
      <c r="I133" s="31">
        <v>0</v>
      </c>
      <c r="J133" s="24"/>
      <c r="K133" s="117"/>
      <c r="L133" s="34">
        <v>0</v>
      </c>
      <c r="M133" s="24"/>
      <c r="N133" s="153">
        <v>0</v>
      </c>
      <c r="O133" s="24"/>
      <c r="P133" s="117"/>
      <c r="Q133" s="34">
        <v>0</v>
      </c>
      <c r="R133" s="24"/>
      <c r="S133" s="95"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20.45" customHeight="1">
      <c r="A134" t="s">
        <v>353</v>
      </c>
      <c r="B134" s="12" t="s">
        <v>74</v>
      </c>
      <c r="C134" s="99" t="s">
        <v>50</v>
      </c>
      <c r="D134" s="100" t="s">
        <v>40</v>
      </c>
      <c r="E134" s="101">
        <v>0.53283804068267349</v>
      </c>
      <c r="F134" s="102">
        <v>27818.870530268447</v>
      </c>
      <c r="G134" s="103" t="s">
        <v>40</v>
      </c>
      <c r="H134" s="101">
        <v>0.53283804068267349</v>
      </c>
      <c r="I134" s="102">
        <v>27818.870530268447</v>
      </c>
      <c r="J134" s="103" t="s">
        <v>40</v>
      </c>
      <c r="K134" s="101">
        <v>0.64922694348028709</v>
      </c>
      <c r="L134" s="102">
        <v>26055.360000000001</v>
      </c>
      <c r="M134" s="154"/>
      <c r="N134" s="119">
        <v>-1763.510530268446</v>
      </c>
      <c r="O134" s="103" t="s">
        <v>40</v>
      </c>
      <c r="P134" s="101">
        <v>1.6326580081838222</v>
      </c>
      <c r="Q134" s="102">
        <v>32195.02</v>
      </c>
      <c r="R134" s="154"/>
      <c r="S134" s="120">
        <v>-6139.66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20.45" customHeight="1">
      <c r="A135" t="s">
        <v>354</v>
      </c>
      <c r="B135" s="12" t="s">
        <v>74</v>
      </c>
      <c r="C135" s="30" t="s">
        <v>51</v>
      </c>
      <c r="D135" s="82"/>
      <c r="E135" s="14"/>
      <c r="F135" s="31">
        <v>0</v>
      </c>
      <c r="G135" s="84"/>
      <c r="H135" s="14"/>
      <c r="I135" s="31">
        <v>0</v>
      </c>
      <c r="J135" s="42"/>
      <c r="K135" s="14"/>
      <c r="L135" s="34">
        <v>0</v>
      </c>
      <c r="M135" s="42"/>
      <c r="N135" s="60">
        <v>0</v>
      </c>
      <c r="O135" s="42"/>
      <c r="P135" s="14"/>
      <c r="Q135" s="34">
        <v>0</v>
      </c>
      <c r="R135" s="42"/>
      <c r="S135" s="86"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20.45" customHeight="1">
      <c r="A136" t="s">
        <v>355</v>
      </c>
      <c r="B136" s="12" t="s">
        <v>74</v>
      </c>
      <c r="C136" s="30" t="s">
        <v>52</v>
      </c>
      <c r="D136" s="82"/>
      <c r="E136" s="14"/>
      <c r="F136" s="31">
        <v>0</v>
      </c>
      <c r="G136" s="84"/>
      <c r="H136" s="14"/>
      <c r="I136" s="31">
        <v>0</v>
      </c>
      <c r="J136" s="42"/>
      <c r="K136" s="14"/>
      <c r="L136" s="34">
        <v>0</v>
      </c>
      <c r="M136" s="42"/>
      <c r="N136" s="60">
        <v>0</v>
      </c>
      <c r="O136" s="42"/>
      <c r="P136" s="14"/>
      <c r="Q136" s="34">
        <v>0</v>
      </c>
      <c r="R136" s="42"/>
      <c r="S136" s="86"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20.45" customHeight="1">
      <c r="A137" t="s">
        <v>356</v>
      </c>
      <c r="B137" s="12" t="s">
        <v>74</v>
      </c>
      <c r="C137" s="88" t="s">
        <v>53</v>
      </c>
      <c r="D137" s="89"/>
      <c r="E137" s="117"/>
      <c r="F137" s="23">
        <v>215.04</v>
      </c>
      <c r="G137" s="91"/>
      <c r="H137" s="117"/>
      <c r="I137" s="23">
        <v>215.04</v>
      </c>
      <c r="J137" s="24"/>
      <c r="K137" s="117"/>
      <c r="L137" s="23">
        <v>-409.62</v>
      </c>
      <c r="M137" s="24"/>
      <c r="N137" s="94">
        <v>-624.66</v>
      </c>
      <c r="O137" s="24"/>
      <c r="P137" s="117"/>
      <c r="Q137" s="23">
        <v>3029.69</v>
      </c>
      <c r="R137" s="24"/>
      <c r="S137" s="95">
        <v>-3439.31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20.45" customHeight="1">
      <c r="A138" t="s">
        <v>357</v>
      </c>
      <c r="B138" s="12" t="s">
        <v>74</v>
      </c>
      <c r="C138" s="30" t="s">
        <v>54</v>
      </c>
      <c r="D138" s="82"/>
      <c r="E138" s="14"/>
      <c r="F138" s="31">
        <v>2662.7736</v>
      </c>
      <c r="G138" s="84"/>
      <c r="H138" s="14"/>
      <c r="I138" s="31">
        <v>2662.7736</v>
      </c>
      <c r="J138" s="42"/>
      <c r="K138" s="14"/>
      <c r="L138" s="34">
        <v>2438.41</v>
      </c>
      <c r="M138" s="42"/>
      <c r="N138" s="60">
        <v>-224.36360000000013</v>
      </c>
      <c r="O138" s="42"/>
      <c r="P138" s="14"/>
      <c r="Q138" s="34">
        <v>2495.1999999999998</v>
      </c>
      <c r="R138" s="42"/>
      <c r="S138" s="86">
        <v>-56.789999999999964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20.45" customHeight="1">
      <c r="A139" t="s">
        <v>358</v>
      </c>
      <c r="B139" s="12" t="s">
        <v>74</v>
      </c>
      <c r="C139" s="30" t="s">
        <v>55</v>
      </c>
      <c r="D139" s="82"/>
      <c r="E139" s="14"/>
      <c r="F139" s="31">
        <v>598.68629999999996</v>
      </c>
      <c r="G139" s="84"/>
      <c r="H139" s="14"/>
      <c r="I139" s="31">
        <v>598.68629999999996</v>
      </c>
      <c r="J139" s="42"/>
      <c r="K139" s="14"/>
      <c r="L139" s="34">
        <v>23.26</v>
      </c>
      <c r="M139" s="42"/>
      <c r="N139" s="60">
        <v>-575.42629999999997</v>
      </c>
      <c r="O139" s="42"/>
      <c r="P139" s="14"/>
      <c r="Q139" s="34">
        <v>729.24</v>
      </c>
      <c r="R139" s="42"/>
      <c r="S139" s="86">
        <v>-705.98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20.45" customHeight="1">
      <c r="A140" t="s">
        <v>359</v>
      </c>
      <c r="B140" s="12" t="s">
        <v>74</v>
      </c>
      <c r="C140" s="88" t="s">
        <v>56</v>
      </c>
      <c r="D140" s="89"/>
      <c r="E140" s="117"/>
      <c r="F140" s="23">
        <v>2766.5604999999996</v>
      </c>
      <c r="G140" s="91"/>
      <c r="H140" s="117"/>
      <c r="I140" s="23">
        <v>2766.5604999999996</v>
      </c>
      <c r="J140" s="24"/>
      <c r="K140" s="117"/>
      <c r="L140" s="23">
        <v>798.93</v>
      </c>
      <c r="M140" s="24"/>
      <c r="N140" s="94">
        <v>-1967.6304999999998</v>
      </c>
      <c r="O140" s="24"/>
      <c r="P140" s="117"/>
      <c r="Q140" s="23">
        <v>1694.28</v>
      </c>
      <c r="R140" s="24"/>
      <c r="S140" s="95">
        <v>-895.35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20.45" customHeight="1">
      <c r="A141" t="s">
        <v>360</v>
      </c>
      <c r="B141" s="12" t="s">
        <v>74</v>
      </c>
      <c r="C141" s="30" t="s">
        <v>57</v>
      </c>
      <c r="D141" s="82"/>
      <c r="E141" s="14"/>
      <c r="F141" s="31">
        <v>81.351246619967213</v>
      </c>
      <c r="G141" s="84"/>
      <c r="H141" s="14"/>
      <c r="I141" s="31">
        <v>81.351246619967213</v>
      </c>
      <c r="J141" s="42"/>
      <c r="K141" s="14"/>
      <c r="L141" s="34">
        <v>0</v>
      </c>
      <c r="M141" s="42"/>
      <c r="N141" s="60">
        <v>-81.351246619967213</v>
      </c>
      <c r="O141" s="42"/>
      <c r="P141" s="14"/>
      <c r="Q141" s="34">
        <v>87</v>
      </c>
      <c r="R141" s="42"/>
      <c r="S141" s="86">
        <v>-87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20.45" customHeight="1">
      <c r="A142" t="s">
        <v>361</v>
      </c>
      <c r="B142" s="12" t="s">
        <v>74</v>
      </c>
      <c r="C142" s="30" t="s">
        <v>58</v>
      </c>
      <c r="D142" s="82"/>
      <c r="E142" s="14"/>
      <c r="F142" s="31">
        <v>10</v>
      </c>
      <c r="G142" s="84"/>
      <c r="H142" s="14"/>
      <c r="I142" s="31">
        <v>10</v>
      </c>
      <c r="J142" s="42"/>
      <c r="K142" s="14"/>
      <c r="L142" s="34">
        <v>0</v>
      </c>
      <c r="M142" s="42"/>
      <c r="N142" s="60">
        <v>-10</v>
      </c>
      <c r="O142" s="42"/>
      <c r="P142" s="14"/>
      <c r="Q142" s="34">
        <v>10</v>
      </c>
      <c r="R142" s="42"/>
      <c r="S142" s="86">
        <v>-10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20.45" customHeight="1">
      <c r="A143" t="s">
        <v>362</v>
      </c>
      <c r="B143" s="12" t="s">
        <v>74</v>
      </c>
      <c r="C143" s="30" t="s">
        <v>59</v>
      </c>
      <c r="D143" s="82"/>
      <c r="E143" s="14"/>
      <c r="F143" s="31">
        <v>261.59999999999997</v>
      </c>
      <c r="G143" s="84"/>
      <c r="H143" s="14"/>
      <c r="I143" s="31">
        <v>261.59999999999997</v>
      </c>
      <c r="J143" s="42"/>
      <c r="K143" s="14"/>
      <c r="L143" s="33">
        <v>93.33</v>
      </c>
      <c r="M143" s="42"/>
      <c r="N143" s="60">
        <v>-168.26999999999998</v>
      </c>
      <c r="O143" s="42"/>
      <c r="P143" s="14"/>
      <c r="Q143" s="33">
        <v>222</v>
      </c>
      <c r="R143" s="42"/>
      <c r="S143" s="86">
        <v>-128.67000000000002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20.45" customHeight="1">
      <c r="A144" t="s">
        <v>363</v>
      </c>
      <c r="B144" s="12" t="s">
        <v>74</v>
      </c>
      <c r="C144" s="30" t="s">
        <v>60</v>
      </c>
      <c r="D144" s="82"/>
      <c r="E144" s="14"/>
      <c r="F144" s="31">
        <v>268.09199999999998</v>
      </c>
      <c r="G144" s="84"/>
      <c r="H144" s="14"/>
      <c r="I144" s="31">
        <v>268.09199999999998</v>
      </c>
      <c r="J144" s="42"/>
      <c r="K144" s="14"/>
      <c r="L144" s="34">
        <v>123.27</v>
      </c>
      <c r="M144" s="42"/>
      <c r="N144" s="60">
        <v>-144.822</v>
      </c>
      <c r="O144" s="42"/>
      <c r="P144" s="14"/>
      <c r="Q144" s="34">
        <v>142.84</v>
      </c>
      <c r="R144" s="42"/>
      <c r="S144" s="86">
        <v>-19.570000000000007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20.45" customHeight="1">
      <c r="A145" t="s">
        <v>364</v>
      </c>
      <c r="B145" s="12" t="s">
        <v>74</v>
      </c>
      <c r="C145" s="30" t="s">
        <v>61</v>
      </c>
      <c r="D145" s="82"/>
      <c r="E145" s="14"/>
      <c r="F145" s="31">
        <v>103.8</v>
      </c>
      <c r="G145" s="84"/>
      <c r="H145" s="14"/>
      <c r="I145" s="31">
        <v>103.8</v>
      </c>
      <c r="J145" s="42"/>
      <c r="K145" s="14"/>
      <c r="L145" s="34">
        <v>38.65</v>
      </c>
      <c r="M145" s="42"/>
      <c r="N145" s="60">
        <v>-65.150000000000006</v>
      </c>
      <c r="O145" s="42"/>
      <c r="P145" s="14"/>
      <c r="Q145" s="34">
        <v>78.760000000000005</v>
      </c>
      <c r="R145" s="42"/>
      <c r="S145" s="86">
        <v>-40.110000000000007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20.45" customHeight="1">
      <c r="A146" t="s">
        <v>365</v>
      </c>
      <c r="B146" s="12" t="s">
        <v>74</v>
      </c>
      <c r="C146" s="30" t="s">
        <v>62</v>
      </c>
      <c r="D146" s="82"/>
      <c r="E146" s="14"/>
      <c r="F146" s="31">
        <v>430.91999999999996</v>
      </c>
      <c r="G146" s="84"/>
      <c r="H146" s="14"/>
      <c r="I146" s="31">
        <v>430.91999999999996</v>
      </c>
      <c r="J146" s="42"/>
      <c r="K146" s="14"/>
      <c r="L146" s="34">
        <v>94.62</v>
      </c>
      <c r="M146" s="42"/>
      <c r="N146" s="60">
        <v>-336.29999999999995</v>
      </c>
      <c r="O146" s="42"/>
      <c r="P146" s="14"/>
      <c r="Q146" s="34">
        <v>639.48</v>
      </c>
      <c r="R146" s="42"/>
      <c r="S146" s="86">
        <v>-544.86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20.45" customHeight="1">
      <c r="A147" t="s">
        <v>366</v>
      </c>
      <c r="B147" s="12" t="s">
        <v>74</v>
      </c>
      <c r="C147" s="30" t="s">
        <v>63</v>
      </c>
      <c r="D147" s="82"/>
      <c r="E147" s="14"/>
      <c r="F147" s="31">
        <v>70.63</v>
      </c>
      <c r="G147" s="84"/>
      <c r="H147" s="14"/>
      <c r="I147" s="31">
        <v>70.63</v>
      </c>
      <c r="J147" s="42"/>
      <c r="K147" s="14"/>
      <c r="L147" s="34">
        <v>10.62</v>
      </c>
      <c r="M147" s="42"/>
      <c r="N147" s="60">
        <v>-60.01</v>
      </c>
      <c r="O147" s="42"/>
      <c r="P147" s="14"/>
      <c r="Q147" s="34">
        <v>60</v>
      </c>
      <c r="R147" s="42"/>
      <c r="S147" s="86">
        <v>-49.38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20.45" customHeight="1">
      <c r="A148" t="s">
        <v>367</v>
      </c>
      <c r="B148" s="12" t="s">
        <v>74</v>
      </c>
      <c r="C148" s="30" t="s">
        <v>64</v>
      </c>
      <c r="D148" s="82"/>
      <c r="E148" s="14"/>
      <c r="F148" s="31">
        <v>782.87768732213056</v>
      </c>
      <c r="G148" s="84"/>
      <c r="H148" s="14"/>
      <c r="I148" s="31">
        <v>782.87768732213056</v>
      </c>
      <c r="J148" s="42"/>
      <c r="K148" s="14"/>
      <c r="L148" s="34">
        <v>428.12200000000007</v>
      </c>
      <c r="M148" s="42"/>
      <c r="N148" s="60">
        <v>-354.75568732213048</v>
      </c>
      <c r="O148" s="42"/>
      <c r="P148" s="14"/>
      <c r="Q148" s="34">
        <v>0</v>
      </c>
      <c r="R148" s="42"/>
      <c r="S148" s="86">
        <v>428.12200000000007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20.45" hidden="1" customHeight="1">
      <c r="A149" t="s">
        <v>342</v>
      </c>
      <c r="B149" s="12" t="s">
        <v>74</v>
      </c>
      <c r="C149" s="30" t="s">
        <v>21</v>
      </c>
      <c r="D149" s="82"/>
      <c r="E149" s="14"/>
      <c r="F149" s="31">
        <v>0</v>
      </c>
      <c r="G149" s="84"/>
      <c r="H149" s="14"/>
      <c r="I149" s="31">
        <v>0</v>
      </c>
      <c r="J149" s="42"/>
      <c r="K149" s="14"/>
      <c r="L149" s="34">
        <v>0</v>
      </c>
      <c r="M149" s="42"/>
      <c r="N149" s="60">
        <v>0</v>
      </c>
      <c r="O149" s="42"/>
      <c r="P149" s="14"/>
      <c r="Q149" s="34">
        <v>0</v>
      </c>
      <c r="R149" s="42"/>
      <c r="S149" s="86"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20.45" hidden="1" customHeight="1">
      <c r="A150" t="s">
        <v>342</v>
      </c>
      <c r="B150" s="12" t="s">
        <v>74</v>
      </c>
      <c r="C150" s="30" t="s">
        <v>21</v>
      </c>
      <c r="D150" s="82"/>
      <c r="E150" s="14"/>
      <c r="F150" s="31">
        <v>0</v>
      </c>
      <c r="G150" s="84"/>
      <c r="H150" s="14"/>
      <c r="I150" s="31">
        <v>0</v>
      </c>
      <c r="J150" s="42"/>
      <c r="K150" s="14"/>
      <c r="L150" s="34">
        <v>0</v>
      </c>
      <c r="M150" s="42"/>
      <c r="N150" s="60">
        <v>0</v>
      </c>
      <c r="O150" s="42"/>
      <c r="P150" s="14"/>
      <c r="Q150" s="34">
        <v>0</v>
      </c>
      <c r="R150" s="42"/>
      <c r="S150" s="86"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20.45" hidden="1" customHeight="1">
      <c r="A151" t="s">
        <v>342</v>
      </c>
      <c r="B151" s="12" t="s">
        <v>74</v>
      </c>
      <c r="C151" s="30" t="s">
        <v>21</v>
      </c>
      <c r="D151" s="82"/>
      <c r="E151" s="14"/>
      <c r="F151" s="31">
        <v>0</v>
      </c>
      <c r="G151" s="84"/>
      <c r="H151" s="14"/>
      <c r="I151" s="31">
        <v>0</v>
      </c>
      <c r="J151" s="42"/>
      <c r="K151" s="14"/>
      <c r="L151" s="34">
        <v>0</v>
      </c>
      <c r="M151" s="42"/>
      <c r="N151" s="60">
        <v>0</v>
      </c>
      <c r="O151" s="42"/>
      <c r="P151" s="14"/>
      <c r="Q151" s="34">
        <v>0</v>
      </c>
      <c r="R151" s="42"/>
      <c r="S151" s="86"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20.45" customHeight="1">
      <c r="A152" t="s">
        <v>368</v>
      </c>
      <c r="B152" s="12" t="s">
        <v>74</v>
      </c>
      <c r="C152" s="99" t="s">
        <v>65</v>
      </c>
      <c r="D152" s="100" t="s">
        <v>40</v>
      </c>
      <c r="E152" s="101">
        <v>0.15806378818498745</v>
      </c>
      <c r="F152" s="102">
        <v>8252.3313339420984</v>
      </c>
      <c r="G152" s="103" t="s">
        <v>40</v>
      </c>
      <c r="H152" s="101">
        <v>0.15806378818498745</v>
      </c>
      <c r="I152" s="102">
        <v>8252.3313339420984</v>
      </c>
      <c r="J152" s="103" t="s">
        <v>40</v>
      </c>
      <c r="K152" s="101">
        <v>9.0688487500280357E-2</v>
      </c>
      <c r="L152" s="102">
        <v>3639.5919999999996</v>
      </c>
      <c r="M152" s="106"/>
      <c r="N152" s="102">
        <v>-4612.7393339420987</v>
      </c>
      <c r="O152" s="103" t="s">
        <v>40</v>
      </c>
      <c r="P152" s="101">
        <v>0.46596218240016529</v>
      </c>
      <c r="Q152" s="102">
        <v>9188.49</v>
      </c>
      <c r="R152" s="106"/>
      <c r="S152" s="107">
        <v>-5548.8980000000001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20.45" customHeight="1">
      <c r="A153" t="s">
        <v>74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20.45" customHeight="1">
      <c r="A154" t="s">
        <v>369</v>
      </c>
      <c r="B154" s="12" t="s">
        <v>74</v>
      </c>
      <c r="C154" s="99" t="s">
        <v>66</v>
      </c>
      <c r="D154" s="100" t="s">
        <v>40</v>
      </c>
      <c r="E154" s="101">
        <v>1.2160699011065959</v>
      </c>
      <c r="F154" s="102">
        <v>63489.632030209512</v>
      </c>
      <c r="G154" s="103" t="s">
        <v>40</v>
      </c>
      <c r="H154" s="101">
        <v>1.2160699011065959</v>
      </c>
      <c r="I154" s="102">
        <v>63489.632030209512</v>
      </c>
      <c r="J154" s="103" t="s">
        <v>40</v>
      </c>
      <c r="K154" s="101">
        <v>1.3133472039149932</v>
      </c>
      <c r="L154" s="102">
        <v>52708.432000000001</v>
      </c>
      <c r="M154" s="106"/>
      <c r="N154" s="119">
        <v>-10781.200030209511</v>
      </c>
      <c r="O154" s="103" t="s">
        <v>40</v>
      </c>
      <c r="P154" s="101">
        <v>3.5552413132454892</v>
      </c>
      <c r="Q154" s="102">
        <v>70107.19</v>
      </c>
      <c r="R154" s="106"/>
      <c r="S154" s="120">
        <v>-17398.758000000002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20.45" customHeight="1">
      <c r="A155" t="s">
        <v>370</v>
      </c>
      <c r="B155" s="12" t="s">
        <v>74</v>
      </c>
      <c r="C155" s="30" t="s">
        <v>371</v>
      </c>
      <c r="D155" s="156"/>
      <c r="E155" s="157"/>
      <c r="F155" s="31">
        <v>0</v>
      </c>
      <c r="G155" s="158"/>
      <c r="H155" s="157"/>
      <c r="I155" s="31">
        <v>0</v>
      </c>
      <c r="J155" s="158"/>
      <c r="K155" s="157"/>
      <c r="L155" s="33">
        <v>0</v>
      </c>
      <c r="M155" s="42"/>
      <c r="N155" s="60">
        <v>0</v>
      </c>
      <c r="O155" s="158"/>
      <c r="P155" s="157"/>
      <c r="Q155" s="34">
        <v>0</v>
      </c>
      <c r="R155" s="42"/>
      <c r="S155" s="86">
        <v>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20.45" customHeight="1">
      <c r="A156" t="s">
        <v>372</v>
      </c>
      <c r="B156" s="12" t="s">
        <v>74</v>
      </c>
      <c r="C156" s="30" t="s">
        <v>82</v>
      </c>
      <c r="D156" s="156"/>
      <c r="E156" s="157"/>
      <c r="F156" s="31">
        <v>0</v>
      </c>
      <c r="G156" s="158"/>
      <c r="H156" s="157"/>
      <c r="I156" s="31">
        <v>0</v>
      </c>
      <c r="J156" s="158"/>
      <c r="K156" s="157"/>
      <c r="L156" s="34">
        <v>0</v>
      </c>
      <c r="M156" s="42"/>
      <c r="N156" s="60">
        <v>0</v>
      </c>
      <c r="O156" s="158"/>
      <c r="P156" s="157"/>
      <c r="Q156" s="34">
        <v>0</v>
      </c>
      <c r="R156" s="42"/>
      <c r="S156" s="86"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20.45" customHeight="1">
      <c r="A157" t="s">
        <v>373</v>
      </c>
      <c r="B157" s="12" t="s">
        <v>74</v>
      </c>
      <c r="C157" s="30" t="s">
        <v>83</v>
      </c>
      <c r="D157" s="82"/>
      <c r="E157" s="14"/>
      <c r="F157" s="31">
        <v>0</v>
      </c>
      <c r="G157" s="84"/>
      <c r="H157" s="14"/>
      <c r="I157" s="31">
        <v>0</v>
      </c>
      <c r="J157" s="42"/>
      <c r="K157" s="14"/>
      <c r="L157" s="34">
        <v>0</v>
      </c>
      <c r="M157" s="42"/>
      <c r="N157" s="60">
        <v>0</v>
      </c>
      <c r="O157" s="42"/>
      <c r="P157" s="14"/>
      <c r="Q157" s="34">
        <v>0</v>
      </c>
      <c r="R157" s="42"/>
      <c r="S157" s="86"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20.45" customHeight="1">
      <c r="A158" t="s">
        <v>374</v>
      </c>
      <c r="B158" s="12" t="s">
        <v>74</v>
      </c>
      <c r="C158" s="30" t="s">
        <v>71</v>
      </c>
      <c r="D158" s="82"/>
      <c r="E158" s="14"/>
      <c r="F158" s="31">
        <v>6388.1066408329252</v>
      </c>
      <c r="G158" s="84"/>
      <c r="H158" s="14"/>
      <c r="I158" s="31">
        <v>6388.1066408329252</v>
      </c>
      <c r="J158" s="42"/>
      <c r="K158" s="14"/>
      <c r="L158" s="33">
        <v>5235</v>
      </c>
      <c r="M158" s="42"/>
      <c r="N158" s="60">
        <v>-1153.1066408329252</v>
      </c>
      <c r="O158" s="42"/>
      <c r="P158" s="14"/>
      <c r="Q158" s="34">
        <v>0</v>
      </c>
      <c r="R158" s="42"/>
      <c r="S158" s="86">
        <v>5235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20.45" hidden="1" customHeight="1">
      <c r="A159" t="s">
        <v>342</v>
      </c>
      <c r="B159" s="12" t="s">
        <v>74</v>
      </c>
      <c r="C159" s="30" t="s">
        <v>21</v>
      </c>
      <c r="D159" s="82"/>
      <c r="E159" s="14"/>
      <c r="F159" s="31">
        <v>0</v>
      </c>
      <c r="G159" s="84"/>
      <c r="H159" s="14"/>
      <c r="I159" s="31">
        <v>0</v>
      </c>
      <c r="J159" s="42"/>
      <c r="K159" s="14"/>
      <c r="L159" s="33">
        <v>0</v>
      </c>
      <c r="M159" s="42"/>
      <c r="N159" s="60">
        <v>0</v>
      </c>
      <c r="O159" s="42"/>
      <c r="P159" s="14"/>
      <c r="Q159" s="34">
        <v>0</v>
      </c>
      <c r="R159" s="42"/>
      <c r="S159" s="86"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20.45" hidden="1" customHeight="1">
      <c r="A160" t="s">
        <v>342</v>
      </c>
      <c r="B160" s="12" t="s">
        <v>74</v>
      </c>
      <c r="C160" s="30" t="s">
        <v>21</v>
      </c>
      <c r="D160" s="82"/>
      <c r="E160" s="14"/>
      <c r="F160" s="31">
        <v>0</v>
      </c>
      <c r="G160" s="84"/>
      <c r="H160" s="14"/>
      <c r="I160" s="31">
        <v>0</v>
      </c>
      <c r="J160" s="42"/>
      <c r="K160" s="14"/>
      <c r="L160" s="33">
        <v>0</v>
      </c>
      <c r="M160" s="42"/>
      <c r="N160" s="60">
        <v>0</v>
      </c>
      <c r="O160" s="42"/>
      <c r="P160" s="14"/>
      <c r="Q160" s="34">
        <v>0</v>
      </c>
      <c r="R160" s="42"/>
      <c r="S160" s="86"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20.45" hidden="1" customHeight="1">
      <c r="A161" t="s">
        <v>342</v>
      </c>
      <c r="B161" s="12" t="s">
        <v>74</v>
      </c>
      <c r="C161" s="88" t="s">
        <v>21</v>
      </c>
      <c r="D161" s="89"/>
      <c r="E161" s="117"/>
      <c r="F161" s="31">
        <v>0</v>
      </c>
      <c r="G161" s="84"/>
      <c r="H161" s="14"/>
      <c r="I161" s="31">
        <v>0</v>
      </c>
      <c r="J161" s="42"/>
      <c r="K161" s="14"/>
      <c r="L161" s="33">
        <v>0</v>
      </c>
      <c r="M161" s="42"/>
      <c r="N161" s="60">
        <v>0</v>
      </c>
      <c r="O161" s="42"/>
      <c r="P161" s="14"/>
      <c r="Q161" s="34">
        <v>0</v>
      </c>
      <c r="R161" s="42"/>
      <c r="S161" s="86"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20.45" customHeight="1">
      <c r="B162" s="12"/>
      <c r="C162" s="99" t="s">
        <v>72</v>
      </c>
      <c r="D162" s="100"/>
      <c r="E162" s="101"/>
      <c r="F162" s="102">
        <v>6388.1066408329252</v>
      </c>
      <c r="G162" s="103"/>
      <c r="H162" s="101"/>
      <c r="I162" s="102">
        <v>6388.1066408329252</v>
      </c>
      <c r="J162" s="103"/>
      <c r="K162" s="101"/>
      <c r="L162" s="102">
        <v>5235</v>
      </c>
      <c r="M162" s="106"/>
      <c r="N162" s="102">
        <v>0</v>
      </c>
      <c r="O162" s="103"/>
      <c r="P162" s="101"/>
      <c r="Q162" s="102">
        <v>0</v>
      </c>
      <c r="R162" s="106"/>
      <c r="S162" s="107">
        <v>5235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20.4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20.45" customHeight="1" thickBot="1">
      <c r="B164" s="12"/>
      <c r="C164" s="130" t="s">
        <v>73</v>
      </c>
      <c r="D164" s="159"/>
      <c r="E164" s="131"/>
      <c r="F164" s="133">
        <v>-4892.6581421604596</v>
      </c>
      <c r="G164" s="160"/>
      <c r="H164" s="131"/>
      <c r="I164" s="133">
        <v>-4892.6581421604596</v>
      </c>
      <c r="J164" s="161"/>
      <c r="K164" s="132"/>
      <c r="L164" s="133">
        <v>-7340.5320000000211</v>
      </c>
      <c r="M164" s="161"/>
      <c r="N164" s="133">
        <v>-2447.8738578395614</v>
      </c>
      <c r="O164" s="161"/>
      <c r="P164" s="132"/>
      <c r="Q164" s="133">
        <v>-50387.799999999988</v>
      </c>
      <c r="R164" s="161"/>
      <c r="S164" s="135">
        <v>43047.267999999967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">
        <v>256</v>
      </c>
      <c r="D167" s="2"/>
      <c r="E167" s="2"/>
      <c r="F167" s="2"/>
      <c r="G167" s="2"/>
      <c r="H167" s="1"/>
      <c r="I167" s="1"/>
      <c r="J167" s="1"/>
      <c r="K167" s="749" t="s">
        <v>84</v>
      </c>
      <c r="L167" s="2"/>
      <c r="M167" s="2"/>
      <c r="N167" s="1"/>
      <c r="O167" s="1"/>
      <c r="P167" s="2"/>
      <c r="Q167" s="1"/>
      <c r="R167" s="2"/>
      <c r="S167" s="5" t="s">
        <v>257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20.45" customHeight="1" thickTop="1">
      <c r="B169" s="12"/>
      <c r="C169" s="13"/>
      <c r="D169" s="774" t="s">
        <v>5</v>
      </c>
      <c r="E169" s="775"/>
      <c r="F169" s="776"/>
      <c r="G169" s="777" t="s">
        <v>75</v>
      </c>
      <c r="H169" s="775"/>
      <c r="I169" s="776"/>
      <c r="J169" s="777" t="s">
        <v>7</v>
      </c>
      <c r="K169" s="775"/>
      <c r="L169" s="776"/>
      <c r="M169" s="777" t="s">
        <v>8</v>
      </c>
      <c r="N169" s="776"/>
      <c r="O169" s="774" t="s">
        <v>9</v>
      </c>
      <c r="P169" s="775"/>
      <c r="Q169" s="776"/>
      <c r="R169" s="777" t="s">
        <v>10</v>
      </c>
      <c r="S169" s="778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20.45" customHeight="1">
      <c r="A170" t="s">
        <v>84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20.45" customHeight="1">
      <c r="A171" t="s">
        <v>375</v>
      </c>
      <c r="B171" s="12" t="s">
        <v>84</v>
      </c>
      <c r="C171" s="30" t="s">
        <v>87</v>
      </c>
      <c r="D171" s="14">
        <v>309.1242508979725</v>
      </c>
      <c r="E171" s="83">
        <v>75870.988065822879</v>
      </c>
      <c r="F171" s="83">
        <v>56941.626710577031</v>
      </c>
      <c r="G171" s="163">
        <v>309.1242508979725</v>
      </c>
      <c r="H171" s="83">
        <v>75870.988065822879</v>
      </c>
      <c r="I171" s="83">
        <v>56941.626710577031</v>
      </c>
      <c r="J171" s="659">
        <v>214</v>
      </c>
      <c r="K171" s="31">
        <v>51348.31</v>
      </c>
      <c r="L171" s="34">
        <v>37938.269999999997</v>
      </c>
      <c r="M171" s="164">
        <v>-0.32321548316397181</v>
      </c>
      <c r="N171" s="60">
        <v>-19003.356710577034</v>
      </c>
      <c r="O171" s="659">
        <v>300</v>
      </c>
      <c r="P171" s="31">
        <v>69640.87</v>
      </c>
      <c r="Q171" s="34">
        <v>52134.289999999994</v>
      </c>
      <c r="R171" s="164">
        <v>0.71333333333333337</v>
      </c>
      <c r="S171" s="86">
        <v>-14196.019999999997</v>
      </c>
      <c r="T171" s="83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20.45" customHeight="1">
      <c r="A172" t="s">
        <v>376</v>
      </c>
      <c r="B172" s="12" t="s">
        <v>84</v>
      </c>
      <c r="C172" s="30" t="s">
        <v>88</v>
      </c>
      <c r="D172" s="14"/>
      <c r="E172" s="150"/>
      <c r="F172" s="165">
        <v>0.75050593332429738</v>
      </c>
      <c r="G172" s="42"/>
      <c r="H172" s="150"/>
      <c r="I172" s="165">
        <v>0.75050593332429738</v>
      </c>
      <c r="J172" s="61"/>
      <c r="K172" s="14"/>
      <c r="L172" s="165">
        <v>0.73884164834246735</v>
      </c>
      <c r="M172" s="164"/>
      <c r="N172" s="60"/>
      <c r="O172" s="61"/>
      <c r="P172" s="14"/>
      <c r="Q172" s="165">
        <v>0.74861629385158457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20.45" customHeight="1">
      <c r="A173" t="s">
        <v>84</v>
      </c>
      <c r="B173" s="12" t="s">
        <v>84</v>
      </c>
      <c r="C173" s="88"/>
      <c r="D173" s="117"/>
      <c r="E173" s="166">
        <v>245.43848580441642</v>
      </c>
      <c r="F173" s="167"/>
      <c r="G173" s="24"/>
      <c r="H173" s="166">
        <v>245.43848580441642</v>
      </c>
      <c r="I173" s="167"/>
      <c r="J173" s="168"/>
      <c r="K173" s="169">
        <v>239.9453738317757</v>
      </c>
      <c r="L173" s="167"/>
      <c r="M173" s="170"/>
      <c r="N173" s="94"/>
      <c r="O173" s="168"/>
      <c r="P173" s="169">
        <v>232.13623333333331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20.45" customHeight="1">
      <c r="A174" t="s">
        <v>377</v>
      </c>
      <c r="B174" s="12" t="s">
        <v>84</v>
      </c>
      <c r="C174" s="15" t="s">
        <v>89</v>
      </c>
      <c r="D174" s="171">
        <v>260.73056767022592</v>
      </c>
      <c r="E174" s="83">
        <v>46079.956800909669</v>
      </c>
      <c r="F174" s="83">
        <v>32171.38226530352</v>
      </c>
      <c r="G174" s="172">
        <v>260.73056767022592</v>
      </c>
      <c r="H174" s="83">
        <v>46079.956800909669</v>
      </c>
      <c r="I174" s="83">
        <v>32171.38226530352</v>
      </c>
      <c r="J174" s="660">
        <v>294</v>
      </c>
      <c r="K174" s="31">
        <v>68701.34</v>
      </c>
      <c r="L174" s="34">
        <v>47449.869999999995</v>
      </c>
      <c r="M174" s="164">
        <v>0.49091589423199622</v>
      </c>
      <c r="N174" s="115">
        <v>15278.487734696475</v>
      </c>
      <c r="O174" s="660">
        <v>294</v>
      </c>
      <c r="P174" s="173">
        <v>54710.36</v>
      </c>
      <c r="Q174" s="34">
        <v>38688.03</v>
      </c>
      <c r="R174" s="164">
        <v>1</v>
      </c>
      <c r="S174" s="86">
        <v>8761.8399999999965</v>
      </c>
      <c r="T174" s="83"/>
      <c r="U174" s="14"/>
      <c r="V174" s="14" t="s">
        <v>378</v>
      </c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20.45" customHeight="1">
      <c r="A175" t="s">
        <v>376</v>
      </c>
      <c r="B175" s="12" t="s">
        <v>84</v>
      </c>
      <c r="C175" s="30" t="s">
        <v>88</v>
      </c>
      <c r="D175" s="14"/>
      <c r="E175" s="14"/>
      <c r="F175" s="165">
        <v>0.69816433214773377</v>
      </c>
      <c r="G175" s="42"/>
      <c r="H175" s="14"/>
      <c r="I175" s="165">
        <v>0.69816433214773377</v>
      </c>
      <c r="J175" s="42"/>
      <c r="K175" s="14"/>
      <c r="L175" s="165">
        <v>0.69066877007056915</v>
      </c>
      <c r="M175" s="43"/>
      <c r="N175" s="44"/>
      <c r="O175" s="42"/>
      <c r="P175" s="14"/>
      <c r="Q175" s="165">
        <v>0.70714266913981183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20.45" customHeight="1">
      <c r="A176" t="s">
        <v>84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20.45" customHeight="1">
      <c r="A177" t="s">
        <v>379</v>
      </c>
      <c r="B177" s="12" t="s">
        <v>84</v>
      </c>
      <c r="C177" s="30" t="s">
        <v>90</v>
      </c>
      <c r="D177" s="14">
        <v>200.69466402901355</v>
      </c>
      <c r="E177" s="83">
        <v>47328.252104281775</v>
      </c>
      <c r="F177" s="83">
        <v>34702.332573736632</v>
      </c>
      <c r="G177" s="42">
        <v>200.69466402901355</v>
      </c>
      <c r="H177" s="83">
        <v>47328.252104281775</v>
      </c>
      <c r="I177" s="83">
        <v>34702.332573736632</v>
      </c>
      <c r="J177" s="659">
        <v>166</v>
      </c>
      <c r="K177" s="173">
        <v>31066.5</v>
      </c>
      <c r="L177" s="34">
        <v>22455.839999999997</v>
      </c>
      <c r="M177" s="164">
        <v>-0.3435950279433746</v>
      </c>
      <c r="N177" s="60">
        <v>-12246.492573736636</v>
      </c>
      <c r="O177" s="659">
        <v>226</v>
      </c>
      <c r="P177" s="173">
        <v>38396.53</v>
      </c>
      <c r="Q177" s="34">
        <v>26976.87</v>
      </c>
      <c r="R177" s="164">
        <v>0.73451327433628322</v>
      </c>
      <c r="S177" s="86">
        <v>-4521.0300000000025</v>
      </c>
      <c r="T177" s="83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20.45" customHeight="1">
      <c r="A178" t="s">
        <v>376</v>
      </c>
      <c r="B178" s="12" t="s">
        <v>84</v>
      </c>
      <c r="C178" s="30" t="s">
        <v>88</v>
      </c>
      <c r="D178" s="14"/>
      <c r="E178" s="150"/>
      <c r="F178" s="165">
        <v>0.73322658308349231</v>
      </c>
      <c r="G178" s="42"/>
      <c r="H178" s="150"/>
      <c r="I178" s="165">
        <v>0.73322658308349231</v>
      </c>
      <c r="J178" s="61"/>
      <c r="K178" s="150"/>
      <c r="L178" s="165">
        <v>0.72283134566172558</v>
      </c>
      <c r="M178" s="164"/>
      <c r="N178" s="60">
        <v>-1.0395237421766734E-2</v>
      </c>
      <c r="O178" s="61"/>
      <c r="P178" s="150"/>
      <c r="Q178" s="165">
        <v>0.70258614515426265</v>
      </c>
      <c r="R178" s="61"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20.45" customHeight="1">
      <c r="A179" t="s">
        <v>84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20.45" customHeight="1">
      <c r="A180" t="s">
        <v>380</v>
      </c>
      <c r="B180" s="12" t="s">
        <v>84</v>
      </c>
      <c r="C180" s="15" t="s">
        <v>91</v>
      </c>
      <c r="D180" s="111">
        <v>0</v>
      </c>
      <c r="E180" s="83">
        <v>270.33034111310593</v>
      </c>
      <c r="F180" s="83">
        <v>200.04445242369837</v>
      </c>
      <c r="G180" s="113">
        <v>0</v>
      </c>
      <c r="H180" s="83">
        <v>270.33034111310593</v>
      </c>
      <c r="I180" s="83">
        <v>200.04445242369837</v>
      </c>
      <c r="J180" s="660">
        <v>0</v>
      </c>
      <c r="K180" s="173">
        <v>0</v>
      </c>
      <c r="L180" s="114">
        <v>0</v>
      </c>
      <c r="M180" s="182">
        <v>-1</v>
      </c>
      <c r="N180" s="115">
        <v>-200.04445242369837</v>
      </c>
      <c r="O180" s="660">
        <v>0</v>
      </c>
      <c r="P180" s="173">
        <v>0</v>
      </c>
      <c r="Q180" s="114">
        <v>0</v>
      </c>
      <c r="R180" s="164">
        <v>0</v>
      </c>
      <c r="S180" s="116">
        <v>0</v>
      </c>
      <c r="T180" s="8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20.45" customHeight="1">
      <c r="A181" t="s">
        <v>376</v>
      </c>
      <c r="B181" s="12" t="s">
        <v>84</v>
      </c>
      <c r="C181" s="30" t="s">
        <v>88</v>
      </c>
      <c r="D181" s="77"/>
      <c r="E181" s="183"/>
      <c r="F181" s="165">
        <v>0.74</v>
      </c>
      <c r="G181" s="79"/>
      <c r="H181" s="183"/>
      <c r="I181" s="165">
        <v>0.74</v>
      </c>
      <c r="J181" s="184"/>
      <c r="K181" s="183">
        <v>0</v>
      </c>
      <c r="L181" s="165">
        <v>0</v>
      </c>
      <c r="M181" s="61">
        <v>0</v>
      </c>
      <c r="N181" s="185"/>
      <c r="O181" s="184"/>
      <c r="P181" s="183">
        <v>0</v>
      </c>
      <c r="Q181" s="165">
        <v>0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20.45" customHeight="1">
      <c r="A182" t="s">
        <v>84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0.45" customHeight="1" thickBot="1">
      <c r="A183" t="s">
        <v>381</v>
      </c>
      <c r="B183" s="12" t="s">
        <v>84</v>
      </c>
      <c r="C183" s="30" t="s">
        <v>92</v>
      </c>
      <c r="D183" s="14"/>
      <c r="E183" s="14"/>
      <c r="F183" s="60">
        <v>-2959.7191851556272</v>
      </c>
      <c r="G183" s="42"/>
      <c r="H183" s="83"/>
      <c r="I183" s="83">
        <v>-2959.7191851556272</v>
      </c>
      <c r="J183" s="61"/>
      <c r="K183" s="83"/>
      <c r="L183" s="34">
        <v>-868.59</v>
      </c>
      <c r="M183" s="184"/>
      <c r="N183" s="60">
        <v>2091.1291851556271</v>
      </c>
      <c r="O183" s="61"/>
      <c r="P183" s="83"/>
      <c r="Q183" s="34">
        <v>-3920.28</v>
      </c>
      <c r="R183" s="193"/>
      <c r="S183" s="86">
        <v>3051.69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20.45" customHeight="1" thickTop="1">
      <c r="A184" t="s">
        <v>382</v>
      </c>
      <c r="B184" s="12" t="s">
        <v>84</v>
      </c>
      <c r="C184" s="194" t="s">
        <v>93</v>
      </c>
      <c r="D184" s="195"/>
      <c r="E184" s="195">
        <v>169549.52731212744</v>
      </c>
      <c r="F184" s="196">
        <v>121055.66681688525</v>
      </c>
      <c r="G184" s="197"/>
      <c r="H184" s="195">
        <v>169549.52731212744</v>
      </c>
      <c r="I184" s="196">
        <v>121055.66681688525</v>
      </c>
      <c r="J184" s="197">
        <v>674</v>
      </c>
      <c r="K184" s="195">
        <v>151116.15</v>
      </c>
      <c r="L184" s="196">
        <v>106975.38999999998</v>
      </c>
      <c r="M184" s="198">
        <v>-0.10871972104170503</v>
      </c>
      <c r="N184" s="196">
        <v>-14080.276816885264</v>
      </c>
      <c r="O184" s="197">
        <v>820</v>
      </c>
      <c r="P184" s="195">
        <v>162747.76</v>
      </c>
      <c r="Q184" s="196">
        <v>113878.90999999999</v>
      </c>
      <c r="R184" s="43">
        <v>0.82195121951219507</v>
      </c>
      <c r="S184" s="199">
        <v>-6903.5200000000041</v>
      </c>
      <c r="T184" s="118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20.45" customHeight="1">
      <c r="A185" t="s">
        <v>383</v>
      </c>
      <c r="B185" s="12" t="s">
        <v>84</v>
      </c>
      <c r="C185" s="200" t="s">
        <v>94</v>
      </c>
      <c r="D185" s="201"/>
      <c r="E185" s="201"/>
      <c r="F185" s="202">
        <v>0.71398410090540221</v>
      </c>
      <c r="G185" s="203"/>
      <c r="H185" s="201"/>
      <c r="I185" s="44">
        <v>0.71398410090540221</v>
      </c>
      <c r="J185" s="203"/>
      <c r="K185" s="204">
        <v>224.20793768545994</v>
      </c>
      <c r="L185" s="44">
        <v>0.7079017695990798</v>
      </c>
      <c r="M185" s="203"/>
      <c r="N185" s="202">
        <v>-0.11631241384332534</v>
      </c>
      <c r="O185" s="203"/>
      <c r="P185" s="204">
        <v>198.4728780487805</v>
      </c>
      <c r="Q185" s="44">
        <v>0.69972643555892866</v>
      </c>
      <c r="R185" s="203"/>
      <c r="S185" s="45">
        <v>-8398.9412462908058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20.45" customHeight="1">
      <c r="A186" t="s">
        <v>84</v>
      </c>
      <c r="B186" s="12" t="s">
        <v>84</v>
      </c>
      <c r="C186" s="36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9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20.45" customHeight="1">
      <c r="A187" t="s">
        <v>384</v>
      </c>
      <c r="B187" s="12" t="s">
        <v>84</v>
      </c>
      <c r="C187" s="30" t="s">
        <v>95</v>
      </c>
      <c r="D187" s="83"/>
      <c r="E187" s="83">
        <v>19187.075768751314</v>
      </c>
      <c r="F187" s="83">
        <v>4604.8981845003154</v>
      </c>
      <c r="G187" s="61"/>
      <c r="H187" s="83">
        <v>19187.075768751314</v>
      </c>
      <c r="I187" s="83">
        <v>4604.8981845003154</v>
      </c>
      <c r="J187" s="61"/>
      <c r="K187" s="31">
        <v>7855.2</v>
      </c>
      <c r="L187" s="34">
        <v>1100.75</v>
      </c>
      <c r="M187" s="85">
        <v>-0.59059941730186782</v>
      </c>
      <c r="N187" s="60">
        <v>-3504.1481845003154</v>
      </c>
      <c r="O187" s="61"/>
      <c r="P187" s="31">
        <v>26864.41</v>
      </c>
      <c r="Q187" s="34">
        <v>7273.130000000001</v>
      </c>
      <c r="R187" s="164">
        <v>0</v>
      </c>
      <c r="S187" s="86">
        <v>-6172.380000000001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20.45" customHeight="1">
      <c r="A188" t="s">
        <v>376</v>
      </c>
      <c r="B188" s="12" t="s">
        <v>84</v>
      </c>
      <c r="C188" s="30" t="s">
        <v>88</v>
      </c>
      <c r="D188" s="14"/>
      <c r="E188" s="150"/>
      <c r="F188" s="165">
        <v>0.24</v>
      </c>
      <c r="G188" s="42"/>
      <c r="H188" s="150"/>
      <c r="I188" s="165">
        <v>0.24</v>
      </c>
      <c r="J188" s="184"/>
      <c r="K188" s="183"/>
      <c r="L188" s="165">
        <v>0.14013010489866584</v>
      </c>
      <c r="M188" s="184"/>
      <c r="N188" s="185"/>
      <c r="O188" s="184"/>
      <c r="P188" s="183"/>
      <c r="Q188" s="165">
        <v>0.27073477511696709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20.45" customHeight="1">
      <c r="A189" t="s">
        <v>84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20.45" customHeight="1">
      <c r="A190" t="s">
        <v>385</v>
      </c>
      <c r="B190" s="12" t="s">
        <v>84</v>
      </c>
      <c r="C190" s="30" t="s">
        <v>96</v>
      </c>
      <c r="D190" s="14"/>
      <c r="E190" s="83">
        <v>0</v>
      </c>
      <c r="F190" s="83">
        <v>0</v>
      </c>
      <c r="G190" s="42"/>
      <c r="H190" s="83">
        <v>0</v>
      </c>
      <c r="I190" s="83">
        <v>0</v>
      </c>
      <c r="J190" s="184"/>
      <c r="K190" s="31">
        <v>0</v>
      </c>
      <c r="L190" s="165"/>
      <c r="M190" s="184"/>
      <c r="N190" s="185"/>
      <c r="O190" s="184"/>
      <c r="P190" s="31"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20.45" customHeight="1">
      <c r="A191" t="s">
        <v>376</v>
      </c>
      <c r="B191" s="12" t="s">
        <v>84</v>
      </c>
      <c r="C191" s="30" t="s">
        <v>88</v>
      </c>
      <c r="D191" s="14"/>
      <c r="E191" s="150"/>
      <c r="F191" s="165">
        <v>0</v>
      </c>
      <c r="G191" s="42"/>
      <c r="H191" s="150"/>
      <c r="I191" s="165">
        <v>0</v>
      </c>
      <c r="J191" s="184"/>
      <c r="K191" s="183"/>
      <c r="L191" s="165">
        <v>0</v>
      </c>
      <c r="M191" s="184"/>
      <c r="N191" s="185"/>
      <c r="O191" s="184"/>
      <c r="P191" s="183"/>
      <c r="Q191" s="165"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20.45" customHeight="1" thickBot="1">
      <c r="A192" t="s">
        <v>84</v>
      </c>
      <c r="B192" s="12" t="s">
        <v>84</v>
      </c>
      <c r="C192" s="210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5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20.45" customHeight="1" thickTop="1">
      <c r="A193" t="s">
        <v>386</v>
      </c>
      <c r="B193" s="12" t="s">
        <v>84</v>
      </c>
      <c r="C193" s="63" t="s">
        <v>97</v>
      </c>
      <c r="D193" s="64"/>
      <c r="E193" s="64">
        <v>188736.60308087876</v>
      </c>
      <c r="F193" s="66">
        <v>125660.56500138556</v>
      </c>
      <c r="G193" s="67"/>
      <c r="H193" s="64">
        <v>188736.60308087876</v>
      </c>
      <c r="I193" s="66">
        <v>125660.56500138556</v>
      </c>
      <c r="J193" s="67"/>
      <c r="K193" s="64">
        <v>158971.35</v>
      </c>
      <c r="L193" s="66">
        <v>108076.13999999998</v>
      </c>
      <c r="M193" s="216">
        <v>1.4048057434551953E-2</v>
      </c>
      <c r="N193" s="66">
        <v>-17584.425001385578</v>
      </c>
      <c r="O193" s="67"/>
      <c r="P193" s="64">
        <v>189612.17</v>
      </c>
      <c r="Q193" s="66">
        <v>121152.04</v>
      </c>
      <c r="R193" s="216">
        <v>4.0900111420570928E-2</v>
      </c>
      <c r="S193" s="69">
        <v>-13075.900000000009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20.45" customHeight="1" thickBot="1">
      <c r="A194" t="s">
        <v>84</v>
      </c>
      <c r="B194" s="12" t="s">
        <v>84</v>
      </c>
      <c r="C194" s="70"/>
      <c r="D194" s="71"/>
      <c r="E194" s="71"/>
      <c r="F194" s="75">
        <v>0.66579859417908771</v>
      </c>
      <c r="G194" s="73"/>
      <c r="H194" s="71"/>
      <c r="I194" s="75">
        <v>0.66579859417908771</v>
      </c>
      <c r="J194" s="73"/>
      <c r="K194" s="71"/>
      <c r="L194" s="75">
        <v>0.67984665161363966</v>
      </c>
      <c r="M194" s="74"/>
      <c r="N194" s="75">
        <v>-0.13993590591600227</v>
      </c>
      <c r="O194" s="73"/>
      <c r="P194" s="71"/>
      <c r="Q194" s="75">
        <v>0.63894654019306873</v>
      </c>
      <c r="R194" s="74"/>
      <c r="S194" s="76">
        <v>-8.2652926376004636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20.45" customHeight="1" thickTop="1">
      <c r="A195" t="s">
        <v>84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20.45" customHeight="1">
      <c r="A196" t="s">
        <v>387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20.45" customHeight="1">
      <c r="A197" t="s">
        <v>388</v>
      </c>
      <c r="B197" s="12" t="s">
        <v>84</v>
      </c>
      <c r="C197" s="108" t="s">
        <v>42</v>
      </c>
      <c r="D197" s="14"/>
      <c r="E197" s="14"/>
      <c r="F197" s="31">
        <v>12044.250946206896</v>
      </c>
      <c r="G197" s="42"/>
      <c r="H197" s="14"/>
      <c r="I197" s="31">
        <v>12044.250946206896</v>
      </c>
      <c r="J197" s="42"/>
      <c r="K197" s="14"/>
      <c r="L197" s="34">
        <v>12230.15</v>
      </c>
      <c r="M197" s="42"/>
      <c r="N197" s="41">
        <v>185.89905379310403</v>
      </c>
      <c r="O197" s="42"/>
      <c r="P197" s="14"/>
      <c r="Q197" s="34">
        <v>14495.87</v>
      </c>
      <c r="R197" s="42"/>
      <c r="S197" s="35">
        <v>-2265.7200000000012</v>
      </c>
      <c r="T197" s="14"/>
      <c r="U197" s="14"/>
      <c r="V197" s="14" t="s">
        <v>389</v>
      </c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20.45" customHeight="1">
      <c r="A198" t="s">
        <v>390</v>
      </c>
      <c r="B198" s="12" t="s">
        <v>84</v>
      </c>
      <c r="C198" s="109" t="s">
        <v>43</v>
      </c>
      <c r="D198" s="82"/>
      <c r="E198" s="14"/>
      <c r="F198" s="23">
        <v>8746.0360371034476</v>
      </c>
      <c r="G198" s="84"/>
      <c r="H198" s="14"/>
      <c r="I198" s="23">
        <v>8746.0360371034476</v>
      </c>
      <c r="J198" s="42"/>
      <c r="K198" s="14"/>
      <c r="L198" s="34">
        <v>8211.75</v>
      </c>
      <c r="M198" s="42"/>
      <c r="N198" s="60">
        <v>-534.2860371034476</v>
      </c>
      <c r="O198" s="42"/>
      <c r="P198" s="14"/>
      <c r="Q198" s="34">
        <v>7646.95</v>
      </c>
      <c r="R198" s="42"/>
      <c r="S198" s="86">
        <v>564.80000000000018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20.45" customHeight="1">
      <c r="A199" t="s">
        <v>391</v>
      </c>
      <c r="B199" s="12" t="s">
        <v>84</v>
      </c>
      <c r="C199" s="108" t="s">
        <v>44</v>
      </c>
      <c r="D199" s="110"/>
      <c r="E199" s="111"/>
      <c r="F199" s="31">
        <v>11814.360328496552</v>
      </c>
      <c r="G199" s="112"/>
      <c r="H199" s="111"/>
      <c r="I199" s="31">
        <v>11814.360328496552</v>
      </c>
      <c r="J199" s="113"/>
      <c r="K199" s="111"/>
      <c r="L199" s="114">
        <v>14193.45</v>
      </c>
      <c r="M199" s="113"/>
      <c r="N199" s="115">
        <v>2379.0896715034487</v>
      </c>
      <c r="O199" s="113"/>
      <c r="P199" s="111"/>
      <c r="Q199" s="114">
        <v>11116.14</v>
      </c>
      <c r="R199" s="113"/>
      <c r="S199" s="116">
        <v>3077.3100000000013</v>
      </c>
      <c r="T199" s="14"/>
      <c r="U199" s="14"/>
      <c r="V199" s="14" t="s">
        <v>392</v>
      </c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20.45" customHeight="1">
      <c r="A200" t="s">
        <v>393</v>
      </c>
      <c r="B200" s="12" t="s">
        <v>84</v>
      </c>
      <c r="C200" s="108" t="s">
        <v>45</v>
      </c>
      <c r="D200" s="82"/>
      <c r="E200" s="14"/>
      <c r="F200" s="31">
        <v>30510.931475862068</v>
      </c>
      <c r="G200" s="84"/>
      <c r="H200" s="14"/>
      <c r="I200" s="31">
        <v>30510.931475862068</v>
      </c>
      <c r="J200" s="42"/>
      <c r="K200" s="14"/>
      <c r="L200" s="34">
        <v>21182.68</v>
      </c>
      <c r="M200" s="42"/>
      <c r="N200" s="60">
        <v>-9328.2514758620673</v>
      </c>
      <c r="O200" s="42"/>
      <c r="P200" s="14"/>
      <c r="Q200" s="34">
        <v>20897.27</v>
      </c>
      <c r="R200" s="42"/>
      <c r="S200" s="86">
        <v>285.40999999999985</v>
      </c>
      <c r="T200" s="14"/>
      <c r="U200" s="14"/>
      <c r="V200" s="14">
        <v>-1.5</v>
      </c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20.45" hidden="1" customHeight="1">
      <c r="A201" t="s">
        <v>394</v>
      </c>
      <c r="B201" s="12" t="s">
        <v>84</v>
      </c>
      <c r="C201" s="30" t="s">
        <v>21</v>
      </c>
      <c r="D201" s="82"/>
      <c r="E201" s="14"/>
      <c r="F201" s="31">
        <v>0</v>
      </c>
      <c r="G201" s="84"/>
      <c r="H201" s="14"/>
      <c r="I201" s="31">
        <v>0</v>
      </c>
      <c r="J201" s="42"/>
      <c r="K201" s="14"/>
      <c r="L201" s="34">
        <v>0</v>
      </c>
      <c r="M201" s="42"/>
      <c r="N201" s="60">
        <v>0</v>
      </c>
      <c r="O201" s="42"/>
      <c r="P201" s="14"/>
      <c r="Q201" s="34">
        <v>0</v>
      </c>
      <c r="R201" s="42"/>
      <c r="S201" s="86"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20.45" hidden="1" customHeight="1">
      <c r="A202" t="s">
        <v>394</v>
      </c>
      <c r="B202" s="12" t="s">
        <v>84</v>
      </c>
      <c r="C202" s="30" t="s">
        <v>21</v>
      </c>
      <c r="D202" s="82"/>
      <c r="E202" s="14"/>
      <c r="F202" s="31">
        <v>0</v>
      </c>
      <c r="G202" s="84"/>
      <c r="H202" s="14"/>
      <c r="I202" s="31">
        <v>0</v>
      </c>
      <c r="J202" s="42"/>
      <c r="K202" s="14"/>
      <c r="L202" s="34">
        <v>0</v>
      </c>
      <c r="M202" s="42"/>
      <c r="N202" s="60">
        <v>0</v>
      </c>
      <c r="O202" s="42"/>
      <c r="P202" s="14"/>
      <c r="Q202" s="34">
        <v>0</v>
      </c>
      <c r="R202" s="42"/>
      <c r="S202" s="86"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20.45" hidden="1" customHeight="1">
      <c r="A203" t="s">
        <v>394</v>
      </c>
      <c r="B203" s="12" t="s">
        <v>84</v>
      </c>
      <c r="C203" s="30" t="s">
        <v>21</v>
      </c>
      <c r="D203" s="82"/>
      <c r="E203" s="14"/>
      <c r="F203" s="31">
        <v>0</v>
      </c>
      <c r="G203" s="84"/>
      <c r="H203" s="14"/>
      <c r="I203" s="31">
        <v>0</v>
      </c>
      <c r="J203" s="42"/>
      <c r="K203" s="14"/>
      <c r="L203" s="34">
        <v>0</v>
      </c>
      <c r="M203" s="42"/>
      <c r="N203" s="60">
        <v>0</v>
      </c>
      <c r="O203" s="42"/>
      <c r="P203" s="14"/>
      <c r="Q203" s="34">
        <v>0</v>
      </c>
      <c r="R203" s="42"/>
      <c r="S203" s="86"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20.45" customHeight="1">
      <c r="A204" t="s">
        <v>395</v>
      </c>
      <c r="B204" s="12" t="s">
        <v>84</v>
      </c>
      <c r="C204" s="109" t="s">
        <v>46</v>
      </c>
      <c r="D204" s="82"/>
      <c r="E204" s="14"/>
      <c r="F204" s="31">
        <v>16673.690254520276</v>
      </c>
      <c r="G204" s="84"/>
      <c r="H204" s="14"/>
      <c r="I204" s="31">
        <v>16673.690254520276</v>
      </c>
      <c r="J204" s="42"/>
      <c r="K204" s="14"/>
      <c r="L204" s="34">
        <v>9419.06</v>
      </c>
      <c r="M204" s="42"/>
      <c r="N204" s="60">
        <v>-7254.6302545202761</v>
      </c>
      <c r="O204" s="42"/>
      <c r="P204" s="14"/>
      <c r="Q204" s="34">
        <v>12514.58</v>
      </c>
      <c r="R204" s="42"/>
      <c r="S204" s="86">
        <v>-3095.5200000000004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20.45" customHeight="1">
      <c r="A205" t="s">
        <v>396</v>
      </c>
      <c r="B205" s="12" t="s">
        <v>84</v>
      </c>
      <c r="C205" s="108" t="s">
        <v>47</v>
      </c>
      <c r="D205" s="110"/>
      <c r="E205" s="111"/>
      <c r="F205" s="56">
        <v>16673.690254520276</v>
      </c>
      <c r="G205" s="112"/>
      <c r="H205" s="111"/>
      <c r="I205" s="56">
        <v>16673.690254520276</v>
      </c>
      <c r="J205" s="113"/>
      <c r="K205" s="111"/>
      <c r="L205" s="114">
        <v>13265.27</v>
      </c>
      <c r="M205" s="113"/>
      <c r="N205" s="115">
        <v>-3408.4202545202752</v>
      </c>
      <c r="O205" s="113"/>
      <c r="P205" s="111"/>
      <c r="Q205" s="114">
        <v>10453.51</v>
      </c>
      <c r="R205" s="113"/>
      <c r="S205" s="116">
        <v>2811.76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20.45" customHeight="1">
      <c r="A206" t="s">
        <v>397</v>
      </c>
      <c r="B206" s="12" t="s">
        <v>84</v>
      </c>
      <c r="C206" s="108" t="s">
        <v>48</v>
      </c>
      <c r="D206" s="82"/>
      <c r="E206" s="14"/>
      <c r="F206" s="31">
        <v>11949.478015739529</v>
      </c>
      <c r="G206" s="84"/>
      <c r="H206" s="14"/>
      <c r="I206" s="31">
        <v>11949.478015739529</v>
      </c>
      <c r="J206" s="42"/>
      <c r="K206" s="14"/>
      <c r="L206" s="34">
        <v>4597.8499999999995</v>
      </c>
      <c r="M206" s="42"/>
      <c r="N206" s="60">
        <v>-7351.6280157395295</v>
      </c>
      <c r="O206" s="42"/>
      <c r="P206" s="14"/>
      <c r="Q206" s="34">
        <v>7642.54</v>
      </c>
      <c r="R206" s="42"/>
      <c r="S206" s="86">
        <v>-3044.6900000000005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20.45" customHeight="1">
      <c r="A207" t="s">
        <v>398</v>
      </c>
      <c r="B207" s="12" t="s">
        <v>84</v>
      </c>
      <c r="C207" s="108" t="s">
        <v>49</v>
      </c>
      <c r="D207" s="82"/>
      <c r="E207" s="14"/>
      <c r="F207" s="31">
        <v>2778.948375753379</v>
      </c>
      <c r="G207" s="84"/>
      <c r="H207" s="14"/>
      <c r="I207" s="31">
        <v>2778.948375753379</v>
      </c>
      <c r="J207" s="42"/>
      <c r="K207" s="14"/>
      <c r="L207" s="34">
        <v>0</v>
      </c>
      <c r="M207" s="42"/>
      <c r="N207" s="60">
        <v>-2778.948375753379</v>
      </c>
      <c r="O207" s="42"/>
      <c r="P207" s="14"/>
      <c r="Q207" s="34">
        <v>2836.55</v>
      </c>
      <c r="R207" s="42"/>
      <c r="S207" s="86">
        <v>-2836.55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20.45" hidden="1" customHeight="1">
      <c r="A208" t="s">
        <v>394</v>
      </c>
      <c r="B208" s="12" t="s">
        <v>84</v>
      </c>
      <c r="C208" s="30" t="s">
        <v>21</v>
      </c>
      <c r="D208" s="89"/>
      <c r="E208" s="117"/>
      <c r="F208" s="31">
        <v>0</v>
      </c>
      <c r="G208" s="91"/>
      <c r="H208" s="117"/>
      <c r="I208" s="31">
        <v>0</v>
      </c>
      <c r="J208" s="24"/>
      <c r="K208" s="117"/>
      <c r="L208" s="34">
        <v>0</v>
      </c>
      <c r="M208" s="24"/>
      <c r="N208" s="94">
        <v>0</v>
      </c>
      <c r="O208" s="24"/>
      <c r="P208" s="117"/>
      <c r="Q208" s="34">
        <v>0</v>
      </c>
      <c r="R208" s="24"/>
      <c r="S208" s="95"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20.45" customHeight="1">
      <c r="A209" t="s">
        <v>399</v>
      </c>
      <c r="B209" s="12" t="s">
        <v>84</v>
      </c>
      <c r="C209" s="99" t="s">
        <v>50</v>
      </c>
      <c r="D209" s="100" t="s">
        <v>98</v>
      </c>
      <c r="E209" s="101">
        <v>0.8848550512802198</v>
      </c>
      <c r="F209" s="102">
        <v>111191.38568820241</v>
      </c>
      <c r="G209" s="103" t="s">
        <v>98</v>
      </c>
      <c r="H209" s="101">
        <v>0.8848550512802198</v>
      </c>
      <c r="I209" s="102">
        <v>111191.38568820241</v>
      </c>
      <c r="J209" s="103" t="s">
        <v>98</v>
      </c>
      <c r="K209" s="101">
        <v>0.76890431134938775</v>
      </c>
      <c r="L209" s="102">
        <v>83100.210000000006</v>
      </c>
      <c r="M209" s="154"/>
      <c r="N209" s="119">
        <v>-28091.175688202406</v>
      </c>
      <c r="O209" s="103" t="s">
        <v>98</v>
      </c>
      <c r="P209" s="101">
        <v>0.72308654480766477</v>
      </c>
      <c r="Q209" s="102">
        <v>87603.409999999989</v>
      </c>
      <c r="R209" s="154"/>
      <c r="S209" s="120">
        <v>-4503.1999999999825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20.45" customHeight="1">
      <c r="A210" t="s">
        <v>400</v>
      </c>
      <c r="B210" s="12" t="s">
        <v>84</v>
      </c>
      <c r="C210" s="30" t="s">
        <v>51</v>
      </c>
      <c r="D210" s="82"/>
      <c r="E210" s="14"/>
      <c r="F210" s="31">
        <v>7073.1916666666666</v>
      </c>
      <c r="G210" s="84"/>
      <c r="H210" s="14"/>
      <c r="I210" s="31">
        <v>7073.1916666666666</v>
      </c>
      <c r="J210" s="42"/>
      <c r="K210" s="14"/>
      <c r="L210" s="34">
        <v>5848.16</v>
      </c>
      <c r="M210" s="42"/>
      <c r="N210" s="60">
        <v>-1225.0316666666668</v>
      </c>
      <c r="O210" s="42"/>
      <c r="P210" s="14"/>
      <c r="Q210" s="34">
        <v>11306.3</v>
      </c>
      <c r="R210" s="42"/>
      <c r="S210" s="86">
        <v>-5458.1399999999994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20.45" customHeight="1">
      <c r="A211" t="s">
        <v>401</v>
      </c>
      <c r="B211" s="12" t="s">
        <v>84</v>
      </c>
      <c r="C211" s="30" t="s">
        <v>52</v>
      </c>
      <c r="D211" s="82"/>
      <c r="E211" s="14"/>
      <c r="F211" s="31">
        <v>1758.9169876094636</v>
      </c>
      <c r="G211" s="84"/>
      <c r="H211" s="14"/>
      <c r="I211" s="31">
        <v>1758.9169876094636</v>
      </c>
      <c r="J211" s="42"/>
      <c r="K211" s="14"/>
      <c r="L211" s="34">
        <v>166.99</v>
      </c>
      <c r="M211" s="42"/>
      <c r="N211" s="60">
        <v>-1591.9269876094636</v>
      </c>
      <c r="O211" s="42"/>
      <c r="P211" s="14"/>
      <c r="Q211" s="34">
        <v>1109.1399999999999</v>
      </c>
      <c r="R211" s="42"/>
      <c r="S211" s="86">
        <v>-942.14999999999986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20.45" customHeight="1">
      <c r="A212" t="s">
        <v>402</v>
      </c>
      <c r="B212" s="12" t="s">
        <v>84</v>
      </c>
      <c r="C212" s="88" t="s">
        <v>53</v>
      </c>
      <c r="D212" s="89"/>
      <c r="E212" s="117"/>
      <c r="F212" s="23">
        <v>16764.080000000002</v>
      </c>
      <c r="G212" s="91"/>
      <c r="H212" s="117"/>
      <c r="I212" s="23">
        <v>16764.080000000002</v>
      </c>
      <c r="J212" s="24"/>
      <c r="K212" s="117"/>
      <c r="L212" s="34">
        <v>12067.73</v>
      </c>
      <c r="M212" s="24"/>
      <c r="N212" s="94">
        <v>-4696.3500000000022</v>
      </c>
      <c r="O212" s="24"/>
      <c r="P212" s="117"/>
      <c r="Q212" s="34">
        <v>11357.03</v>
      </c>
      <c r="R212" s="24"/>
      <c r="S212" s="95">
        <v>710.69999999999891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20.45" customHeight="1">
      <c r="A213" t="s">
        <v>403</v>
      </c>
      <c r="B213" s="12" t="s">
        <v>84</v>
      </c>
      <c r="C213" s="30" t="s">
        <v>54</v>
      </c>
      <c r="D213" s="82"/>
      <c r="E213" s="14"/>
      <c r="F213" s="31">
        <v>4425.5472</v>
      </c>
      <c r="G213" s="84"/>
      <c r="H213" s="14"/>
      <c r="I213" s="31">
        <v>4425.5472</v>
      </c>
      <c r="J213" s="42"/>
      <c r="K213" s="14"/>
      <c r="L213" s="114">
        <v>3947.31</v>
      </c>
      <c r="M213" s="42"/>
      <c r="N213" s="60">
        <v>-478.23720000000003</v>
      </c>
      <c r="O213" s="42"/>
      <c r="P213" s="14"/>
      <c r="Q213" s="114">
        <v>3548.54</v>
      </c>
      <c r="R213" s="42"/>
      <c r="S213" s="86">
        <v>398.77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20.45" customHeight="1">
      <c r="A214" t="s">
        <v>404</v>
      </c>
      <c r="B214" s="12" t="s">
        <v>84</v>
      </c>
      <c r="C214" s="30" t="s">
        <v>55</v>
      </c>
      <c r="D214" s="82"/>
      <c r="E214" s="14"/>
      <c r="F214" s="31">
        <v>1197.3725999999999</v>
      </c>
      <c r="G214" s="84"/>
      <c r="H214" s="14"/>
      <c r="I214" s="31">
        <v>1197.3725999999999</v>
      </c>
      <c r="J214" s="42"/>
      <c r="K214" s="14"/>
      <c r="L214" s="34">
        <v>46.51</v>
      </c>
      <c r="M214" s="42"/>
      <c r="N214" s="60">
        <v>-1150.8625999999999</v>
      </c>
      <c r="O214" s="42"/>
      <c r="P214" s="14"/>
      <c r="Q214" s="34">
        <v>1458.48</v>
      </c>
      <c r="R214" s="42"/>
      <c r="S214" s="86">
        <v>-1411.97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20.45" customHeight="1">
      <c r="A215" t="s">
        <v>405</v>
      </c>
      <c r="B215" s="12" t="s">
        <v>84</v>
      </c>
      <c r="C215" s="88" t="s">
        <v>56</v>
      </c>
      <c r="D215" s="89"/>
      <c r="E215" s="117"/>
      <c r="F215" s="23">
        <v>3513.5209999999993</v>
      </c>
      <c r="G215" s="91"/>
      <c r="H215" s="117"/>
      <c r="I215" s="23">
        <v>3513.5209999999993</v>
      </c>
      <c r="J215" s="24"/>
      <c r="K215" s="117"/>
      <c r="L215" s="34">
        <v>1597.88</v>
      </c>
      <c r="M215" s="24"/>
      <c r="N215" s="94">
        <v>-1915.6409999999992</v>
      </c>
      <c r="O215" s="24"/>
      <c r="P215" s="117"/>
      <c r="Q215" s="34">
        <v>9767.6</v>
      </c>
      <c r="R215" s="24"/>
      <c r="S215" s="95">
        <v>-8169.72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20.45" customHeight="1">
      <c r="A216" t="s">
        <v>406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v>0</v>
      </c>
      <c r="M216" s="42"/>
      <c r="N216" s="60">
        <v>0</v>
      </c>
      <c r="O216" s="42"/>
      <c r="P216" s="14"/>
      <c r="Q216" s="114">
        <v>0</v>
      </c>
      <c r="R216" s="42"/>
      <c r="S216" s="86"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20.45" customHeight="1">
      <c r="A217" t="s">
        <v>407</v>
      </c>
      <c r="B217" s="12" t="s">
        <v>84</v>
      </c>
      <c r="C217" s="30" t="s">
        <v>57</v>
      </c>
      <c r="D217" s="82"/>
      <c r="E217" s="14"/>
      <c r="F217" s="31">
        <v>546</v>
      </c>
      <c r="G217" s="84"/>
      <c r="H217" s="14"/>
      <c r="I217" s="31">
        <v>546</v>
      </c>
      <c r="J217" s="42"/>
      <c r="K217" s="14"/>
      <c r="L217" s="34">
        <v>2168.02</v>
      </c>
      <c r="M217" s="42"/>
      <c r="N217" s="60">
        <v>1622.02</v>
      </c>
      <c r="O217" s="42"/>
      <c r="P217" s="14"/>
      <c r="Q217" s="34">
        <v>420</v>
      </c>
      <c r="R217" s="42"/>
      <c r="S217" s="86">
        <v>1748.02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20.45" customHeight="1">
      <c r="A218" t="s">
        <v>408</v>
      </c>
      <c r="B218" s="12" t="s">
        <v>84</v>
      </c>
      <c r="C218" s="30" t="s">
        <v>58</v>
      </c>
      <c r="D218" s="82"/>
      <c r="E218" s="14"/>
      <c r="F218" s="31">
        <v>1300</v>
      </c>
      <c r="G218" s="84"/>
      <c r="H218" s="14"/>
      <c r="I218" s="31">
        <v>1300</v>
      </c>
      <c r="J218" s="42"/>
      <c r="K218" s="14"/>
      <c r="L218" s="34">
        <v>509.73</v>
      </c>
      <c r="M218" s="42"/>
      <c r="N218" s="60">
        <v>-790.27</v>
      </c>
      <c r="O218" s="42"/>
      <c r="P218" s="14"/>
      <c r="Q218" s="34">
        <v>1300</v>
      </c>
      <c r="R218" s="42"/>
      <c r="S218" s="86">
        <v>-790.27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20.45" customHeight="1">
      <c r="A219" t="s">
        <v>409</v>
      </c>
      <c r="B219" s="12" t="s">
        <v>84</v>
      </c>
      <c r="C219" s="30" t="s">
        <v>59</v>
      </c>
      <c r="D219" s="82"/>
      <c r="E219" s="14"/>
      <c r="F219" s="31">
        <v>523.19999999999993</v>
      </c>
      <c r="G219" s="84"/>
      <c r="H219" s="14"/>
      <c r="I219" s="31">
        <v>523.19999999999993</v>
      </c>
      <c r="J219" s="42"/>
      <c r="K219" s="14"/>
      <c r="L219" s="33">
        <v>186.65</v>
      </c>
      <c r="M219" s="42"/>
      <c r="N219" s="60">
        <v>-336.54999999999995</v>
      </c>
      <c r="O219" s="42"/>
      <c r="P219" s="14"/>
      <c r="Q219" s="33">
        <v>444</v>
      </c>
      <c r="R219" s="42"/>
      <c r="S219" s="86">
        <v>-257.35000000000002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20.45" customHeight="1">
      <c r="A220" t="s">
        <v>410</v>
      </c>
      <c r="B220" s="12" t="s">
        <v>84</v>
      </c>
      <c r="C220" s="30" t="s">
        <v>60</v>
      </c>
      <c r="D220" s="82"/>
      <c r="E220" s="14"/>
      <c r="F220" s="31">
        <v>461.18399999999997</v>
      </c>
      <c r="G220" s="84"/>
      <c r="H220" s="14"/>
      <c r="I220" s="31">
        <v>461.18399999999997</v>
      </c>
      <c r="J220" s="42"/>
      <c r="K220" s="14"/>
      <c r="L220" s="34">
        <v>404.01</v>
      </c>
      <c r="M220" s="42"/>
      <c r="N220" s="60">
        <v>-57.173999999999978</v>
      </c>
      <c r="O220" s="42"/>
      <c r="P220" s="14"/>
      <c r="Q220" s="34">
        <v>566.02</v>
      </c>
      <c r="R220" s="42"/>
      <c r="S220" s="86">
        <v>-162.01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20.45" customHeight="1">
      <c r="A221" t="s">
        <v>411</v>
      </c>
      <c r="B221" s="12" t="s">
        <v>84</v>
      </c>
      <c r="C221" s="30" t="s">
        <v>61</v>
      </c>
      <c r="D221" s="82"/>
      <c r="E221" s="14"/>
      <c r="F221" s="31">
        <v>207.6</v>
      </c>
      <c r="G221" s="84"/>
      <c r="H221" s="14"/>
      <c r="I221" s="31">
        <v>207.6</v>
      </c>
      <c r="J221" s="42"/>
      <c r="K221" s="14"/>
      <c r="L221" s="34">
        <v>48.91</v>
      </c>
      <c r="M221" s="42"/>
      <c r="N221" s="60">
        <v>-158.69</v>
      </c>
      <c r="O221" s="42"/>
      <c r="P221" s="14"/>
      <c r="Q221" s="34">
        <v>157.51</v>
      </c>
      <c r="R221" s="42"/>
      <c r="S221" s="86">
        <v>-108.6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20.45" customHeight="1">
      <c r="A222" t="s">
        <v>412</v>
      </c>
      <c r="B222" s="12" t="s">
        <v>84</v>
      </c>
      <c r="C222" s="30" t="s">
        <v>62</v>
      </c>
      <c r="D222" s="82"/>
      <c r="E222" s="14"/>
      <c r="F222" s="31">
        <v>961.83999999999992</v>
      </c>
      <c r="G222" s="84"/>
      <c r="H222" s="14"/>
      <c r="I222" s="31">
        <v>961.83999999999992</v>
      </c>
      <c r="J222" s="42"/>
      <c r="K222" s="14"/>
      <c r="L222" s="34">
        <v>189.22</v>
      </c>
      <c r="M222" s="42"/>
      <c r="N222" s="60">
        <v>-772.61999999999989</v>
      </c>
      <c r="O222" s="42"/>
      <c r="P222" s="14"/>
      <c r="Q222" s="34">
        <v>1278.96</v>
      </c>
      <c r="R222" s="42"/>
      <c r="S222" s="86">
        <v>-1089.74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20.45" customHeight="1">
      <c r="A223" t="s">
        <v>413</v>
      </c>
      <c r="B223" s="12" t="s">
        <v>84</v>
      </c>
      <c r="C223" s="30" t="s">
        <v>63</v>
      </c>
      <c r="D223" s="82"/>
      <c r="E223" s="14"/>
      <c r="F223" s="31">
        <v>1391.26</v>
      </c>
      <c r="G223" s="84"/>
      <c r="H223" s="14"/>
      <c r="I223" s="31">
        <v>1391.26</v>
      </c>
      <c r="J223" s="42"/>
      <c r="K223" s="14"/>
      <c r="L223" s="34">
        <v>708.75</v>
      </c>
      <c r="M223" s="42"/>
      <c r="N223" s="60">
        <v>-682.51</v>
      </c>
      <c r="O223" s="42"/>
      <c r="P223" s="14"/>
      <c r="Q223" s="34">
        <v>2786.67</v>
      </c>
      <c r="R223" s="42"/>
      <c r="S223" s="86">
        <v>-2077.92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20.45" customHeight="1">
      <c r="A224" t="s">
        <v>414</v>
      </c>
      <c r="B224" s="12" t="s">
        <v>84</v>
      </c>
      <c r="C224" s="30" t="s">
        <v>64</v>
      </c>
      <c r="D224" s="82"/>
      <c r="E224" s="14"/>
      <c r="F224" s="31">
        <v>1565.7553746442611</v>
      </c>
      <c r="G224" s="84"/>
      <c r="H224" s="14"/>
      <c r="I224" s="31">
        <v>1565.7553746442611</v>
      </c>
      <c r="J224" s="42"/>
      <c r="K224" s="14"/>
      <c r="L224" s="34">
        <v>963.2745000000001</v>
      </c>
      <c r="M224" s="42"/>
      <c r="N224" s="60">
        <v>-602.48087464426101</v>
      </c>
      <c r="O224" s="42"/>
      <c r="P224" s="14"/>
      <c r="Q224" s="34">
        <v>0</v>
      </c>
      <c r="R224" s="42"/>
      <c r="S224" s="86">
        <v>963.2745000000001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20.45" hidden="1" customHeight="1">
      <c r="A225" t="s">
        <v>394</v>
      </c>
      <c r="B225" s="12" t="s">
        <v>84</v>
      </c>
      <c r="C225" s="30" t="s">
        <v>21</v>
      </c>
      <c r="D225" s="82"/>
      <c r="E225" s="14"/>
      <c r="F225" s="31">
        <v>0</v>
      </c>
      <c r="G225" s="84"/>
      <c r="H225" s="14"/>
      <c r="I225" s="31">
        <v>0</v>
      </c>
      <c r="J225" s="42"/>
      <c r="K225" s="14"/>
      <c r="L225" s="34">
        <v>0</v>
      </c>
      <c r="M225" s="42"/>
      <c r="N225" s="60">
        <v>0</v>
      </c>
      <c r="O225" s="42"/>
      <c r="P225" s="14"/>
      <c r="Q225" s="34">
        <v>0</v>
      </c>
      <c r="R225" s="42"/>
      <c r="S225" s="86"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20.45" hidden="1" customHeight="1">
      <c r="B226" s="12"/>
      <c r="C226" s="30" t="s">
        <v>21</v>
      </c>
      <c r="D226" s="82"/>
      <c r="E226" s="14"/>
      <c r="F226" s="31">
        <v>0</v>
      </c>
      <c r="G226" s="84"/>
      <c r="H226" s="14"/>
      <c r="I226" s="31">
        <v>0</v>
      </c>
      <c r="J226" s="42"/>
      <c r="K226" s="14"/>
      <c r="L226" s="34">
        <v>0</v>
      </c>
      <c r="M226" s="42"/>
      <c r="N226" s="60">
        <v>0</v>
      </c>
      <c r="O226" s="42"/>
      <c r="P226" s="14"/>
      <c r="Q226" s="34">
        <v>0</v>
      </c>
      <c r="R226" s="42"/>
      <c r="S226" s="86"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20.45" hidden="1" customHeight="1">
      <c r="A227" t="s">
        <v>394</v>
      </c>
      <c r="B227" s="12" t="s">
        <v>84</v>
      </c>
      <c r="C227" s="30" t="s">
        <v>21</v>
      </c>
      <c r="D227" s="82"/>
      <c r="E227" s="14"/>
      <c r="F227" s="31">
        <v>0</v>
      </c>
      <c r="G227" s="84"/>
      <c r="H227" s="14"/>
      <c r="I227" s="31">
        <v>0</v>
      </c>
      <c r="J227" s="42"/>
      <c r="K227" s="14"/>
      <c r="L227" s="34">
        <v>0</v>
      </c>
      <c r="M227" s="42"/>
      <c r="N227" s="60">
        <v>0</v>
      </c>
      <c r="O227" s="42"/>
      <c r="P227" s="14"/>
      <c r="Q227" s="34">
        <v>0</v>
      </c>
      <c r="R227" s="42"/>
      <c r="S227" s="86"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20.45" customHeight="1">
      <c r="B228" s="12"/>
      <c r="C228" s="99" t="s">
        <v>65</v>
      </c>
      <c r="D228" s="100" t="s">
        <v>98</v>
      </c>
      <c r="E228" s="101">
        <v>0.33176254482431072</v>
      </c>
      <c r="F228" s="102">
        <v>41689.468828920391</v>
      </c>
      <c r="G228" s="103" t="s">
        <v>98</v>
      </c>
      <c r="H228" s="101">
        <v>0.33176254482431072</v>
      </c>
      <c r="I228" s="102">
        <v>41689.468828920391</v>
      </c>
      <c r="J228" s="103" t="s">
        <v>98</v>
      </c>
      <c r="K228" s="101">
        <v>0.26697053114591252</v>
      </c>
      <c r="L228" s="102">
        <v>28853.144499999999</v>
      </c>
      <c r="M228" s="106"/>
      <c r="N228" s="102">
        <v>-12836.324328920393</v>
      </c>
      <c r="O228" s="103" t="s">
        <v>98</v>
      </c>
      <c r="P228" s="101">
        <v>0.37556321792022651</v>
      </c>
      <c r="Q228" s="102">
        <v>45500.25</v>
      </c>
      <c r="R228" s="106"/>
      <c r="S228" s="107">
        <v>-16647.105500000001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20.4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20.45" customHeight="1">
      <c r="B230" s="12"/>
      <c r="C230" s="99" t="s">
        <v>66</v>
      </c>
      <c r="D230" s="100" t="s">
        <v>40</v>
      </c>
      <c r="E230" s="101">
        <v>1.2166175961045305</v>
      </c>
      <c r="F230" s="102">
        <v>152880.85451712279</v>
      </c>
      <c r="G230" s="103" t="s">
        <v>40</v>
      </c>
      <c r="H230" s="101">
        <v>1.2166175961045305</v>
      </c>
      <c r="I230" s="102">
        <v>152880.85451712279</v>
      </c>
      <c r="J230" s="103" t="s">
        <v>40</v>
      </c>
      <c r="K230" s="101">
        <v>1.0358748424953002</v>
      </c>
      <c r="L230" s="102">
        <v>111953.3545</v>
      </c>
      <c r="M230" s="106"/>
      <c r="N230" s="119">
        <v>-40927.500017122788</v>
      </c>
      <c r="O230" s="103" t="s">
        <v>40</v>
      </c>
      <c r="P230" s="101">
        <v>1.0986497627278913</v>
      </c>
      <c r="Q230" s="102">
        <v>133103.65999999997</v>
      </c>
      <c r="R230" s="106"/>
      <c r="S230" s="120">
        <v>-21150.305499999973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20.4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20.45" customHeight="1" thickBot="1">
      <c r="B232" s="12"/>
      <c r="C232" s="130" t="s">
        <v>73</v>
      </c>
      <c r="D232" s="159"/>
      <c r="E232" s="131"/>
      <c r="F232" s="133">
        <v>-27220.289515737226</v>
      </c>
      <c r="G232" s="160"/>
      <c r="H232" s="131"/>
      <c r="I232" s="133">
        <v>-27220.289515737226</v>
      </c>
      <c r="J232" s="161"/>
      <c r="K232" s="132"/>
      <c r="L232" s="133">
        <v>-3877.2145000000164</v>
      </c>
      <c r="M232" s="161"/>
      <c r="N232" s="133">
        <v>23343.075015737209</v>
      </c>
      <c r="O232" s="161"/>
      <c r="P232" s="132"/>
      <c r="Q232" s="133">
        <v>-11951.619999999981</v>
      </c>
      <c r="R232" s="161"/>
      <c r="S232" s="135">
        <v>8074.4054999999644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4.9" customHeight="1">
      <c r="B235" s="12"/>
      <c r="C235" s="6" t="s">
        <v>256</v>
      </c>
      <c r="D235" s="2"/>
      <c r="E235" s="2"/>
      <c r="F235" s="2"/>
      <c r="G235" s="2"/>
      <c r="H235" s="1"/>
      <c r="I235" s="1"/>
      <c r="J235" s="1"/>
      <c r="K235" s="749" t="s">
        <v>100</v>
      </c>
      <c r="L235" s="2"/>
      <c r="M235" s="2"/>
      <c r="N235" s="1"/>
      <c r="O235" s="1"/>
      <c r="P235" s="2"/>
      <c r="Q235" s="1"/>
      <c r="R235" s="2"/>
      <c r="S235" s="5" t="s">
        <v>257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0.45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20.45" customHeight="1" thickTop="1">
      <c r="B237" s="12"/>
      <c r="C237" s="13"/>
      <c r="D237" s="774" t="s">
        <v>5</v>
      </c>
      <c r="E237" s="775"/>
      <c r="F237" s="776"/>
      <c r="G237" s="777" t="s">
        <v>75</v>
      </c>
      <c r="H237" s="775"/>
      <c r="I237" s="776"/>
      <c r="J237" s="777" t="s">
        <v>7</v>
      </c>
      <c r="K237" s="775"/>
      <c r="L237" s="776"/>
      <c r="M237" s="777" t="s">
        <v>8</v>
      </c>
      <c r="N237" s="776"/>
      <c r="O237" s="774" t="s">
        <v>9</v>
      </c>
      <c r="P237" s="775"/>
      <c r="Q237" s="776"/>
      <c r="R237" s="777" t="s">
        <v>10</v>
      </c>
      <c r="S237" s="778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20.45" customHeight="1">
      <c r="A238" t="s">
        <v>100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20.45" customHeight="1">
      <c r="A239" t="s">
        <v>100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20.45" customHeight="1">
      <c r="A240" t="s">
        <v>415</v>
      </c>
      <c r="B240" s="12" t="s">
        <v>100</v>
      </c>
      <c r="C240" s="30" t="s">
        <v>101</v>
      </c>
      <c r="D240" s="81">
        <v>0</v>
      </c>
      <c r="E240" s="83">
        <v>78517.102612357092</v>
      </c>
      <c r="F240" s="83">
        <v>17889.166892491088</v>
      </c>
      <c r="G240" s="163">
        <v>0</v>
      </c>
      <c r="H240" s="83">
        <v>78517.102612357092</v>
      </c>
      <c r="I240" s="83">
        <v>17889.166892491088</v>
      </c>
      <c r="J240" s="659">
        <v>59</v>
      </c>
      <c r="K240" s="31">
        <v>103646.92</v>
      </c>
      <c r="L240" s="34">
        <v>19408.940000000002</v>
      </c>
      <c r="M240" s="164">
        <v>0.3200553325523241</v>
      </c>
      <c r="N240" s="60">
        <v>1519.7731075089141</v>
      </c>
      <c r="O240" s="659">
        <v>67</v>
      </c>
      <c r="P240" s="31">
        <v>101988.53</v>
      </c>
      <c r="Q240" s="34">
        <v>24855.679999999997</v>
      </c>
      <c r="R240" s="164">
        <v>0.88059701492537312</v>
      </c>
      <c r="S240" s="86">
        <v>-5446.7399999999943</v>
      </c>
      <c r="T240" s="81"/>
      <c r="U240" s="14"/>
      <c r="V240" s="14" t="s">
        <v>416</v>
      </c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20.45" customHeight="1">
      <c r="A241" t="s">
        <v>417</v>
      </c>
      <c r="B241" s="12" t="s">
        <v>100</v>
      </c>
      <c r="C241" s="30" t="s">
        <v>88</v>
      </c>
      <c r="D241" s="81"/>
      <c r="E241" s="150"/>
      <c r="F241" s="165">
        <v>0.22783783783783784</v>
      </c>
      <c r="G241" s="42"/>
      <c r="H241" s="150"/>
      <c r="I241" s="165">
        <v>0.22783783783783784</v>
      </c>
      <c r="J241" s="61"/>
      <c r="K241" s="14"/>
      <c r="L241" s="165">
        <v>0.18726017135868583</v>
      </c>
      <c r="M241" s="164"/>
      <c r="N241" s="60">
        <v>4748.4698829707977</v>
      </c>
      <c r="O241" s="61"/>
      <c r="P241" s="14"/>
      <c r="Q241" s="165">
        <v>0.24371054274436543</v>
      </c>
      <c r="R241" s="61"/>
      <c r="S241" s="86">
        <v>-6185.2810169491459</v>
      </c>
      <c r="T241" s="81"/>
      <c r="U241" s="14"/>
      <c r="V241" s="14" t="s">
        <v>418</v>
      </c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20.45" customHeight="1">
      <c r="A242" t="s">
        <v>100</v>
      </c>
      <c r="B242" s="12" t="s">
        <v>100</v>
      </c>
      <c r="C242" s="30"/>
      <c r="D242" s="81"/>
      <c r="E242" s="217"/>
      <c r="F242" s="218"/>
      <c r="G242" s="141"/>
      <c r="H242" s="217"/>
      <c r="I242" s="218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20.45" customHeight="1">
      <c r="A243" t="s">
        <v>419</v>
      </c>
      <c r="B243" s="12" t="s">
        <v>100</v>
      </c>
      <c r="C243" s="15" t="s">
        <v>102</v>
      </c>
      <c r="D243" s="476">
        <v>0</v>
      </c>
      <c r="E243" s="83">
        <v>0</v>
      </c>
      <c r="F243" s="83">
        <v>0</v>
      </c>
      <c r="G243" s="220">
        <v>0</v>
      </c>
      <c r="H243" s="83">
        <v>0</v>
      </c>
      <c r="I243" s="83">
        <v>0</v>
      </c>
      <c r="J243" s="660">
        <v>0</v>
      </c>
      <c r="K243" s="173">
        <v>0</v>
      </c>
      <c r="L243" s="114">
        <v>0</v>
      </c>
      <c r="M243" s="182" t="e">
        <v>#DIV/0!</v>
      </c>
      <c r="N243" s="115">
        <v>0</v>
      </c>
      <c r="O243" s="660">
        <v>0</v>
      </c>
      <c r="P243" s="173">
        <v>0</v>
      </c>
      <c r="Q243" s="114">
        <v>0</v>
      </c>
      <c r="R243" s="164">
        <v>0</v>
      </c>
      <c r="S243" s="116"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20.45" customHeight="1">
      <c r="A244" t="s">
        <v>417</v>
      </c>
      <c r="B244" s="12" t="s">
        <v>100</v>
      </c>
      <c r="C244" s="30" t="s">
        <v>88</v>
      </c>
      <c r="D244" s="14"/>
      <c r="E244" s="150"/>
      <c r="F244" s="165" t="e">
        <v>#DIV/0!</v>
      </c>
      <c r="G244" s="42"/>
      <c r="H244" s="150"/>
      <c r="I244" s="165" t="e">
        <v>#DIV/0!</v>
      </c>
      <c r="J244" s="61"/>
      <c r="K244" s="14"/>
      <c r="L244" s="165">
        <v>0</v>
      </c>
      <c r="M244" s="164"/>
      <c r="N244" s="60" t="e">
        <v>#DIV/0!</v>
      </c>
      <c r="O244" s="61"/>
      <c r="P244" s="14"/>
      <c r="Q244" s="165">
        <v>0</v>
      </c>
      <c r="R244" s="61"/>
      <c r="S244" s="86"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20.45" customHeight="1">
      <c r="A245" t="s">
        <v>100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20.45" customHeight="1">
      <c r="A246" t="s">
        <v>420</v>
      </c>
      <c r="B246" s="12" t="s">
        <v>100</v>
      </c>
      <c r="C246" s="15" t="s">
        <v>103</v>
      </c>
      <c r="D246" s="476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660">
        <v>0</v>
      </c>
      <c r="K246" s="31">
        <v>0</v>
      </c>
      <c r="L246" s="34">
        <v>0</v>
      </c>
      <c r="M246" s="164" t="e">
        <v>#DIV/0!</v>
      </c>
      <c r="N246" s="115">
        <v>0</v>
      </c>
      <c r="O246" s="660">
        <v>0</v>
      </c>
      <c r="P246" s="31">
        <v>0</v>
      </c>
      <c r="Q246" s="34">
        <v>0</v>
      </c>
      <c r="R246" s="164">
        <v>0</v>
      </c>
      <c r="S246" s="86"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20.45" customHeight="1">
      <c r="A247" t="s">
        <v>417</v>
      </c>
      <c r="B247" s="12" t="s">
        <v>100</v>
      </c>
      <c r="C247" s="30" t="s">
        <v>88</v>
      </c>
      <c r="D247" s="14"/>
      <c r="E247" s="14"/>
      <c r="F247" s="165" t="e">
        <v>#DIV/0!</v>
      </c>
      <c r="G247" s="42"/>
      <c r="H247" s="14"/>
      <c r="I247" s="165" t="e">
        <v>#DIV/0!</v>
      </c>
      <c r="J247" s="42"/>
      <c r="K247" s="14"/>
      <c r="L247" s="165">
        <v>0</v>
      </c>
      <c r="M247" s="43"/>
      <c r="N247" s="44" t="e">
        <v>#DIV/0!</v>
      </c>
      <c r="O247" s="42"/>
      <c r="P247" s="14"/>
      <c r="Q247" s="165">
        <v>0</v>
      </c>
      <c r="R247" s="43"/>
      <c r="S247" s="45"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20.45" customHeight="1" thickBot="1">
      <c r="A248" t="s">
        <v>100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20.45" customHeight="1" thickTop="1">
      <c r="A249" t="s">
        <v>421</v>
      </c>
      <c r="B249" s="12" t="s">
        <v>100</v>
      </c>
      <c r="C249" s="63" t="s">
        <v>97</v>
      </c>
      <c r="D249" s="64"/>
      <c r="E249" s="64">
        <v>78517.102612357092</v>
      </c>
      <c r="F249" s="66">
        <v>17889.166892491088</v>
      </c>
      <c r="G249" s="67"/>
      <c r="H249" s="64">
        <v>78517.102612357092</v>
      </c>
      <c r="I249" s="66">
        <v>17889.166892491088</v>
      </c>
      <c r="J249" s="67"/>
      <c r="K249" s="64">
        <v>103646.92</v>
      </c>
      <c r="L249" s="66">
        <v>19408.940000000002</v>
      </c>
      <c r="M249" s="216">
        <v>-4.0577666479152008E-2</v>
      </c>
      <c r="N249" s="66">
        <v>1519.7731075089141</v>
      </c>
      <c r="O249" s="67"/>
      <c r="P249" s="64">
        <v>101988.53</v>
      </c>
      <c r="Q249" s="66">
        <v>24855.679999999997</v>
      </c>
      <c r="R249" s="216">
        <v>-5.6450371385679599E-2</v>
      </c>
      <c r="S249" s="69">
        <v>-5446.7399999999943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0.45" customHeight="1" thickBot="1">
      <c r="A250" t="s">
        <v>100</v>
      </c>
      <c r="B250" s="12" t="s">
        <v>100</v>
      </c>
      <c r="C250" s="70"/>
      <c r="D250" s="71"/>
      <c r="E250" s="71"/>
      <c r="F250" s="75">
        <v>0.22783783783783784</v>
      </c>
      <c r="G250" s="73"/>
      <c r="H250" s="71"/>
      <c r="I250" s="75">
        <v>0.22783783783783784</v>
      </c>
      <c r="J250" s="73"/>
      <c r="K250" s="71"/>
      <c r="L250" s="75">
        <v>0.18726017135868583</v>
      </c>
      <c r="M250" s="74"/>
      <c r="N250" s="75">
        <v>8.4954940419658856E-2</v>
      </c>
      <c r="O250" s="73"/>
      <c r="P250" s="71"/>
      <c r="Q250" s="75">
        <v>0.24371054274436543</v>
      </c>
      <c r="R250" s="74"/>
      <c r="S250" s="76">
        <v>96487.230576161106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20.45" customHeight="1" thickTop="1">
      <c r="A251" t="s">
        <v>100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20.45" customHeight="1">
      <c r="A252" t="s">
        <v>422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20.45" customHeight="1">
      <c r="A253" t="s">
        <v>423</v>
      </c>
      <c r="B253" s="12" t="s">
        <v>100</v>
      </c>
      <c r="C253" s="108" t="s">
        <v>42</v>
      </c>
      <c r="D253" s="14"/>
      <c r="E253" s="14"/>
      <c r="F253" s="31">
        <v>283.27471264367819</v>
      </c>
      <c r="G253" s="42"/>
      <c r="H253" s="14"/>
      <c r="I253" s="31">
        <v>283.27471264367819</v>
      </c>
      <c r="J253" s="42"/>
      <c r="K253" s="14"/>
      <c r="L253" s="34">
        <v>809.12</v>
      </c>
      <c r="M253" s="42"/>
      <c r="N253" s="41">
        <v>525.84528735632182</v>
      </c>
      <c r="O253" s="42"/>
      <c r="P253" s="14"/>
      <c r="Q253" s="34">
        <v>584.14</v>
      </c>
      <c r="R253" s="42"/>
      <c r="S253" s="35">
        <v>224.98000000000002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20.45" customHeight="1">
      <c r="A254" t="s">
        <v>424</v>
      </c>
      <c r="B254" s="12" t="s">
        <v>100</v>
      </c>
      <c r="C254" s="109" t="s">
        <v>43</v>
      </c>
      <c r="D254" s="82"/>
      <c r="E254" s="14"/>
      <c r="F254" s="23">
        <v>531.86002864367822</v>
      </c>
      <c r="G254" s="84"/>
      <c r="H254" s="14"/>
      <c r="I254" s="23">
        <v>531.86002864367822</v>
      </c>
      <c r="J254" s="42"/>
      <c r="K254" s="14"/>
      <c r="L254" s="34">
        <v>1179.27</v>
      </c>
      <c r="M254" s="42"/>
      <c r="N254" s="60">
        <v>647.40997135632176</v>
      </c>
      <c r="O254" s="42"/>
      <c r="P254" s="14"/>
      <c r="Q254" s="34">
        <v>1136.44</v>
      </c>
      <c r="R254" s="42"/>
      <c r="S254" s="86">
        <v>42.829999999999927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20.45" customHeight="1">
      <c r="A255" t="s">
        <v>425</v>
      </c>
      <c r="B255" s="12" t="s">
        <v>100</v>
      </c>
      <c r="C255" s="108" t="s">
        <v>44</v>
      </c>
      <c r="D255" s="110"/>
      <c r="E255" s="111"/>
      <c r="F255" s="31">
        <v>3297.5117336643675</v>
      </c>
      <c r="G255" s="112"/>
      <c r="H255" s="111"/>
      <c r="I255" s="31">
        <v>3297.5117336643675</v>
      </c>
      <c r="J255" s="113"/>
      <c r="K255" s="111"/>
      <c r="L255" s="114">
        <v>3336.87</v>
      </c>
      <c r="M255" s="113"/>
      <c r="N255" s="115">
        <v>39.358266335632379</v>
      </c>
      <c r="O255" s="113"/>
      <c r="P255" s="111"/>
      <c r="Q255" s="114">
        <v>3344.8</v>
      </c>
      <c r="R255" s="113"/>
      <c r="S255" s="116">
        <v>-7.930000000000291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20.45" customHeight="1">
      <c r="A256" t="s">
        <v>426</v>
      </c>
      <c r="B256" s="12" t="s">
        <v>100</v>
      </c>
      <c r="C256" s="108" t="s">
        <v>45</v>
      </c>
      <c r="D256" s="82"/>
      <c r="E256" s="14"/>
      <c r="F256" s="31">
        <v>3462.0771724137931</v>
      </c>
      <c r="G256" s="84"/>
      <c r="H256" s="14"/>
      <c r="I256" s="31">
        <v>3462.0771724137931</v>
      </c>
      <c r="J256" s="42"/>
      <c r="K256" s="14"/>
      <c r="L256" s="34">
        <v>3432.72</v>
      </c>
      <c r="M256" s="42"/>
      <c r="N256" s="60">
        <v>-29.357172413793251</v>
      </c>
      <c r="O256" s="42"/>
      <c r="P256" s="14"/>
      <c r="Q256" s="34">
        <v>3065.11</v>
      </c>
      <c r="R256" s="42"/>
      <c r="S256" s="86">
        <v>367.60999999999967</v>
      </c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20.45" hidden="1" customHeight="1">
      <c r="A257" t="s">
        <v>427</v>
      </c>
      <c r="B257" s="12" t="s">
        <v>100</v>
      </c>
      <c r="C257" s="30" t="s">
        <v>21</v>
      </c>
      <c r="D257" s="82"/>
      <c r="E257" s="14"/>
      <c r="F257" s="31">
        <v>0</v>
      </c>
      <c r="G257" s="84"/>
      <c r="H257" s="14"/>
      <c r="I257" s="31">
        <v>0</v>
      </c>
      <c r="J257" s="42"/>
      <c r="K257" s="14"/>
      <c r="L257" s="34">
        <v>0</v>
      </c>
      <c r="M257" s="42"/>
      <c r="N257" s="60">
        <v>0</v>
      </c>
      <c r="O257" s="42"/>
      <c r="P257" s="14"/>
      <c r="Q257" s="34">
        <v>0</v>
      </c>
      <c r="R257" s="42"/>
      <c r="S257" s="86"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20.45" hidden="1" customHeight="1">
      <c r="A258" t="s">
        <v>427</v>
      </c>
      <c r="B258" s="12" t="s">
        <v>100</v>
      </c>
      <c r="C258" s="30" t="s">
        <v>21</v>
      </c>
      <c r="D258" s="82"/>
      <c r="E258" s="14"/>
      <c r="F258" s="31">
        <v>0</v>
      </c>
      <c r="G258" s="84"/>
      <c r="H258" s="14"/>
      <c r="I258" s="31">
        <v>0</v>
      </c>
      <c r="J258" s="42"/>
      <c r="K258" s="14"/>
      <c r="L258" s="34">
        <v>0</v>
      </c>
      <c r="M258" s="42"/>
      <c r="N258" s="60">
        <v>0</v>
      </c>
      <c r="O258" s="42"/>
      <c r="P258" s="14"/>
      <c r="Q258" s="34">
        <v>0</v>
      </c>
      <c r="R258" s="42"/>
      <c r="S258" s="86"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20.45" hidden="1" customHeight="1">
      <c r="A259" t="s">
        <v>427</v>
      </c>
      <c r="B259" s="12" t="s">
        <v>100</v>
      </c>
      <c r="C259" s="30" t="s">
        <v>21</v>
      </c>
      <c r="D259" s="82"/>
      <c r="E259" s="14"/>
      <c r="F259" s="31">
        <v>0</v>
      </c>
      <c r="G259" s="84"/>
      <c r="H259" s="14"/>
      <c r="I259" s="31">
        <v>0</v>
      </c>
      <c r="J259" s="42"/>
      <c r="K259" s="14"/>
      <c r="L259" s="34">
        <v>0</v>
      </c>
      <c r="M259" s="42"/>
      <c r="N259" s="60">
        <v>0</v>
      </c>
      <c r="O259" s="42"/>
      <c r="P259" s="14"/>
      <c r="Q259" s="34">
        <v>0</v>
      </c>
      <c r="R259" s="42"/>
      <c r="S259" s="86"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20.45" customHeight="1">
      <c r="A260" t="s">
        <v>428</v>
      </c>
      <c r="B260" s="12" t="s">
        <v>100</v>
      </c>
      <c r="C260" s="109" t="s">
        <v>46</v>
      </c>
      <c r="D260" s="82"/>
      <c r="E260" s="14"/>
      <c r="F260" s="23">
        <v>908.96683768386197</v>
      </c>
      <c r="G260" s="84"/>
      <c r="H260" s="14"/>
      <c r="I260" s="23">
        <v>908.96683768386197</v>
      </c>
      <c r="J260" s="42"/>
      <c r="K260" s="14"/>
      <c r="L260" s="34">
        <v>661.7</v>
      </c>
      <c r="M260" s="42"/>
      <c r="N260" s="60">
        <v>-247.26683768386192</v>
      </c>
      <c r="O260" s="42"/>
      <c r="P260" s="14"/>
      <c r="Q260" s="34">
        <v>1241.49</v>
      </c>
      <c r="R260" s="42"/>
      <c r="S260" s="86">
        <v>-579.79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20.45" customHeight="1">
      <c r="A261" t="s">
        <v>429</v>
      </c>
      <c r="B261" s="12" t="s">
        <v>100</v>
      </c>
      <c r="C261" s="108" t="s">
        <v>47</v>
      </c>
      <c r="D261" s="110"/>
      <c r="E261" s="111"/>
      <c r="F261" s="31">
        <v>908.96683768386197</v>
      </c>
      <c r="G261" s="112"/>
      <c r="H261" s="111"/>
      <c r="I261" s="31">
        <v>908.96683768386197</v>
      </c>
      <c r="J261" s="113"/>
      <c r="K261" s="111"/>
      <c r="L261" s="114">
        <v>1461.24</v>
      </c>
      <c r="M261" s="113"/>
      <c r="N261" s="115">
        <v>552.27316231613804</v>
      </c>
      <c r="O261" s="113"/>
      <c r="P261" s="111"/>
      <c r="Q261" s="114">
        <v>1233.98</v>
      </c>
      <c r="R261" s="113"/>
      <c r="S261" s="116">
        <v>227.26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20.45" customHeight="1">
      <c r="A262" t="s">
        <v>430</v>
      </c>
      <c r="B262" s="12" t="s">
        <v>100</v>
      </c>
      <c r="C262" s="108" t="s">
        <v>48</v>
      </c>
      <c r="D262" s="82"/>
      <c r="E262" s="14"/>
      <c r="F262" s="31">
        <v>651.42623367343435</v>
      </c>
      <c r="G262" s="84"/>
      <c r="H262" s="14"/>
      <c r="I262" s="31">
        <v>651.42623367343435</v>
      </c>
      <c r="J262" s="42"/>
      <c r="K262" s="14"/>
      <c r="L262" s="34">
        <v>1281</v>
      </c>
      <c r="M262" s="42"/>
      <c r="N262" s="60">
        <v>629.57376632656565</v>
      </c>
      <c r="O262" s="42"/>
      <c r="P262" s="14"/>
      <c r="Q262" s="34">
        <v>532.33000000000004</v>
      </c>
      <c r="R262" s="42"/>
      <c r="S262" s="86">
        <v>748.67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20.45" customHeight="1">
      <c r="A263" t="s">
        <v>431</v>
      </c>
      <c r="B263" s="12" t="s">
        <v>100</v>
      </c>
      <c r="C263" s="108" t="s">
        <v>49</v>
      </c>
      <c r="D263" s="82"/>
      <c r="E263" s="14"/>
      <c r="F263" s="31">
        <v>151.49447294731033</v>
      </c>
      <c r="G263" s="84"/>
      <c r="H263" s="14"/>
      <c r="I263" s="31">
        <v>151.49447294731033</v>
      </c>
      <c r="J263" s="42"/>
      <c r="K263" s="14"/>
      <c r="L263" s="34">
        <v>0</v>
      </c>
      <c r="M263" s="42"/>
      <c r="N263" s="60">
        <v>-151.49447294731033</v>
      </c>
      <c r="O263" s="42"/>
      <c r="P263" s="14"/>
      <c r="Q263" s="34">
        <v>327.96</v>
      </c>
      <c r="R263" s="42"/>
      <c r="S263" s="86">
        <v>-327.96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20.25" hidden="1" customHeight="1">
      <c r="A264" t="s">
        <v>427</v>
      </c>
      <c r="B264" s="12" t="s">
        <v>100</v>
      </c>
      <c r="C264" s="30" t="s">
        <v>21</v>
      </c>
      <c r="D264" s="89"/>
      <c r="E264" s="117"/>
      <c r="F264" s="31">
        <v>0</v>
      </c>
      <c r="G264" s="91"/>
      <c r="H264" s="117"/>
      <c r="I264" s="31">
        <v>0</v>
      </c>
      <c r="J264" s="24"/>
      <c r="K264" s="117"/>
      <c r="L264" s="34">
        <v>0</v>
      </c>
      <c r="M264" s="24"/>
      <c r="N264" s="94">
        <v>0</v>
      </c>
      <c r="O264" s="24"/>
      <c r="P264" s="117"/>
      <c r="Q264" s="34">
        <v>0</v>
      </c>
      <c r="R264" s="24"/>
      <c r="S264" s="95"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20.45" customHeight="1">
      <c r="A265" t="s">
        <v>432</v>
      </c>
      <c r="B265" s="12" t="s">
        <v>100</v>
      </c>
      <c r="C265" s="99" t="s">
        <v>50</v>
      </c>
      <c r="D265" s="100" t="s">
        <v>40</v>
      </c>
      <c r="E265" s="101" t="e">
        <v>#DIV/0!</v>
      </c>
      <c r="F265" s="102">
        <v>10195.578029353985</v>
      </c>
      <c r="G265" s="103" t="s">
        <v>40</v>
      </c>
      <c r="H265" s="101" t="e">
        <v>#DIV/0!</v>
      </c>
      <c r="I265" s="102">
        <v>10195.578029353985</v>
      </c>
      <c r="J265" s="103" t="s">
        <v>40</v>
      </c>
      <c r="K265" s="101">
        <v>0</v>
      </c>
      <c r="L265" s="102">
        <v>12161.92</v>
      </c>
      <c r="M265" s="154"/>
      <c r="N265" s="119">
        <v>1966.3419706460154</v>
      </c>
      <c r="O265" s="103" t="s">
        <v>40</v>
      </c>
      <c r="P265" s="101">
        <v>0</v>
      </c>
      <c r="Q265" s="102">
        <v>11466.249999999998</v>
      </c>
      <c r="R265" s="154"/>
      <c r="S265" s="120">
        <v>695.67000000000189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20.45" customHeight="1">
      <c r="A266" t="s">
        <v>433</v>
      </c>
      <c r="B266" s="12" t="s">
        <v>100</v>
      </c>
      <c r="C266" s="222" t="s">
        <v>51</v>
      </c>
      <c r="D266" s="82"/>
      <c r="E266" s="14"/>
      <c r="F266" s="31">
        <v>0</v>
      </c>
      <c r="G266" s="84"/>
      <c r="H266" s="14"/>
      <c r="I266" s="31">
        <v>0</v>
      </c>
      <c r="J266" s="42"/>
      <c r="K266" s="14"/>
      <c r="L266" s="34">
        <v>100.08</v>
      </c>
      <c r="M266" s="42"/>
      <c r="N266" s="60">
        <v>100.08</v>
      </c>
      <c r="O266" s="42"/>
      <c r="P266" s="14"/>
      <c r="Q266" s="34">
        <v>0</v>
      </c>
      <c r="R266" s="42"/>
      <c r="S266" s="86">
        <v>100.08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20.45" customHeight="1">
      <c r="A267" t="s">
        <v>434</v>
      </c>
      <c r="B267" s="12" t="s">
        <v>100</v>
      </c>
      <c r="C267" s="108" t="s">
        <v>52</v>
      </c>
      <c r="D267" s="82"/>
      <c r="E267" s="14"/>
      <c r="F267" s="31">
        <v>998.72169351846264</v>
      </c>
      <c r="G267" s="84"/>
      <c r="H267" s="14"/>
      <c r="I267" s="31">
        <v>998.72169351846264</v>
      </c>
      <c r="J267" s="42"/>
      <c r="K267" s="14"/>
      <c r="L267" s="34">
        <v>12.15</v>
      </c>
      <c r="M267" s="42"/>
      <c r="N267" s="60">
        <v>-986.57169351846267</v>
      </c>
      <c r="O267" s="42"/>
      <c r="P267" s="14"/>
      <c r="Q267" s="34">
        <v>30</v>
      </c>
      <c r="R267" s="42"/>
      <c r="S267" s="86">
        <v>-17.850000000000001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20.45" customHeight="1">
      <c r="A268" t="s">
        <v>435</v>
      </c>
      <c r="B268" s="12" t="s">
        <v>100</v>
      </c>
      <c r="C268" s="109" t="s">
        <v>53</v>
      </c>
      <c r="D268" s="89"/>
      <c r="E268" s="117"/>
      <c r="F268" s="23">
        <v>298.94</v>
      </c>
      <c r="G268" s="91"/>
      <c r="H268" s="117"/>
      <c r="I268" s="23">
        <v>298.94</v>
      </c>
      <c r="J268" s="24"/>
      <c r="K268" s="117"/>
      <c r="L268" s="34">
        <v>824.3</v>
      </c>
      <c r="M268" s="24"/>
      <c r="N268" s="94">
        <v>525.3599999999999</v>
      </c>
      <c r="O268" s="24"/>
      <c r="P268" s="117"/>
      <c r="Q268" s="34">
        <v>2149.3200000000002</v>
      </c>
      <c r="R268" s="24"/>
      <c r="S268" s="95">
        <v>-1325.0200000000002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20.45" customHeight="1">
      <c r="A269" t="s">
        <v>436</v>
      </c>
      <c r="B269" s="12" t="s">
        <v>100</v>
      </c>
      <c r="C269" s="108" t="s">
        <v>54</v>
      </c>
      <c r="D269" s="82"/>
      <c r="E269" s="14"/>
      <c r="F269" s="31">
        <v>1436.6179333333334</v>
      </c>
      <c r="G269" s="84"/>
      <c r="H269" s="14"/>
      <c r="I269" s="31">
        <v>1436.6179333333334</v>
      </c>
      <c r="J269" s="42"/>
      <c r="K269" s="14"/>
      <c r="L269" s="114">
        <v>1378.59</v>
      </c>
      <c r="M269" s="42"/>
      <c r="N269" s="60">
        <v>-58.027933333333522</v>
      </c>
      <c r="O269" s="42"/>
      <c r="P269" s="14"/>
      <c r="Q269" s="114">
        <v>1362.14</v>
      </c>
      <c r="R269" s="42"/>
      <c r="S269" s="86">
        <v>16.449999999999818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20.45" customHeight="1">
      <c r="A270" t="s">
        <v>437</v>
      </c>
      <c r="B270" s="12" t="s">
        <v>100</v>
      </c>
      <c r="C270" s="108" t="s">
        <v>55</v>
      </c>
      <c r="D270" s="82"/>
      <c r="E270" s="14"/>
      <c r="F270" s="31">
        <v>349.23367500000001</v>
      </c>
      <c r="G270" s="84"/>
      <c r="H270" s="14"/>
      <c r="I270" s="31">
        <v>349.23367500000001</v>
      </c>
      <c r="J270" s="42"/>
      <c r="K270" s="14"/>
      <c r="L270" s="34">
        <v>13.57</v>
      </c>
      <c r="M270" s="42"/>
      <c r="N270" s="60">
        <v>-335.66367500000001</v>
      </c>
      <c r="O270" s="42"/>
      <c r="P270" s="14"/>
      <c r="Q270" s="34">
        <v>425.39</v>
      </c>
      <c r="R270" s="42"/>
      <c r="S270" s="86">
        <v>-411.82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20.45" customHeight="1">
      <c r="A271" t="s">
        <v>438</v>
      </c>
      <c r="B271" s="12" t="s">
        <v>100</v>
      </c>
      <c r="C271" s="108" t="s">
        <v>56</v>
      </c>
      <c r="D271" s="89"/>
      <c r="E271" s="117"/>
      <c r="F271" s="23">
        <v>1024.7769583333334</v>
      </c>
      <c r="G271" s="91"/>
      <c r="H271" s="117"/>
      <c r="I271" s="23">
        <v>1024.7769583333334</v>
      </c>
      <c r="J271" s="24"/>
      <c r="K271" s="117"/>
      <c r="L271" s="34">
        <v>282.91000000000003</v>
      </c>
      <c r="M271" s="24"/>
      <c r="N271" s="94">
        <v>-741.86695833333329</v>
      </c>
      <c r="O271" s="24"/>
      <c r="P271" s="117"/>
      <c r="Q271" s="34">
        <v>988.34</v>
      </c>
      <c r="R271" s="24"/>
      <c r="S271" s="95">
        <v>-705.43000000000006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20.45" customHeight="1">
      <c r="A272" t="s">
        <v>439</v>
      </c>
      <c r="B272" s="12" t="s">
        <v>100</v>
      </c>
      <c r="C272" s="223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v>0</v>
      </c>
      <c r="M272" s="42"/>
      <c r="N272" s="60">
        <v>0</v>
      </c>
      <c r="O272" s="42"/>
      <c r="P272" s="14"/>
      <c r="Q272" s="56">
        <v>0</v>
      </c>
      <c r="R272" s="42"/>
      <c r="S272" s="86"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20.45" customHeight="1">
      <c r="A273" t="s">
        <v>440</v>
      </c>
      <c r="B273" s="12" t="s">
        <v>100</v>
      </c>
      <c r="C273" s="108" t="s">
        <v>57</v>
      </c>
      <c r="D273" s="82"/>
      <c r="E273" s="14"/>
      <c r="F273" s="31">
        <v>0</v>
      </c>
      <c r="G273" s="84"/>
      <c r="H273" s="14"/>
      <c r="I273" s="31">
        <v>0</v>
      </c>
      <c r="J273" s="42"/>
      <c r="K273" s="14"/>
      <c r="L273" s="34">
        <v>0</v>
      </c>
      <c r="M273" s="42"/>
      <c r="N273" s="60">
        <v>0</v>
      </c>
      <c r="O273" s="42"/>
      <c r="P273" s="14"/>
      <c r="Q273" s="34">
        <v>0</v>
      </c>
      <c r="R273" s="42"/>
      <c r="S273" s="86">
        <v>0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20.45" customHeight="1">
      <c r="A274" t="s">
        <v>441</v>
      </c>
      <c r="B274" s="12" t="s">
        <v>100</v>
      </c>
      <c r="C274" s="108" t="s">
        <v>58</v>
      </c>
      <c r="D274" s="82"/>
      <c r="E274" s="14"/>
      <c r="F274" s="31">
        <v>0</v>
      </c>
      <c r="G274" s="84"/>
      <c r="H274" s="14"/>
      <c r="I274" s="31">
        <v>0</v>
      </c>
      <c r="J274" s="42"/>
      <c r="K274" s="14"/>
      <c r="L274" s="34">
        <v>0</v>
      </c>
      <c r="M274" s="42"/>
      <c r="N274" s="60">
        <v>0</v>
      </c>
      <c r="O274" s="42"/>
      <c r="P274" s="14"/>
      <c r="Q274" s="34">
        <v>0</v>
      </c>
      <c r="R274" s="42"/>
      <c r="S274" s="86"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20.45" customHeight="1">
      <c r="A275" t="s">
        <v>442</v>
      </c>
      <c r="B275" s="12" t="s">
        <v>100</v>
      </c>
      <c r="C275" s="108" t="s">
        <v>59</v>
      </c>
      <c r="D275" s="82"/>
      <c r="E275" s="14"/>
      <c r="F275" s="31">
        <v>152.60000000000002</v>
      </c>
      <c r="G275" s="84"/>
      <c r="H275" s="14"/>
      <c r="I275" s="31">
        <v>152.60000000000002</v>
      </c>
      <c r="J275" s="42"/>
      <c r="K275" s="14"/>
      <c r="L275" s="33">
        <v>54.45</v>
      </c>
      <c r="M275" s="42"/>
      <c r="N275" s="60">
        <v>-98.15000000000002</v>
      </c>
      <c r="O275" s="42"/>
      <c r="P275" s="14"/>
      <c r="Q275" s="33">
        <v>129.5</v>
      </c>
      <c r="R275" s="42"/>
      <c r="S275" s="86">
        <v>-75.05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20.45" customHeight="1">
      <c r="A276" t="s">
        <v>443</v>
      </c>
      <c r="B276" s="12" t="s">
        <v>100</v>
      </c>
      <c r="C276" s="108" t="s">
        <v>60</v>
      </c>
      <c r="D276" s="82"/>
      <c r="E276" s="14"/>
      <c r="F276" s="31">
        <v>177.637</v>
      </c>
      <c r="G276" s="84"/>
      <c r="H276" s="14"/>
      <c r="I276" s="31">
        <v>177.637</v>
      </c>
      <c r="J276" s="42"/>
      <c r="K276" s="14"/>
      <c r="L276" s="34">
        <v>122.38</v>
      </c>
      <c r="M276" s="42"/>
      <c r="N276" s="60">
        <v>-55.257000000000005</v>
      </c>
      <c r="O276" s="42"/>
      <c r="P276" s="14"/>
      <c r="Q276" s="34">
        <v>83.33</v>
      </c>
      <c r="R276" s="42"/>
      <c r="S276" s="86">
        <v>39.049999999999997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20.45" customHeight="1">
      <c r="A277" t="s">
        <v>444</v>
      </c>
      <c r="B277" s="12" t="s">
        <v>100</v>
      </c>
      <c r="C277" s="108" t="s">
        <v>61</v>
      </c>
      <c r="D277" s="82"/>
      <c r="E277" s="14"/>
      <c r="F277" s="31">
        <v>60.550000000000004</v>
      </c>
      <c r="G277" s="84"/>
      <c r="H277" s="14"/>
      <c r="I277" s="31">
        <v>60.550000000000004</v>
      </c>
      <c r="J277" s="42"/>
      <c r="K277" s="14"/>
      <c r="L277" s="34">
        <v>14.28</v>
      </c>
      <c r="M277" s="42"/>
      <c r="N277" s="60">
        <v>-46.27</v>
      </c>
      <c r="O277" s="42"/>
      <c r="P277" s="14"/>
      <c r="Q277" s="34">
        <v>45.95</v>
      </c>
      <c r="R277" s="42"/>
      <c r="S277" s="86">
        <v>-31.67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20.45" customHeight="1">
      <c r="A278" t="s">
        <v>445</v>
      </c>
      <c r="B278" s="12" t="s">
        <v>100</v>
      </c>
      <c r="C278" s="108" t="s">
        <v>62</v>
      </c>
      <c r="D278" s="82"/>
      <c r="E278" s="14"/>
      <c r="F278" s="31">
        <v>251.37000000000003</v>
      </c>
      <c r="G278" s="84"/>
      <c r="H278" s="14"/>
      <c r="I278" s="31">
        <v>251.37000000000003</v>
      </c>
      <c r="J278" s="42"/>
      <c r="K278" s="14"/>
      <c r="L278" s="34">
        <v>55.19</v>
      </c>
      <c r="M278" s="42"/>
      <c r="N278" s="60">
        <v>-196.18000000000004</v>
      </c>
      <c r="O278" s="42"/>
      <c r="P278" s="14"/>
      <c r="Q278" s="34">
        <v>373.03</v>
      </c>
      <c r="R278" s="42"/>
      <c r="S278" s="86">
        <v>-317.83999999999997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20.45" customHeight="1">
      <c r="A279" t="s">
        <v>446</v>
      </c>
      <c r="B279" s="12" t="s">
        <v>100</v>
      </c>
      <c r="C279" s="108" t="s">
        <v>63</v>
      </c>
      <c r="D279" s="82"/>
      <c r="E279" s="14"/>
      <c r="F279" s="31">
        <v>41.200833333333343</v>
      </c>
      <c r="G279" s="84"/>
      <c r="H279" s="14"/>
      <c r="I279" s="31">
        <v>41.200833333333343</v>
      </c>
      <c r="J279" s="42"/>
      <c r="K279" s="14"/>
      <c r="L279" s="34">
        <v>6.2</v>
      </c>
      <c r="M279" s="42"/>
      <c r="N279" s="60">
        <v>-35.00083333333334</v>
      </c>
      <c r="O279" s="42"/>
      <c r="P279" s="14"/>
      <c r="Q279" s="34">
        <v>35</v>
      </c>
      <c r="R279" s="42"/>
      <c r="S279" s="86">
        <v>-28.8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20.45" customHeight="1">
      <c r="A280" t="s">
        <v>447</v>
      </c>
      <c r="B280" s="12" t="s">
        <v>100</v>
      </c>
      <c r="C280" s="108" t="s">
        <v>64</v>
      </c>
      <c r="D280" s="82"/>
      <c r="E280" s="14"/>
      <c r="F280" s="31">
        <v>456.67865093790959</v>
      </c>
      <c r="G280" s="84"/>
      <c r="H280" s="14"/>
      <c r="I280" s="31">
        <v>456.67865093790959</v>
      </c>
      <c r="J280" s="42"/>
      <c r="K280" s="14"/>
      <c r="L280" s="34">
        <v>107.03050000000002</v>
      </c>
      <c r="M280" s="42"/>
      <c r="N280" s="60">
        <v>-349.64815093790958</v>
      </c>
      <c r="O280" s="42"/>
      <c r="P280" s="14"/>
      <c r="Q280" s="34">
        <v>0</v>
      </c>
      <c r="R280" s="42"/>
      <c r="S280" s="86">
        <v>107.03050000000002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20.45" hidden="1" customHeight="1">
      <c r="A281" t="s">
        <v>427</v>
      </c>
      <c r="B281" s="12" t="s">
        <v>100</v>
      </c>
      <c r="C281" s="108" t="s">
        <v>21</v>
      </c>
      <c r="D281" s="82"/>
      <c r="E281" s="14"/>
      <c r="F281" s="31">
        <v>0</v>
      </c>
      <c r="G281" s="84"/>
      <c r="H281" s="14"/>
      <c r="I281" s="31">
        <v>0</v>
      </c>
      <c r="J281" s="42"/>
      <c r="K281" s="14"/>
      <c r="L281" s="34">
        <v>0</v>
      </c>
      <c r="M281" s="42"/>
      <c r="N281" s="60">
        <v>0</v>
      </c>
      <c r="O281" s="42"/>
      <c r="P281" s="14"/>
      <c r="Q281" s="34">
        <v>0</v>
      </c>
      <c r="R281" s="42"/>
      <c r="S281" s="86"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20.45" hidden="1" customHeight="1">
      <c r="A282" t="s">
        <v>427</v>
      </c>
      <c r="B282" s="12" t="s">
        <v>100</v>
      </c>
      <c r="C282" s="108" t="s">
        <v>21</v>
      </c>
      <c r="D282" s="82"/>
      <c r="E282" s="14"/>
      <c r="F282" s="31">
        <v>0</v>
      </c>
      <c r="G282" s="84"/>
      <c r="H282" s="14"/>
      <c r="I282" s="31">
        <v>0</v>
      </c>
      <c r="J282" s="42"/>
      <c r="K282" s="14"/>
      <c r="L282" s="34">
        <v>0</v>
      </c>
      <c r="M282" s="42"/>
      <c r="N282" s="60">
        <v>0</v>
      </c>
      <c r="O282" s="42"/>
      <c r="P282" s="14"/>
      <c r="Q282" s="34">
        <v>0</v>
      </c>
      <c r="R282" s="42"/>
      <c r="S282" s="86"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20.45" hidden="1" customHeight="1">
      <c r="A283" t="s">
        <v>427</v>
      </c>
      <c r="B283" s="12" t="s">
        <v>100</v>
      </c>
      <c r="C283" s="108" t="s">
        <v>21</v>
      </c>
      <c r="D283" s="82"/>
      <c r="E283" s="14"/>
      <c r="F283" s="31">
        <v>0</v>
      </c>
      <c r="G283" s="84"/>
      <c r="H283" s="14"/>
      <c r="I283" s="31">
        <v>0</v>
      </c>
      <c r="J283" s="42"/>
      <c r="K283" s="14"/>
      <c r="L283" s="34">
        <v>0</v>
      </c>
      <c r="M283" s="42"/>
      <c r="N283" s="60">
        <v>0</v>
      </c>
      <c r="O283" s="42"/>
      <c r="P283" s="14"/>
      <c r="Q283" s="34">
        <v>0</v>
      </c>
      <c r="R283" s="42"/>
      <c r="S283" s="86"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20.45" customHeight="1">
      <c r="B284" s="12"/>
      <c r="C284" s="99" t="s">
        <v>65</v>
      </c>
      <c r="D284" s="100" t="s">
        <v>40</v>
      </c>
      <c r="E284" s="101" t="e">
        <v>#DIV/0!</v>
      </c>
      <c r="F284" s="102">
        <v>5248.3267444563726</v>
      </c>
      <c r="G284" s="103" t="s">
        <v>40</v>
      </c>
      <c r="H284" s="101" t="e">
        <v>#DIV/0!</v>
      </c>
      <c r="I284" s="102">
        <v>5248.3267444563726</v>
      </c>
      <c r="J284" s="103" t="s">
        <v>40</v>
      </c>
      <c r="K284" s="101" t="e">
        <v>#DIV/0!</v>
      </c>
      <c r="L284" s="102">
        <v>2971.1304999999998</v>
      </c>
      <c r="M284" s="106"/>
      <c r="N284" s="102">
        <v>-2277.1962444563724</v>
      </c>
      <c r="O284" s="103" t="s">
        <v>40</v>
      </c>
      <c r="P284" s="101" t="e">
        <v>#DIV/0!</v>
      </c>
      <c r="Q284" s="102">
        <v>5621.9999999999991</v>
      </c>
      <c r="R284" s="106"/>
      <c r="S284" s="107">
        <v>-2650.8694999999993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20.4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20.45" customHeight="1">
      <c r="B286" s="12"/>
      <c r="C286" s="99" t="s">
        <v>66</v>
      </c>
      <c r="D286" s="100" t="s">
        <v>40</v>
      </c>
      <c r="E286" s="101" t="e">
        <v>#DIV/0!</v>
      </c>
      <c r="F286" s="102">
        <v>15443.904773810358</v>
      </c>
      <c r="G286" s="103" t="s">
        <v>40</v>
      </c>
      <c r="H286" s="101" t="e">
        <v>#DIV/0!</v>
      </c>
      <c r="I286" s="102">
        <v>15443.904773810358</v>
      </c>
      <c r="J286" s="103" t="s">
        <v>40</v>
      </c>
      <c r="K286" s="101">
        <v>0</v>
      </c>
      <c r="L286" s="102">
        <v>15133.050499999999</v>
      </c>
      <c r="M286" s="106"/>
      <c r="N286" s="119">
        <v>-310.85427381035879</v>
      </c>
      <c r="O286" s="103" t="s">
        <v>40</v>
      </c>
      <c r="P286" s="101" t="e">
        <v>#DIV/0!</v>
      </c>
      <c r="Q286" s="102">
        <v>17088.249999999996</v>
      </c>
      <c r="R286" s="106"/>
      <c r="S286" s="120">
        <v>-1955.199499999997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20.4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20.45" customHeight="1" thickBot="1">
      <c r="B288" s="12"/>
      <c r="C288" s="130" t="s">
        <v>73</v>
      </c>
      <c r="D288" s="159"/>
      <c r="E288" s="131"/>
      <c r="F288" s="133">
        <v>2445.2621186807301</v>
      </c>
      <c r="G288" s="160"/>
      <c r="H288" s="131"/>
      <c r="I288" s="133">
        <v>2445.2621186807301</v>
      </c>
      <c r="J288" s="161"/>
      <c r="K288" s="132"/>
      <c r="L288" s="133">
        <v>4275.889500000003</v>
      </c>
      <c r="M288" s="161"/>
      <c r="N288" s="133">
        <v>1830.6273813192729</v>
      </c>
      <c r="O288" s="161"/>
      <c r="P288" s="132"/>
      <c r="Q288" s="133">
        <v>7767.43</v>
      </c>
      <c r="R288" s="161"/>
      <c r="S288" s="135">
        <v>-3491.5404999999973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">
        <v>256</v>
      </c>
      <c r="D290" s="2"/>
      <c r="E290" s="2"/>
      <c r="F290" s="2"/>
      <c r="G290" s="2"/>
      <c r="H290" s="1"/>
      <c r="I290" s="1"/>
      <c r="J290" s="1"/>
      <c r="K290" s="749" t="s">
        <v>104</v>
      </c>
      <c r="L290" s="2"/>
      <c r="M290" s="2"/>
      <c r="N290" s="1"/>
      <c r="O290" s="1"/>
      <c r="P290" s="2"/>
      <c r="Q290" s="1"/>
      <c r="R290" s="2"/>
      <c r="S290" s="5" t="s">
        <v>257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21.6" customHeight="1" thickTop="1">
      <c r="B292" s="12"/>
      <c r="C292" s="13"/>
      <c r="D292" s="774" t="s">
        <v>5</v>
      </c>
      <c r="E292" s="775"/>
      <c r="F292" s="776"/>
      <c r="G292" s="777" t="s">
        <v>75</v>
      </c>
      <c r="H292" s="775"/>
      <c r="I292" s="776"/>
      <c r="J292" s="777" t="s">
        <v>7</v>
      </c>
      <c r="K292" s="775"/>
      <c r="L292" s="776"/>
      <c r="M292" s="777" t="s">
        <v>8</v>
      </c>
      <c r="N292" s="776"/>
      <c r="O292" s="774" t="s">
        <v>9</v>
      </c>
      <c r="P292" s="775"/>
      <c r="Q292" s="776"/>
      <c r="R292" s="777" t="s">
        <v>10</v>
      </c>
      <c r="S292" s="778"/>
      <c r="T292" s="14"/>
      <c r="U292" s="14"/>
      <c r="V292" s="14"/>
      <c r="W292" s="14"/>
      <c r="X292" s="14"/>
      <c r="Y292" s="14"/>
      <c r="Z292" s="14"/>
      <c r="AA292" s="14"/>
      <c r="AB292" s="14"/>
      <c r="AC292" s="14" t="s">
        <v>448</v>
      </c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21.6" customHeight="1">
      <c r="A293" t="s">
        <v>104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>
        <v>2021</v>
      </c>
      <c r="AD293" s="14">
        <v>2019</v>
      </c>
      <c r="AE293" s="14"/>
      <c r="AF293" s="14" t="s">
        <v>450</v>
      </c>
      <c r="AG293" s="14"/>
      <c r="AH293" s="14"/>
      <c r="AI293" s="14"/>
      <c r="AJ293" s="14"/>
      <c r="AK293" s="14"/>
      <c r="AL293" s="14"/>
      <c r="AM293" s="14"/>
      <c r="AN293" s="14"/>
    </row>
    <row r="294" spans="1:40" ht="20.45" customHeight="1">
      <c r="A294" t="s">
        <v>451</v>
      </c>
      <c r="B294" s="12" t="s">
        <v>104</v>
      </c>
      <c r="C294" s="30" t="s">
        <v>106</v>
      </c>
      <c r="D294" s="83">
        <v>56558.019542723647</v>
      </c>
      <c r="E294" s="155">
        <v>0.35812717564768926</v>
      </c>
      <c r="F294" s="86">
        <v>20254.963799062432</v>
      </c>
      <c r="G294" s="83">
        <v>56558.019542723647</v>
      </c>
      <c r="H294" s="155">
        <v>0.35812717564768926</v>
      </c>
      <c r="I294" s="86">
        <v>20254.963799062432</v>
      </c>
      <c r="J294" s="31">
        <v>45465.17</v>
      </c>
      <c r="K294" s="155">
        <v>0.31191085395699608</v>
      </c>
      <c r="L294" s="34">
        <v>14181.079999999998</v>
      </c>
      <c r="M294" s="164">
        <v>-0.19613221312221099</v>
      </c>
      <c r="N294" s="60">
        <v>-6073.8837990624343</v>
      </c>
      <c r="O294" s="31">
        <v>56233.57</v>
      </c>
      <c r="P294" s="155">
        <v>0.31991779999029041</v>
      </c>
      <c r="Q294" s="34">
        <v>17990.119999999995</v>
      </c>
      <c r="R294" s="164">
        <v>-0.19149415553734186</v>
      </c>
      <c r="S294" s="86">
        <v>-3809.0399999999972</v>
      </c>
      <c r="T294" s="14"/>
      <c r="U294" s="14"/>
      <c r="V294" s="14"/>
      <c r="W294" s="14"/>
      <c r="X294" s="14"/>
      <c r="Y294" s="14"/>
      <c r="Z294" s="14"/>
      <c r="AA294" s="14"/>
      <c r="AB294" s="14" t="s">
        <v>106</v>
      </c>
      <c r="AC294" s="14">
        <v>0.88542680372538063</v>
      </c>
      <c r="AD294" s="14" t="e">
        <v>#DIV/0!</v>
      </c>
      <c r="AE294" s="14" t="e">
        <v>#DIV/0!</v>
      </c>
      <c r="AF294" s="14" t="e">
        <v>#DIV/0!</v>
      </c>
      <c r="AG294" s="14"/>
      <c r="AH294" s="14"/>
      <c r="AI294" s="14"/>
      <c r="AJ294" s="14"/>
      <c r="AK294" s="14"/>
      <c r="AL294" s="14"/>
      <c r="AM294" s="14"/>
      <c r="AN294" s="14"/>
    </row>
    <row r="295" spans="1:40" ht="20.45" customHeight="1">
      <c r="A295" t="s">
        <v>452</v>
      </c>
      <c r="B295" s="12" t="s">
        <v>104</v>
      </c>
      <c r="C295" s="30" t="s">
        <v>107</v>
      </c>
      <c r="D295" s="83">
        <v>52423.803994647475</v>
      </c>
      <c r="E295" s="155">
        <v>0.27367264200070923</v>
      </c>
      <c r="F295" s="86">
        <v>14346.960942942509</v>
      </c>
      <c r="G295" s="83">
        <v>52423.803994647475</v>
      </c>
      <c r="H295" s="155">
        <v>0.27367264200070923</v>
      </c>
      <c r="I295" s="86">
        <v>14346.960942942509</v>
      </c>
      <c r="J295" s="31">
        <v>57925.8</v>
      </c>
      <c r="K295" s="155">
        <v>0.2373664239423538</v>
      </c>
      <c r="L295" s="34">
        <v>13749.639999999998</v>
      </c>
      <c r="M295" s="164">
        <v>0.10495224661518816</v>
      </c>
      <c r="N295" s="60">
        <v>-597.32094294251146</v>
      </c>
      <c r="O295" s="31">
        <v>70579.89</v>
      </c>
      <c r="P295" s="155">
        <v>0.25746639729815385</v>
      </c>
      <c r="Q295" s="34">
        <v>18171.949999999997</v>
      </c>
      <c r="R295" s="164">
        <v>-0.17928747126128983</v>
      </c>
      <c r="S295" s="86">
        <v>-4422.3099999999995</v>
      </c>
      <c r="T295" s="14"/>
      <c r="U295" s="14"/>
      <c r="V295" s="14"/>
      <c r="W295" s="14"/>
      <c r="X295" s="14"/>
      <c r="Y295" s="14"/>
      <c r="Z295" s="14"/>
      <c r="AA295" s="14"/>
      <c r="AB295" s="14" t="s">
        <v>107</v>
      </c>
      <c r="AC295" s="14">
        <v>0.55887623095794847</v>
      </c>
      <c r="AD295" s="14" t="e">
        <v>#DIV/0!</v>
      </c>
      <c r="AE295" s="14" t="e">
        <v>#DIV/0!</v>
      </c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20.45" customHeight="1">
      <c r="A296" t="s">
        <v>453</v>
      </c>
      <c r="B296" s="12" t="s">
        <v>104</v>
      </c>
      <c r="C296" s="30" t="s">
        <v>108</v>
      </c>
      <c r="D296" s="83">
        <v>72277.206868378125</v>
      </c>
      <c r="E296" s="155">
        <v>0.23983607715678656</v>
      </c>
      <c r="F296" s="86">
        <v>17334.681763161359</v>
      </c>
      <c r="G296" s="83">
        <v>72277.206868378125</v>
      </c>
      <c r="H296" s="155">
        <v>0.23983607715678656</v>
      </c>
      <c r="I296" s="86">
        <v>17334.681763161359</v>
      </c>
      <c r="J296" s="31">
        <v>111661.14</v>
      </c>
      <c r="K296" s="155">
        <v>0.24196116930205086</v>
      </c>
      <c r="L296" s="34">
        <v>27017.660000000003</v>
      </c>
      <c r="M296" s="164">
        <v>0.54490114986516824</v>
      </c>
      <c r="N296" s="60">
        <v>9682.9782368386441</v>
      </c>
      <c r="O296" s="31">
        <v>83371.94</v>
      </c>
      <c r="P296" s="155">
        <v>0.24076757719683628</v>
      </c>
      <c r="Q296" s="34">
        <v>20073.260000000002</v>
      </c>
      <c r="R296" s="164">
        <v>0.33931320297932371</v>
      </c>
      <c r="S296" s="86">
        <v>6944.4000000000015</v>
      </c>
      <c r="T296" s="14"/>
      <c r="U296" s="14"/>
      <c r="V296" s="14"/>
      <c r="W296" s="14"/>
      <c r="X296" s="14"/>
      <c r="Y296" s="14"/>
      <c r="Z296" s="14"/>
      <c r="AA296" s="14"/>
      <c r="AB296" s="14" t="s">
        <v>108</v>
      </c>
      <c r="AC296" s="14">
        <v>1.6253124029312966</v>
      </c>
      <c r="AD296" s="14" t="e">
        <v>#DIV/0!</v>
      </c>
      <c r="AE296" s="14" t="e">
        <v>#DIV/0!</v>
      </c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20.45" customHeight="1">
      <c r="A297" t="s">
        <v>454</v>
      </c>
      <c r="B297" s="12" t="s">
        <v>104</v>
      </c>
      <c r="C297" s="30" t="s">
        <v>109</v>
      </c>
      <c r="D297" s="83">
        <v>41032.786125816012</v>
      </c>
      <c r="E297" s="155">
        <v>0.32994466198333777</v>
      </c>
      <c r="F297" s="86">
        <v>13538.548748516956</v>
      </c>
      <c r="G297" s="83">
        <v>41032.786125816012</v>
      </c>
      <c r="H297" s="155">
        <v>0.32994466198333777</v>
      </c>
      <c r="I297" s="86">
        <v>13538.548748516956</v>
      </c>
      <c r="J297" s="31">
        <v>20282.22</v>
      </c>
      <c r="K297" s="155">
        <v>0.35630616372369495</v>
      </c>
      <c r="L297" s="34">
        <v>7226.68</v>
      </c>
      <c r="M297" s="164">
        <v>-0.5057069744713405</v>
      </c>
      <c r="N297" s="60">
        <v>-6311.8687485169557</v>
      </c>
      <c r="O297" s="31">
        <v>32156.7</v>
      </c>
      <c r="P297" s="155">
        <v>0.31257094167000965</v>
      </c>
      <c r="Q297" s="34">
        <v>10051.25</v>
      </c>
      <c r="R297" s="164">
        <v>-0.36926923471624884</v>
      </c>
      <c r="S297" s="86">
        <v>-2824.5699999999997</v>
      </c>
      <c r="T297" s="14"/>
      <c r="U297" s="14"/>
      <c r="V297" s="14" t="s">
        <v>455</v>
      </c>
      <c r="W297" s="14"/>
      <c r="X297" s="14"/>
      <c r="Y297" s="14"/>
      <c r="Z297" s="14"/>
      <c r="AA297" s="14"/>
      <c r="AB297" s="14" t="s">
        <v>109</v>
      </c>
      <c r="AC297" s="14">
        <v>0.65286466129110143</v>
      </c>
      <c r="AD297" s="14" t="e">
        <v>#DIV/0!</v>
      </c>
      <c r="AE297" s="14" t="e">
        <v>#DIV/0!</v>
      </c>
      <c r="AF297" s="14" t="e">
        <v>#DIV/0!</v>
      </c>
      <c r="AG297" s="14"/>
      <c r="AH297" s="14"/>
      <c r="AI297" s="14"/>
      <c r="AJ297" s="14"/>
      <c r="AK297" s="14"/>
      <c r="AL297" s="14"/>
      <c r="AM297" s="14"/>
      <c r="AN297" s="14"/>
    </row>
    <row r="298" spans="1:40" ht="20.45" customHeight="1">
      <c r="A298" t="s">
        <v>456</v>
      </c>
      <c r="B298" s="12" t="s">
        <v>104</v>
      </c>
      <c r="C298" s="30" t="s">
        <v>110</v>
      </c>
      <c r="D298" s="83">
        <v>11548.272056930771</v>
      </c>
      <c r="E298" s="155">
        <v>0.29678579936093841</v>
      </c>
      <c r="F298" s="86">
        <v>3427.3631536537873</v>
      </c>
      <c r="G298" s="83">
        <v>11548.272056930771</v>
      </c>
      <c r="H298" s="155">
        <v>0.29678579936093841</v>
      </c>
      <c r="I298" s="86">
        <v>3427.3631536537873</v>
      </c>
      <c r="J298" s="31">
        <v>10343.09</v>
      </c>
      <c r="K298" s="155">
        <v>0.31593943396025753</v>
      </c>
      <c r="L298" s="34">
        <v>3267.79</v>
      </c>
      <c r="M298" s="164">
        <v>-0.10436037971650254</v>
      </c>
      <c r="N298" s="60">
        <v>-159.57315365378736</v>
      </c>
      <c r="O298" s="31">
        <v>9615.7000000000007</v>
      </c>
      <c r="P298" s="155">
        <v>0.29582037709163139</v>
      </c>
      <c r="Q298" s="34">
        <v>2844.5200000000004</v>
      </c>
      <c r="R298" s="164">
        <v>7.5646078808615014E-2</v>
      </c>
      <c r="S298" s="86">
        <v>423.26999999999953</v>
      </c>
      <c r="T298" s="14"/>
      <c r="U298" s="14"/>
      <c r="V298" s="14"/>
      <c r="W298" s="14"/>
      <c r="X298" s="14"/>
      <c r="Y298" s="14"/>
      <c r="Z298" s="14"/>
      <c r="AA298" s="14"/>
      <c r="AB298" s="14" t="s">
        <v>457</v>
      </c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20.45" customHeight="1">
      <c r="A299" t="s">
        <v>458</v>
      </c>
      <c r="B299" s="12" t="s">
        <v>104</v>
      </c>
      <c r="C299" s="30" t="s">
        <v>111</v>
      </c>
      <c r="D299" s="83">
        <v>59510.634595705029</v>
      </c>
      <c r="E299" s="155">
        <v>0.19081606757663094</v>
      </c>
      <c r="F299" s="86">
        <v>11355.585272542243</v>
      </c>
      <c r="G299" s="83">
        <v>59510.634595705029</v>
      </c>
      <c r="H299" s="155">
        <v>0.19081606757663094</v>
      </c>
      <c r="I299" s="86">
        <v>11355.585272542243</v>
      </c>
      <c r="J299" s="31">
        <v>44671.41</v>
      </c>
      <c r="K299" s="155">
        <v>0.19024785651493889</v>
      </c>
      <c r="L299" s="34">
        <v>8498.6400000000067</v>
      </c>
      <c r="M299" s="164">
        <v>-0.24935416495753507</v>
      </c>
      <c r="N299" s="60">
        <v>-2856.9452725422361</v>
      </c>
      <c r="O299" s="31">
        <v>53442.19</v>
      </c>
      <c r="P299" s="155">
        <v>0.19849317552293427</v>
      </c>
      <c r="Q299" s="34">
        <v>10607.910000000003</v>
      </c>
      <c r="R299" s="164">
        <v>-0.16411715163618854</v>
      </c>
      <c r="S299" s="86">
        <v>-2109.2699999999968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20.45" customHeight="1">
      <c r="A300" t="s">
        <v>459</v>
      </c>
      <c r="B300" s="12" t="s">
        <v>104</v>
      </c>
      <c r="C300" s="30" t="s">
        <v>21</v>
      </c>
      <c r="D300" s="83">
        <v>0</v>
      </c>
      <c r="E300" s="155">
        <v>0</v>
      </c>
      <c r="F300" s="86">
        <v>0</v>
      </c>
      <c r="G300" s="83">
        <v>0</v>
      </c>
      <c r="H300" s="155">
        <v>0</v>
      </c>
      <c r="I300" s="86">
        <v>0</v>
      </c>
      <c r="J300" s="31">
        <v>0</v>
      </c>
      <c r="K300" s="155">
        <v>0</v>
      </c>
      <c r="L300" s="34">
        <v>0</v>
      </c>
      <c r="M300" s="164" t="e">
        <v>#DIV/0!</v>
      </c>
      <c r="N300" s="60">
        <v>0</v>
      </c>
      <c r="O300" s="31">
        <v>0</v>
      </c>
      <c r="P300" s="155">
        <v>0</v>
      </c>
      <c r="Q300" s="34">
        <v>0</v>
      </c>
      <c r="R300" s="164">
        <v>0</v>
      </c>
      <c r="S300" s="86"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20.45" customHeight="1">
      <c r="A301" t="s">
        <v>460</v>
      </c>
      <c r="B301" s="12" t="s">
        <v>104</v>
      </c>
      <c r="C301" s="30" t="s">
        <v>112</v>
      </c>
      <c r="D301" s="83">
        <v>0</v>
      </c>
      <c r="E301" s="155">
        <v>0</v>
      </c>
      <c r="F301" s="86">
        <v>9299.8945100890614</v>
      </c>
      <c r="G301" s="83">
        <v>0</v>
      </c>
      <c r="H301" s="155">
        <v>0</v>
      </c>
      <c r="I301" s="86">
        <v>9299.8945100890614</v>
      </c>
      <c r="J301" s="31">
        <v>0</v>
      </c>
      <c r="K301" s="155">
        <v>0</v>
      </c>
      <c r="L301" s="34">
        <v>3100.73</v>
      </c>
      <c r="M301" s="164"/>
      <c r="N301" s="60">
        <v>-6199.1645100890619</v>
      </c>
      <c r="O301" s="31">
        <v>0</v>
      </c>
      <c r="P301" s="155">
        <v>0</v>
      </c>
      <c r="Q301" s="34">
        <v>5765.22</v>
      </c>
      <c r="R301" s="164">
        <v>0</v>
      </c>
      <c r="S301" s="86">
        <v>-2664.4900000000002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20.45" customHeight="1">
      <c r="A302" t="s">
        <v>461</v>
      </c>
      <c r="B302" s="12" t="s">
        <v>104</v>
      </c>
      <c r="C302" s="88" t="s">
        <v>113</v>
      </c>
      <c r="D302" s="83">
        <v>0</v>
      </c>
      <c r="E302" s="155">
        <v>0</v>
      </c>
      <c r="F302" s="86">
        <v>100</v>
      </c>
      <c r="G302" s="83">
        <v>0</v>
      </c>
      <c r="H302" s="155">
        <v>0</v>
      </c>
      <c r="I302" s="86">
        <v>100</v>
      </c>
      <c r="J302" s="31">
        <v>0</v>
      </c>
      <c r="K302" s="155">
        <v>0</v>
      </c>
      <c r="L302" s="34">
        <v>0</v>
      </c>
      <c r="M302" s="164"/>
      <c r="N302" s="60">
        <v>-100</v>
      </c>
      <c r="O302" s="31">
        <v>0</v>
      </c>
      <c r="P302" s="155">
        <v>0</v>
      </c>
      <c r="Q302" s="34">
        <v>0</v>
      </c>
      <c r="R302" s="164">
        <v>0</v>
      </c>
      <c r="S302" s="86"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20.45" customHeight="1">
      <c r="A303" t="s">
        <v>462</v>
      </c>
      <c r="B303" s="12" t="s">
        <v>104</v>
      </c>
      <c r="C303" s="54" t="s">
        <v>114</v>
      </c>
      <c r="D303" s="205">
        <v>293350.72318420105</v>
      </c>
      <c r="E303" s="224">
        <v>0.30563414746951284</v>
      </c>
      <c r="F303" s="209">
        <v>89657.998189968348</v>
      </c>
      <c r="G303" s="205">
        <v>293350.72318420105</v>
      </c>
      <c r="H303" s="224">
        <v>0.30563414746951284</v>
      </c>
      <c r="I303" s="209">
        <v>89657.998189968348</v>
      </c>
      <c r="J303" s="205">
        <v>290348.82999999996</v>
      </c>
      <c r="K303" s="224">
        <v>0.26534365576744362</v>
      </c>
      <c r="L303" s="207">
        <v>77042.22</v>
      </c>
      <c r="M303" s="225">
        <v>-1.0233120108301699E-2</v>
      </c>
      <c r="N303" s="207">
        <v>-12615.778189968347</v>
      </c>
      <c r="O303" s="205">
        <v>305399.99</v>
      </c>
      <c r="P303" s="224">
        <v>0.27997456712424906</v>
      </c>
      <c r="Q303" s="207">
        <v>85504.23</v>
      </c>
      <c r="R303" s="225">
        <v>-4.9283433178894449E-2</v>
      </c>
      <c r="S303" s="209">
        <v>-8462.0099999999948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20.45" customHeight="1">
      <c r="A304" t="s">
        <v>104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v>-0.14071001410535508</v>
      </c>
      <c r="O304" s="42"/>
      <c r="P304" s="14"/>
      <c r="Q304" s="41"/>
      <c r="R304" s="42"/>
      <c r="S304" s="45">
        <v>-9.8965980981291751E-2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20.45" customHeight="1">
      <c r="A305" t="s">
        <v>104</v>
      </c>
      <c r="B305" s="12" t="s">
        <v>104</v>
      </c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20.45" customHeight="1">
      <c r="A306" t="s">
        <v>463</v>
      </c>
      <c r="B306" s="12" t="s">
        <v>104</v>
      </c>
      <c r="C306" s="30" t="s">
        <v>115</v>
      </c>
      <c r="D306" s="83">
        <v>44733.070931018294</v>
      </c>
      <c r="E306" s="155">
        <v>0.19499999999999998</v>
      </c>
      <c r="F306" s="116">
        <v>8722.9488315485669</v>
      </c>
      <c r="G306" s="83">
        <v>44733.070931018294</v>
      </c>
      <c r="H306" s="155">
        <v>0.19499999999999998</v>
      </c>
      <c r="I306" s="116">
        <v>8722.9488315485669</v>
      </c>
      <c r="J306" s="31">
        <v>14638.67</v>
      </c>
      <c r="K306" s="155">
        <v>0.18497308840215676</v>
      </c>
      <c r="L306" s="34">
        <v>2707.76</v>
      </c>
      <c r="M306" s="164">
        <v>-0.6727550848772732</v>
      </c>
      <c r="N306" s="60">
        <v>-6015.1888315485667</v>
      </c>
      <c r="O306" s="31">
        <v>44967.79</v>
      </c>
      <c r="P306" s="155">
        <v>0.19901845298601517</v>
      </c>
      <c r="Q306" s="34">
        <v>8949.4200000000037</v>
      </c>
      <c r="R306" s="164">
        <v>-0.6744632102222502</v>
      </c>
      <c r="S306" s="86">
        <v>-6241.6600000000035</v>
      </c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20.45" customHeight="1">
      <c r="A307" t="s">
        <v>464</v>
      </c>
      <c r="B307" s="12" t="s">
        <v>104</v>
      </c>
      <c r="C307" s="88" t="s">
        <v>116</v>
      </c>
      <c r="D307" s="83">
        <v>13115.788065400957</v>
      </c>
      <c r="E307" s="155">
        <v>0.30006987567403659</v>
      </c>
      <c r="F307" s="95">
        <v>3935.6528941518782</v>
      </c>
      <c r="G307" s="83">
        <v>13115.788065400957</v>
      </c>
      <c r="H307" s="155">
        <v>0.30006987567403659</v>
      </c>
      <c r="I307" s="95">
        <v>3935.6528941518782</v>
      </c>
      <c r="J307" s="31">
        <v>11296.55</v>
      </c>
      <c r="K307" s="155">
        <v>0.28911835914504863</v>
      </c>
      <c r="L307" s="34">
        <v>3266.0399999999991</v>
      </c>
      <c r="M307" s="164">
        <v>-0.13870596691021955</v>
      </c>
      <c r="N307" s="60">
        <v>-669.61289415187912</v>
      </c>
      <c r="O307" s="31">
        <v>12499.4</v>
      </c>
      <c r="P307" s="155">
        <v>0.27894218922508274</v>
      </c>
      <c r="Q307" s="34">
        <v>3486.6099999999988</v>
      </c>
      <c r="R307" s="164">
        <v>-9.6232619165719985E-2</v>
      </c>
      <c r="S307" s="86">
        <v>-220.56999999999971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20.45" customHeight="1">
      <c r="A308" t="s">
        <v>465</v>
      </c>
      <c r="B308" s="12" t="s">
        <v>104</v>
      </c>
      <c r="C308" s="54" t="s">
        <v>117</v>
      </c>
      <c r="D308" s="205">
        <v>351199.58218062029</v>
      </c>
      <c r="E308" s="224">
        <v>0.291334628818117</v>
      </c>
      <c r="F308" s="207">
        <v>102316.59991566879</v>
      </c>
      <c r="G308" s="208">
        <v>351199.58218062029</v>
      </c>
      <c r="H308" s="224">
        <v>0.291334628818117</v>
      </c>
      <c r="I308" s="207">
        <v>102316.59991566879</v>
      </c>
      <c r="J308" s="208">
        <v>316284.04999999993</v>
      </c>
      <c r="K308" s="224">
        <v>0.26247298907421984</v>
      </c>
      <c r="L308" s="207">
        <v>83016.01999999999</v>
      </c>
      <c r="M308" s="225">
        <v>-9.9417920613195557E-2</v>
      </c>
      <c r="N308" s="207">
        <v>-19300.579915668801</v>
      </c>
      <c r="O308" s="208">
        <v>362867.18</v>
      </c>
      <c r="P308" s="224">
        <v>0.26990663636209811</v>
      </c>
      <c r="Q308" s="207">
        <v>97940.26</v>
      </c>
      <c r="R308" s="225">
        <v>-0.12837515368570965</v>
      </c>
      <c r="S308" s="209">
        <v>-14924.240000000005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20.45" customHeight="1">
      <c r="A309" t="s">
        <v>104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v>-0.18863586096075016</v>
      </c>
      <c r="O309" s="42"/>
      <c r="P309" s="14"/>
      <c r="Q309" s="41"/>
      <c r="R309" s="42"/>
      <c r="S309" s="45">
        <v>-0.15238105351159989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20.45" customHeight="1">
      <c r="A310" t="s">
        <v>104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20.45" customHeight="1">
      <c r="A311" t="s">
        <v>466</v>
      </c>
      <c r="B311" s="12" t="s">
        <v>104</v>
      </c>
      <c r="C311" s="88" t="s">
        <v>118</v>
      </c>
      <c r="D311" s="92">
        <v>0</v>
      </c>
      <c r="E311" s="228">
        <v>0</v>
      </c>
      <c r="F311" s="153">
        <v>0</v>
      </c>
      <c r="G311" s="181">
        <v>0</v>
      </c>
      <c r="H311" s="228">
        <v>0</v>
      </c>
      <c r="I311" s="153">
        <v>0</v>
      </c>
      <c r="J311" s="47">
        <v>0</v>
      </c>
      <c r="K311" s="229">
        <v>0</v>
      </c>
      <c r="L311" s="23">
        <v>0</v>
      </c>
      <c r="M311" s="229">
        <v>0</v>
      </c>
      <c r="N311" s="94">
        <v>0</v>
      </c>
      <c r="O311" s="47">
        <v>0</v>
      </c>
      <c r="P311" s="229">
        <v>0</v>
      </c>
      <c r="Q311" s="23">
        <v>0</v>
      </c>
      <c r="R311" s="229">
        <v>0</v>
      </c>
      <c r="S311" s="95"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20.45" customHeight="1" thickBot="1">
      <c r="A312" t="s">
        <v>104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20.45" customHeight="1" thickTop="1">
      <c r="A313" t="s">
        <v>467</v>
      </c>
      <c r="B313" s="12" t="s">
        <v>104</v>
      </c>
      <c r="C313" s="63" t="s">
        <v>119</v>
      </c>
      <c r="D313" s="64">
        <v>351199.58218062029</v>
      </c>
      <c r="E313" s="230">
        <v>0.291334628818117</v>
      </c>
      <c r="F313" s="66">
        <v>102316.59991566879</v>
      </c>
      <c r="G313" s="67">
        <v>351199.58218062029</v>
      </c>
      <c r="H313" s="230">
        <v>0.291334628818117</v>
      </c>
      <c r="I313" s="66">
        <v>102316.59991566879</v>
      </c>
      <c r="J313" s="67">
        <v>316284.04999999993</v>
      </c>
      <c r="K313" s="230">
        <v>0.26247298907421984</v>
      </c>
      <c r="L313" s="66">
        <v>83016.01999999999</v>
      </c>
      <c r="M313" s="231">
        <v>-9.9417920613195557E-2</v>
      </c>
      <c r="N313" s="232">
        <v>-19300.579915668801</v>
      </c>
      <c r="O313" s="67">
        <v>362867.18</v>
      </c>
      <c r="P313" s="230">
        <v>0.26990663636209811</v>
      </c>
      <c r="Q313" s="66">
        <v>97940.26</v>
      </c>
      <c r="R313" s="231">
        <v>-0.12837515368570965</v>
      </c>
      <c r="S313" s="233">
        <v>-14924.240000000005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20.45" customHeight="1" thickBot="1">
      <c r="A314" t="s">
        <v>104</v>
      </c>
      <c r="B314" s="12" t="s">
        <v>104</v>
      </c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>
        <v>-0.18863586096075016</v>
      </c>
      <c r="O314" s="238"/>
      <c r="P314" s="236"/>
      <c r="Q314" s="237"/>
      <c r="R314" s="239"/>
      <c r="S314" s="76">
        <v>-0.15238105351159989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20.45" customHeight="1" thickTop="1">
      <c r="A315" t="s">
        <v>104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20.45" customHeight="1">
      <c r="A316" t="s">
        <v>468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20.45" customHeight="1">
      <c r="A317" t="s">
        <v>469</v>
      </c>
      <c r="B317" s="12" t="s">
        <v>104</v>
      </c>
      <c r="C317" s="108" t="s">
        <v>42</v>
      </c>
      <c r="D317" s="14"/>
      <c r="E317" s="14"/>
      <c r="F317" s="31">
        <v>8924.8553069292284</v>
      </c>
      <c r="G317" s="42"/>
      <c r="H317" s="14"/>
      <c r="I317" s="31">
        <v>8924.8553069292284</v>
      </c>
      <c r="J317" s="42"/>
      <c r="K317" s="14"/>
      <c r="L317" s="34">
        <v>3692.69</v>
      </c>
      <c r="M317" s="42"/>
      <c r="N317" s="41">
        <v>-5232.1653069292279</v>
      </c>
      <c r="O317" s="42"/>
      <c r="P317" s="14"/>
      <c r="Q317" s="34">
        <v>11779.79</v>
      </c>
      <c r="R317" s="42"/>
      <c r="S317" s="35">
        <v>-8087.1</v>
      </c>
      <c r="T317" s="14"/>
      <c r="U317" s="14"/>
      <c r="V317" s="14" t="s">
        <v>470</v>
      </c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20.45" customHeight="1">
      <c r="A318" t="s">
        <v>471</v>
      </c>
      <c r="B318" s="12" t="s">
        <v>104</v>
      </c>
      <c r="C318" s="109" t="s">
        <v>43</v>
      </c>
      <c r="D318" s="82"/>
      <c r="E318" s="14"/>
      <c r="F318" s="23">
        <v>4254.8802291494258</v>
      </c>
      <c r="G318" s="84"/>
      <c r="H318" s="14"/>
      <c r="I318" s="23">
        <v>4254.8802291494258</v>
      </c>
      <c r="J318" s="42"/>
      <c r="K318" s="14"/>
      <c r="L318" s="34">
        <v>4211.63</v>
      </c>
      <c r="M318" s="42"/>
      <c r="N318" s="60">
        <v>-43.25022914942565</v>
      </c>
      <c r="O318" s="42"/>
      <c r="P318" s="14"/>
      <c r="Q318" s="34">
        <v>4025.74</v>
      </c>
      <c r="R318" s="42"/>
      <c r="S318" s="86">
        <v>185.89000000000033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20.45" customHeight="1">
      <c r="A319" t="s">
        <v>472</v>
      </c>
      <c r="B319" s="12" t="s">
        <v>104</v>
      </c>
      <c r="C319" s="108" t="s">
        <v>44</v>
      </c>
      <c r="D319" s="110"/>
      <c r="E319" s="111"/>
      <c r="F319" s="31">
        <v>15813.640893866666</v>
      </c>
      <c r="G319" s="112"/>
      <c r="H319" s="111"/>
      <c r="I319" s="31">
        <v>15813.640893866666</v>
      </c>
      <c r="J319" s="113"/>
      <c r="K319" s="111"/>
      <c r="L319" s="114">
        <v>23019.06</v>
      </c>
      <c r="M319" s="113"/>
      <c r="N319" s="115">
        <v>7205.4191061333349</v>
      </c>
      <c r="O319" s="113"/>
      <c r="P319" s="111"/>
      <c r="Q319" s="114">
        <v>14802.97</v>
      </c>
      <c r="R319" s="113"/>
      <c r="S319" s="116">
        <v>8216.090000000002</v>
      </c>
      <c r="T319" s="14"/>
      <c r="U319" s="14"/>
      <c r="V319" s="14" t="s">
        <v>473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20.45" customHeight="1">
      <c r="A320" t="s">
        <v>474</v>
      </c>
      <c r="B320" s="12" t="s">
        <v>104</v>
      </c>
      <c r="C320" s="108" t="s">
        <v>45</v>
      </c>
      <c r="D320" s="82"/>
      <c r="E320" s="14"/>
      <c r="F320" s="31">
        <v>0</v>
      </c>
      <c r="G320" s="84"/>
      <c r="H320" s="14"/>
      <c r="I320" s="31">
        <v>0</v>
      </c>
      <c r="J320" s="42"/>
      <c r="K320" s="14"/>
      <c r="L320" s="34">
        <v>0</v>
      </c>
      <c r="M320" s="42"/>
      <c r="N320" s="60">
        <v>0</v>
      </c>
      <c r="O320" s="42"/>
      <c r="P320" s="14"/>
      <c r="Q320" s="34">
        <v>0</v>
      </c>
      <c r="R320" s="42"/>
      <c r="S320" s="86"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20.45" hidden="1" customHeight="1">
      <c r="A321" t="s">
        <v>459</v>
      </c>
      <c r="B321" s="12" t="s">
        <v>104</v>
      </c>
      <c r="C321" s="241" t="s">
        <v>21</v>
      </c>
      <c r="D321" s="82"/>
      <c r="E321" s="14"/>
      <c r="F321" s="31">
        <v>0</v>
      </c>
      <c r="G321" s="84"/>
      <c r="H321" s="14"/>
      <c r="I321" s="31">
        <v>0</v>
      </c>
      <c r="J321" s="42"/>
      <c r="K321" s="14"/>
      <c r="L321" s="34">
        <v>0</v>
      </c>
      <c r="M321" s="42"/>
      <c r="N321" s="60">
        <v>0</v>
      </c>
      <c r="O321" s="42"/>
      <c r="P321" s="14"/>
      <c r="Q321" s="34">
        <v>0</v>
      </c>
      <c r="R321" s="42"/>
      <c r="S321" s="86"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20.45" hidden="1" customHeight="1">
      <c r="A322" t="s">
        <v>459</v>
      </c>
      <c r="B322" s="12" t="s">
        <v>104</v>
      </c>
      <c r="C322" s="241" t="s">
        <v>21</v>
      </c>
      <c r="D322" s="82"/>
      <c r="E322" s="14"/>
      <c r="F322" s="31">
        <v>0</v>
      </c>
      <c r="G322" s="84"/>
      <c r="H322" s="14"/>
      <c r="I322" s="31">
        <v>0</v>
      </c>
      <c r="J322" s="42"/>
      <c r="K322" s="14"/>
      <c r="L322" s="34">
        <v>0</v>
      </c>
      <c r="M322" s="42"/>
      <c r="N322" s="60">
        <v>0</v>
      </c>
      <c r="O322" s="42"/>
      <c r="P322" s="14"/>
      <c r="Q322" s="34">
        <v>0</v>
      </c>
      <c r="R322" s="42"/>
      <c r="S322" s="86"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20.45" hidden="1" customHeight="1">
      <c r="A323" t="s">
        <v>459</v>
      </c>
      <c r="B323" s="12" t="s">
        <v>104</v>
      </c>
      <c r="C323" s="241" t="s">
        <v>21</v>
      </c>
      <c r="D323" s="82"/>
      <c r="E323" s="14"/>
      <c r="F323" s="31">
        <v>0</v>
      </c>
      <c r="G323" s="84"/>
      <c r="H323" s="14"/>
      <c r="I323" s="31">
        <v>0</v>
      </c>
      <c r="J323" s="42"/>
      <c r="K323" s="14"/>
      <c r="L323" s="34">
        <v>0</v>
      </c>
      <c r="M323" s="42"/>
      <c r="N323" s="60">
        <v>0</v>
      </c>
      <c r="O323" s="42"/>
      <c r="P323" s="14"/>
      <c r="Q323" s="34">
        <v>0</v>
      </c>
      <c r="R323" s="42"/>
      <c r="S323" s="86"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20.45" customHeight="1">
      <c r="A324" t="s">
        <v>475</v>
      </c>
      <c r="B324" s="12" t="s">
        <v>104</v>
      </c>
      <c r="C324" s="109" t="s">
        <v>46</v>
      </c>
      <c r="D324" s="82"/>
      <c r="E324" s="14"/>
      <c r="F324" s="23">
        <v>3479.2051715934381</v>
      </c>
      <c r="G324" s="84"/>
      <c r="H324" s="14"/>
      <c r="I324" s="23">
        <v>3479.2051715934381</v>
      </c>
      <c r="J324" s="42"/>
      <c r="K324" s="14"/>
      <c r="L324" s="34">
        <v>2490.75</v>
      </c>
      <c r="M324" s="42"/>
      <c r="N324" s="60">
        <v>-988.45517159343808</v>
      </c>
      <c r="O324" s="42"/>
      <c r="P324" s="14"/>
      <c r="Q324" s="34">
        <v>4749.75</v>
      </c>
      <c r="R324" s="42"/>
      <c r="S324" s="86">
        <v>-2259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20.45" customHeight="1">
      <c r="A325" t="s">
        <v>476</v>
      </c>
      <c r="B325" s="12" t="s">
        <v>104</v>
      </c>
      <c r="C325" s="108" t="s">
        <v>47</v>
      </c>
      <c r="D325" s="110"/>
      <c r="E325" s="111"/>
      <c r="F325" s="31">
        <v>3479.2051715934381</v>
      </c>
      <c r="G325" s="112"/>
      <c r="H325" s="111"/>
      <c r="I325" s="31">
        <v>3479.2051715934381</v>
      </c>
      <c r="J325" s="113"/>
      <c r="K325" s="111"/>
      <c r="L325" s="114">
        <v>36.33</v>
      </c>
      <c r="M325" s="113"/>
      <c r="N325" s="115">
        <v>-3442.8751715934382</v>
      </c>
      <c r="O325" s="113"/>
      <c r="P325" s="111"/>
      <c r="Q325" s="114">
        <v>0</v>
      </c>
      <c r="R325" s="113"/>
      <c r="S325" s="116">
        <v>36.33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20.45" customHeight="1">
      <c r="A326" t="s">
        <v>477</v>
      </c>
      <c r="B326" s="12" t="s">
        <v>104</v>
      </c>
      <c r="C326" s="108" t="s">
        <v>48</v>
      </c>
      <c r="D326" s="82"/>
      <c r="E326" s="14"/>
      <c r="F326" s="31">
        <v>2493.4303729752969</v>
      </c>
      <c r="G326" s="84"/>
      <c r="H326" s="14"/>
      <c r="I326" s="31">
        <v>2493.4303729752969</v>
      </c>
      <c r="J326" s="42"/>
      <c r="K326" s="14"/>
      <c r="L326" s="34">
        <v>4575.01</v>
      </c>
      <c r="M326" s="42"/>
      <c r="N326" s="60">
        <v>2081.5796270247033</v>
      </c>
      <c r="O326" s="42"/>
      <c r="P326" s="14"/>
      <c r="Q326" s="34">
        <v>4200.24</v>
      </c>
      <c r="R326" s="42"/>
      <c r="S326" s="86">
        <v>374.77000000000044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20.45" customHeight="1">
      <c r="A327" t="s">
        <v>478</v>
      </c>
      <c r="B327" s="12" t="s">
        <v>104</v>
      </c>
      <c r="C327" s="108" t="s">
        <v>49</v>
      </c>
      <c r="D327" s="82"/>
      <c r="E327" s="14"/>
      <c r="F327" s="31">
        <v>579.86752859890635</v>
      </c>
      <c r="G327" s="84"/>
      <c r="H327" s="14"/>
      <c r="I327" s="31">
        <v>579.86752859890635</v>
      </c>
      <c r="J327" s="42"/>
      <c r="K327" s="14"/>
      <c r="L327" s="34">
        <v>5020.3100000000004</v>
      </c>
      <c r="M327" s="42"/>
      <c r="N327" s="60">
        <v>4440.4424714010938</v>
      </c>
      <c r="O327" s="42"/>
      <c r="P327" s="14"/>
      <c r="Q327" s="34">
        <v>3740.63</v>
      </c>
      <c r="R327" s="42"/>
      <c r="S327" s="86">
        <v>1279.6800000000003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20.45" hidden="1" customHeight="1">
      <c r="A328" t="s">
        <v>459</v>
      </c>
      <c r="B328" s="12" t="s">
        <v>104</v>
      </c>
      <c r="C328" s="30" t="s">
        <v>21</v>
      </c>
      <c r="D328" s="89"/>
      <c r="E328" s="117"/>
      <c r="F328" s="31">
        <v>0</v>
      </c>
      <c r="G328" s="91"/>
      <c r="H328" s="117"/>
      <c r="I328" s="31">
        <v>0</v>
      </c>
      <c r="J328" s="24"/>
      <c r="K328" s="117"/>
      <c r="L328" s="34">
        <v>0</v>
      </c>
      <c r="M328" s="24"/>
      <c r="N328" s="94">
        <v>0</v>
      </c>
      <c r="O328" s="24"/>
      <c r="P328" s="117"/>
      <c r="Q328" s="34">
        <v>0</v>
      </c>
      <c r="R328" s="24"/>
      <c r="S328" s="95"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20.45" customHeight="1">
      <c r="A329" t="s">
        <v>479</v>
      </c>
      <c r="B329" s="12" t="s">
        <v>104</v>
      </c>
      <c r="C329" s="99" t="s">
        <v>50</v>
      </c>
      <c r="D329" s="100" t="s">
        <v>40</v>
      </c>
      <c r="E329" s="101">
        <v>0.38141498746900881</v>
      </c>
      <c r="F329" s="102">
        <v>39025.084674706399</v>
      </c>
      <c r="G329" s="103" t="s">
        <v>40</v>
      </c>
      <c r="H329" s="101">
        <v>0.38141498746900881</v>
      </c>
      <c r="I329" s="102">
        <v>39025.084674706399</v>
      </c>
      <c r="J329" s="103" t="s">
        <v>40</v>
      </c>
      <c r="K329" s="101">
        <v>0.51852377408601391</v>
      </c>
      <c r="L329" s="102">
        <v>43045.780000000006</v>
      </c>
      <c r="M329" s="154"/>
      <c r="N329" s="119">
        <v>4020.6953252936073</v>
      </c>
      <c r="O329" s="103" t="s">
        <v>40</v>
      </c>
      <c r="P329" s="101">
        <v>0.44209725397910926</v>
      </c>
      <c r="Q329" s="102">
        <v>43299.119999999995</v>
      </c>
      <c r="R329" s="154"/>
      <c r="S329" s="120">
        <v>-253.33999999998923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20.45" customHeight="1">
      <c r="A330" t="s">
        <v>480</v>
      </c>
      <c r="B330" s="12" t="s">
        <v>104</v>
      </c>
      <c r="C330" s="222" t="s">
        <v>51</v>
      </c>
      <c r="D330" s="82"/>
      <c r="E330" s="14"/>
      <c r="F330" s="31">
        <v>3808.6416666666664</v>
      </c>
      <c r="G330" s="84"/>
      <c r="H330" s="14"/>
      <c r="I330" s="31">
        <v>3808.6416666666664</v>
      </c>
      <c r="J330" s="42"/>
      <c r="K330" s="14"/>
      <c r="L330" s="34">
        <v>5397.13</v>
      </c>
      <c r="M330" s="42"/>
      <c r="N330" s="60">
        <v>1588.4883333333337</v>
      </c>
      <c r="O330" s="42"/>
      <c r="P330" s="14"/>
      <c r="Q330" s="34">
        <v>6086.65</v>
      </c>
      <c r="R330" s="42"/>
      <c r="S330" s="86">
        <v>-689.51999999999953</v>
      </c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20.45" customHeight="1">
      <c r="A331" t="s">
        <v>481</v>
      </c>
      <c r="B331" s="12" t="s">
        <v>104</v>
      </c>
      <c r="C331" s="108" t="s">
        <v>52</v>
      </c>
      <c r="D331" s="82"/>
      <c r="E331" s="14"/>
      <c r="F331" s="31">
        <v>1652.6753978584377</v>
      </c>
      <c r="G331" s="84"/>
      <c r="H331" s="14"/>
      <c r="I331" s="31">
        <v>1652.6753978584377</v>
      </c>
      <c r="J331" s="42"/>
      <c r="K331" s="14"/>
      <c r="L331" s="34">
        <v>145.72999999999999</v>
      </c>
      <c r="M331" s="42"/>
      <c r="N331" s="60">
        <v>-1506.9453978584377</v>
      </c>
      <c r="O331" s="42"/>
      <c r="P331" s="14"/>
      <c r="Q331" s="34">
        <v>0</v>
      </c>
      <c r="R331" s="42"/>
      <c r="S331" s="86">
        <v>145.72999999999999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20.45" customHeight="1">
      <c r="A332" t="s">
        <v>482</v>
      </c>
      <c r="B332" s="12" t="s">
        <v>104</v>
      </c>
      <c r="C332" s="109" t="s">
        <v>53</v>
      </c>
      <c r="D332" s="89"/>
      <c r="E332" s="117"/>
      <c r="F332" s="23">
        <v>285.5</v>
      </c>
      <c r="G332" s="91"/>
      <c r="H332" s="117"/>
      <c r="I332" s="23">
        <v>285.5</v>
      </c>
      <c r="J332" s="24"/>
      <c r="K332" s="117"/>
      <c r="L332" s="34">
        <v>290.89</v>
      </c>
      <c r="M332" s="24"/>
      <c r="N332" s="94">
        <v>5.3899999999999864</v>
      </c>
      <c r="O332" s="24"/>
      <c r="P332" s="117"/>
      <c r="Q332" s="34">
        <v>1234.4100000000001</v>
      </c>
      <c r="R332" s="24"/>
      <c r="S332" s="95">
        <v>-943.5200000000001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20.45" customHeight="1">
      <c r="A333" t="s">
        <v>483</v>
      </c>
      <c r="B333" s="12" t="s">
        <v>104</v>
      </c>
      <c r="C333" s="108" t="s">
        <v>54</v>
      </c>
      <c r="D333" s="82"/>
      <c r="E333" s="14"/>
      <c r="F333" s="31">
        <v>4280.7783333333336</v>
      </c>
      <c r="G333" s="84"/>
      <c r="H333" s="14"/>
      <c r="I333" s="31">
        <v>4280.7783333333336</v>
      </c>
      <c r="J333" s="42"/>
      <c r="K333" s="14"/>
      <c r="L333" s="114">
        <v>3781.12</v>
      </c>
      <c r="M333" s="42"/>
      <c r="N333" s="60">
        <v>-499.65833333333376</v>
      </c>
      <c r="O333" s="42"/>
      <c r="P333" s="14"/>
      <c r="Q333" s="114">
        <v>3520.33</v>
      </c>
      <c r="R333" s="42"/>
      <c r="S333" s="86">
        <v>260.78999999999996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20.45" customHeight="1">
      <c r="A334" t="s">
        <v>484</v>
      </c>
      <c r="B334" s="12" t="s">
        <v>104</v>
      </c>
      <c r="C334" s="108" t="s">
        <v>55</v>
      </c>
      <c r="D334" s="82"/>
      <c r="E334" s="14"/>
      <c r="F334" s="31">
        <v>1247.2631249999999</v>
      </c>
      <c r="G334" s="84"/>
      <c r="H334" s="14"/>
      <c r="I334" s="31">
        <v>1247.2631249999999</v>
      </c>
      <c r="J334" s="42"/>
      <c r="K334" s="14"/>
      <c r="L334" s="34">
        <v>48.43</v>
      </c>
      <c r="M334" s="42"/>
      <c r="N334" s="60">
        <v>-1198.8331249999999</v>
      </c>
      <c r="O334" s="42"/>
      <c r="P334" s="14"/>
      <c r="Q334" s="34">
        <v>1519.25</v>
      </c>
      <c r="R334" s="42"/>
      <c r="S334" s="86">
        <v>-1470.82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20.45" customHeight="1">
      <c r="A335" t="s">
        <v>485</v>
      </c>
      <c r="B335" s="12" t="s">
        <v>104</v>
      </c>
      <c r="C335" s="242" t="s">
        <v>56</v>
      </c>
      <c r="D335" s="89"/>
      <c r="E335" s="117"/>
      <c r="F335" s="23">
        <v>7272.824908333333</v>
      </c>
      <c r="G335" s="91"/>
      <c r="H335" s="117"/>
      <c r="I335" s="23">
        <v>7272.824908333333</v>
      </c>
      <c r="J335" s="24"/>
      <c r="K335" s="117"/>
      <c r="L335" s="49">
        <v>5169.6099999999997</v>
      </c>
      <c r="M335" s="24"/>
      <c r="N335" s="94">
        <v>-2103.2149083333334</v>
      </c>
      <c r="O335" s="24"/>
      <c r="P335" s="117"/>
      <c r="Q335" s="49">
        <v>9959.93</v>
      </c>
      <c r="R335" s="24"/>
      <c r="S335" s="95">
        <v>-4790.3200000000006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20.45" customHeight="1">
      <c r="A336" t="s">
        <v>486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v>0</v>
      </c>
      <c r="M336" s="42"/>
      <c r="N336" s="60">
        <v>0</v>
      </c>
      <c r="O336" s="42"/>
      <c r="P336" s="14"/>
      <c r="Q336" s="34">
        <v>0</v>
      </c>
      <c r="R336" s="42"/>
      <c r="S336" s="86"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20.45" customHeight="1">
      <c r="A337" t="s">
        <v>487</v>
      </c>
      <c r="B337" s="12" t="s">
        <v>104</v>
      </c>
      <c r="C337" s="108" t="s">
        <v>57</v>
      </c>
      <c r="D337" s="82"/>
      <c r="E337" s="14"/>
      <c r="F337" s="31">
        <v>126</v>
      </c>
      <c r="G337" s="84"/>
      <c r="H337" s="14"/>
      <c r="I337" s="31">
        <v>126</v>
      </c>
      <c r="J337" s="42"/>
      <c r="K337" s="14"/>
      <c r="L337" s="34">
        <v>164.65</v>
      </c>
      <c r="M337" s="42"/>
      <c r="N337" s="60">
        <v>38.650000000000006</v>
      </c>
      <c r="O337" s="42"/>
      <c r="P337" s="14"/>
      <c r="Q337" s="34">
        <v>105</v>
      </c>
      <c r="R337" s="42"/>
      <c r="S337" s="86">
        <v>59.650000000000006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20.45" customHeight="1">
      <c r="A338" t="s">
        <v>488</v>
      </c>
      <c r="B338" s="12" t="s">
        <v>104</v>
      </c>
      <c r="C338" s="108" t="s">
        <v>58</v>
      </c>
      <c r="D338" s="82"/>
      <c r="E338" s="14"/>
      <c r="F338" s="31">
        <v>170</v>
      </c>
      <c r="G338" s="84"/>
      <c r="H338" s="14"/>
      <c r="I338" s="31">
        <v>170</v>
      </c>
      <c r="J338" s="42"/>
      <c r="K338" s="14"/>
      <c r="L338" s="34">
        <v>0</v>
      </c>
      <c r="M338" s="42"/>
      <c r="N338" s="60">
        <v>-170</v>
      </c>
      <c r="O338" s="42"/>
      <c r="P338" s="14"/>
      <c r="Q338" s="34">
        <v>170</v>
      </c>
      <c r="R338" s="42"/>
      <c r="S338" s="86">
        <v>-170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20.45" customHeight="1">
      <c r="A339" t="s">
        <v>489</v>
      </c>
      <c r="B339" s="12" t="s">
        <v>104</v>
      </c>
      <c r="C339" s="108" t="s">
        <v>59</v>
      </c>
      <c r="D339" s="82"/>
      <c r="E339" s="14"/>
      <c r="F339" s="31">
        <v>545</v>
      </c>
      <c r="G339" s="84"/>
      <c r="H339" s="14"/>
      <c r="I339" s="31">
        <v>545</v>
      </c>
      <c r="J339" s="42"/>
      <c r="K339" s="14"/>
      <c r="L339" s="33">
        <v>424.01</v>
      </c>
      <c r="M339" s="42"/>
      <c r="N339" s="60">
        <v>-120.99000000000001</v>
      </c>
      <c r="O339" s="42"/>
      <c r="P339" s="14"/>
      <c r="Q339" s="33">
        <v>462.5</v>
      </c>
      <c r="R339" s="42"/>
      <c r="S339" s="86">
        <v>-38.490000000000009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20.45" customHeight="1">
      <c r="A340" t="s">
        <v>490</v>
      </c>
      <c r="B340" s="12" t="s">
        <v>104</v>
      </c>
      <c r="C340" s="108" t="s">
        <v>60</v>
      </c>
      <c r="D340" s="82"/>
      <c r="E340" s="14"/>
      <c r="F340" s="31">
        <v>452.27499999999998</v>
      </c>
      <c r="G340" s="84"/>
      <c r="H340" s="14"/>
      <c r="I340" s="31">
        <v>452.27499999999998</v>
      </c>
      <c r="J340" s="42"/>
      <c r="K340" s="14"/>
      <c r="L340" s="34">
        <v>256.82</v>
      </c>
      <c r="M340" s="42"/>
      <c r="N340" s="60">
        <v>-195.45499999999998</v>
      </c>
      <c r="O340" s="42"/>
      <c r="P340" s="14"/>
      <c r="Q340" s="34">
        <v>297.57</v>
      </c>
      <c r="R340" s="42"/>
      <c r="S340" s="86">
        <v>-40.75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20.45" customHeight="1">
      <c r="A341" t="s">
        <v>491</v>
      </c>
      <c r="B341" s="12" t="s">
        <v>104</v>
      </c>
      <c r="C341" s="108" t="s">
        <v>61</v>
      </c>
      <c r="D341" s="82"/>
      <c r="E341" s="14"/>
      <c r="F341" s="31">
        <v>216.25</v>
      </c>
      <c r="G341" s="84"/>
      <c r="H341" s="14"/>
      <c r="I341" s="31">
        <v>216.25</v>
      </c>
      <c r="J341" s="42"/>
      <c r="K341" s="14"/>
      <c r="L341" s="34">
        <v>15.97</v>
      </c>
      <c r="M341" s="42"/>
      <c r="N341" s="60">
        <v>-200.28</v>
      </c>
      <c r="O341" s="42"/>
      <c r="P341" s="14"/>
      <c r="Q341" s="34">
        <v>170</v>
      </c>
      <c r="R341" s="42"/>
      <c r="S341" s="86">
        <v>-154.03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20.45" customHeight="1">
      <c r="A342" t="s">
        <v>492</v>
      </c>
      <c r="B342" s="12" t="s">
        <v>104</v>
      </c>
      <c r="C342" s="108" t="s">
        <v>62</v>
      </c>
      <c r="D342" s="82"/>
      <c r="E342" s="14"/>
      <c r="F342" s="31">
        <v>897.75</v>
      </c>
      <c r="G342" s="84"/>
      <c r="H342" s="14"/>
      <c r="I342" s="31">
        <v>897.75</v>
      </c>
      <c r="J342" s="42"/>
      <c r="K342" s="14"/>
      <c r="L342" s="34">
        <v>197.1</v>
      </c>
      <c r="M342" s="42"/>
      <c r="N342" s="60">
        <v>-700.65</v>
      </c>
      <c r="O342" s="42"/>
      <c r="P342" s="14"/>
      <c r="Q342" s="34">
        <v>1332.25</v>
      </c>
      <c r="R342" s="42"/>
      <c r="S342" s="86">
        <v>-1135.1500000000001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20.45" customHeight="1">
      <c r="A343" t="s">
        <v>493</v>
      </c>
      <c r="B343" s="12" t="s">
        <v>104</v>
      </c>
      <c r="C343" s="108" t="s">
        <v>63</v>
      </c>
      <c r="D343" s="82"/>
      <c r="E343" s="14"/>
      <c r="F343" s="31">
        <v>247.14583333333334</v>
      </c>
      <c r="G343" s="84"/>
      <c r="H343" s="14"/>
      <c r="I343" s="31">
        <v>247.14583333333334</v>
      </c>
      <c r="J343" s="42"/>
      <c r="K343" s="14"/>
      <c r="L343" s="34">
        <v>22.14</v>
      </c>
      <c r="M343" s="42"/>
      <c r="N343" s="60">
        <v>-225.00583333333333</v>
      </c>
      <c r="O343" s="42"/>
      <c r="P343" s="14"/>
      <c r="Q343" s="34">
        <v>325</v>
      </c>
      <c r="R343" s="42"/>
      <c r="S343" s="86">
        <v>-302.86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20.45" customHeight="1">
      <c r="A344" t="s">
        <v>494</v>
      </c>
      <c r="B344" s="12" t="s">
        <v>104</v>
      </c>
      <c r="C344" s="108" t="s">
        <v>64</v>
      </c>
      <c r="D344" s="82"/>
      <c r="E344" s="14"/>
      <c r="F344" s="31">
        <v>1630.9951819211053</v>
      </c>
      <c r="G344" s="84"/>
      <c r="H344" s="14"/>
      <c r="I344" s="31">
        <v>1630.9951819211053</v>
      </c>
      <c r="J344" s="42"/>
      <c r="K344" s="14"/>
      <c r="L344" s="33">
        <v>856.24400000000014</v>
      </c>
      <c r="M344" s="42"/>
      <c r="N344" s="60">
        <v>-774.75118192110517</v>
      </c>
      <c r="O344" s="42"/>
      <c r="P344" s="14"/>
      <c r="Q344" s="34">
        <v>0</v>
      </c>
      <c r="R344" s="42"/>
      <c r="S344" s="86">
        <v>856.24400000000014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20.45" hidden="1" customHeight="1">
      <c r="A345" t="s">
        <v>459</v>
      </c>
      <c r="B345" s="12" t="s">
        <v>104</v>
      </c>
      <c r="C345" s="108" t="s">
        <v>21</v>
      </c>
      <c r="D345" s="82"/>
      <c r="E345" s="14"/>
      <c r="F345" s="31">
        <v>0</v>
      </c>
      <c r="G345" s="84"/>
      <c r="H345" s="14"/>
      <c r="I345" s="31">
        <v>0</v>
      </c>
      <c r="J345" s="42"/>
      <c r="K345" s="14"/>
      <c r="L345" s="34">
        <v>0</v>
      </c>
      <c r="M345" s="42"/>
      <c r="N345" s="60">
        <v>0</v>
      </c>
      <c r="O345" s="42"/>
      <c r="P345" s="14"/>
      <c r="Q345" s="34">
        <v>0</v>
      </c>
      <c r="R345" s="42"/>
      <c r="S345" s="86"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20.45" hidden="1" customHeight="1">
      <c r="A346" t="s">
        <v>459</v>
      </c>
      <c r="B346" s="12" t="s">
        <v>104</v>
      </c>
      <c r="C346" s="108" t="s">
        <v>21</v>
      </c>
      <c r="D346" s="82"/>
      <c r="E346" s="14"/>
      <c r="F346" s="31">
        <v>0</v>
      </c>
      <c r="G346" s="84"/>
      <c r="H346" s="14"/>
      <c r="I346" s="31">
        <v>0</v>
      </c>
      <c r="J346" s="42"/>
      <c r="K346" s="14"/>
      <c r="L346" s="34">
        <v>0</v>
      </c>
      <c r="M346" s="42"/>
      <c r="N346" s="60">
        <v>0</v>
      </c>
      <c r="O346" s="42"/>
      <c r="P346" s="14"/>
      <c r="Q346" s="34">
        <v>0</v>
      </c>
      <c r="R346" s="42"/>
      <c r="S346" s="86"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20.45" hidden="1" customHeight="1">
      <c r="A347" t="s">
        <v>459</v>
      </c>
      <c r="B347" s="12" t="s">
        <v>104</v>
      </c>
      <c r="C347" s="108" t="s">
        <v>21</v>
      </c>
      <c r="D347" s="82"/>
      <c r="E347" s="14"/>
      <c r="F347" s="31">
        <v>0</v>
      </c>
      <c r="G347" s="84"/>
      <c r="H347" s="14"/>
      <c r="I347" s="31">
        <v>0</v>
      </c>
      <c r="J347" s="42"/>
      <c r="K347" s="14"/>
      <c r="L347" s="34">
        <v>0</v>
      </c>
      <c r="M347" s="42"/>
      <c r="N347" s="60">
        <v>0</v>
      </c>
      <c r="O347" s="42"/>
      <c r="P347" s="14"/>
      <c r="Q347" s="34">
        <v>0</v>
      </c>
      <c r="R347" s="42"/>
      <c r="S347" s="86"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20.45" customHeight="1">
      <c r="B348" s="7"/>
      <c r="C348" s="99" t="s">
        <v>65</v>
      </c>
      <c r="D348" s="100" t="s">
        <v>40</v>
      </c>
      <c r="E348" s="101">
        <v>0.2231612413358699</v>
      </c>
      <c r="F348" s="102">
        <v>22833.099446446209</v>
      </c>
      <c r="G348" s="103" t="s">
        <v>40</v>
      </c>
      <c r="H348" s="101">
        <v>0.2231612413358699</v>
      </c>
      <c r="I348" s="102">
        <v>22833.099446446209</v>
      </c>
      <c r="J348" s="103" t="s">
        <v>40</v>
      </c>
      <c r="K348" s="101">
        <v>0.20200732340577154</v>
      </c>
      <c r="L348" s="102">
        <v>16769.843999999997</v>
      </c>
      <c r="M348" s="106"/>
      <c r="N348" s="102">
        <v>-6063.2554464462091</v>
      </c>
      <c r="O348" s="103" t="s">
        <v>40</v>
      </c>
      <c r="P348" s="101">
        <v>0.25712500661117299</v>
      </c>
      <c r="Q348" s="102">
        <v>25182.89</v>
      </c>
      <c r="R348" s="106"/>
      <c r="S348" s="107">
        <v>-8413.0460000000003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20.4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20.45" customHeight="1">
      <c r="B350" s="7"/>
      <c r="C350" s="99" t="s">
        <v>66</v>
      </c>
      <c r="D350" s="100" t="s">
        <v>40</v>
      </c>
      <c r="E350" s="101">
        <v>0.60457622880487871</v>
      </c>
      <c r="F350" s="102">
        <v>61858.184121152604</v>
      </c>
      <c r="G350" s="103" t="s">
        <v>40</v>
      </c>
      <c r="H350" s="101">
        <v>0.60457622880487871</v>
      </c>
      <c r="I350" s="102">
        <v>61858.184121152604</v>
      </c>
      <c r="J350" s="103" t="s">
        <v>40</v>
      </c>
      <c r="K350" s="101">
        <v>0.72053109749178545</v>
      </c>
      <c r="L350" s="102">
        <v>59815.624000000003</v>
      </c>
      <c r="M350" s="106"/>
      <c r="N350" s="119">
        <v>-2042.5601211526009</v>
      </c>
      <c r="O350" s="103" t="s">
        <v>40</v>
      </c>
      <c r="P350" s="101">
        <v>0.69922226059028225</v>
      </c>
      <c r="Q350" s="102">
        <v>68482.009999999995</v>
      </c>
      <c r="R350" s="106"/>
      <c r="S350" s="120">
        <v>-8666.3859999999913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20.4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20.45" customHeight="1" thickBot="1">
      <c r="B352" s="7"/>
      <c r="C352" s="130" t="s">
        <v>73</v>
      </c>
      <c r="D352" s="159"/>
      <c r="E352" s="131"/>
      <c r="F352" s="133">
        <v>40458.415794516186</v>
      </c>
      <c r="G352" s="160"/>
      <c r="H352" s="131"/>
      <c r="I352" s="133">
        <v>40458.415794516186</v>
      </c>
      <c r="J352" s="161"/>
      <c r="K352" s="132"/>
      <c r="L352" s="133">
        <v>23200.395999999986</v>
      </c>
      <c r="M352" s="161"/>
      <c r="N352" s="133">
        <v>-17258.0197945162</v>
      </c>
      <c r="O352" s="161"/>
      <c r="P352" s="132"/>
      <c r="Q352" s="133">
        <v>29458.25</v>
      </c>
      <c r="R352" s="161"/>
      <c r="S352" s="135">
        <v>-6257.8540000000139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20.4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20.45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customHeight="1">
      <c r="B355" s="7"/>
      <c r="C355" s="6" t="s">
        <v>256</v>
      </c>
      <c r="D355" s="2"/>
      <c r="E355" s="2"/>
      <c r="F355" s="2"/>
      <c r="G355" s="2"/>
      <c r="H355" s="1"/>
      <c r="I355" s="1"/>
      <c r="J355" s="1"/>
      <c r="K355" s="749" t="s">
        <v>120</v>
      </c>
      <c r="L355" s="2"/>
      <c r="M355" s="2"/>
      <c r="N355" s="1"/>
      <c r="O355" s="1"/>
      <c r="P355" s="2"/>
      <c r="Q355" s="1"/>
      <c r="R355" s="2"/>
      <c r="S355" s="5" t="s">
        <v>257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20.45" customHeight="1" thickTop="1">
      <c r="B357" s="7"/>
      <c r="C357" s="13"/>
      <c r="D357" s="774" t="s">
        <v>5</v>
      </c>
      <c r="E357" s="775"/>
      <c r="F357" s="776"/>
      <c r="G357" s="777" t="s">
        <v>75</v>
      </c>
      <c r="H357" s="775"/>
      <c r="I357" s="776"/>
      <c r="J357" s="777" t="s">
        <v>7</v>
      </c>
      <c r="K357" s="775"/>
      <c r="L357" s="776"/>
      <c r="M357" s="777" t="s">
        <v>8</v>
      </c>
      <c r="N357" s="776"/>
      <c r="O357" s="774" t="s">
        <v>9</v>
      </c>
      <c r="P357" s="775"/>
      <c r="Q357" s="776"/>
      <c r="R357" s="777" t="s">
        <v>10</v>
      </c>
      <c r="S357" s="778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20.45" customHeight="1" thickBot="1">
      <c r="A358" t="s">
        <v>120</v>
      </c>
      <c r="B358" s="12" t="s">
        <v>120</v>
      </c>
      <c r="C358" s="30"/>
      <c r="D358" s="243" t="s">
        <v>85</v>
      </c>
      <c r="E358" s="243" t="s">
        <v>105</v>
      </c>
      <c r="F358" s="244" t="s">
        <v>13</v>
      </c>
      <c r="G358" s="245" t="s">
        <v>85</v>
      </c>
      <c r="H358" s="243" t="s">
        <v>105</v>
      </c>
      <c r="I358" s="244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20.45" customHeight="1" thickTop="1">
      <c r="A359" t="s">
        <v>495</v>
      </c>
      <c r="B359" s="12" t="s">
        <v>120</v>
      </c>
      <c r="C359" s="63" t="s">
        <v>120</v>
      </c>
      <c r="D359" s="246">
        <v>0</v>
      </c>
      <c r="E359" s="247">
        <v>0</v>
      </c>
      <c r="F359" s="248">
        <v>0</v>
      </c>
      <c r="G359" s="246">
        <v>0</v>
      </c>
      <c r="H359" s="247">
        <v>0</v>
      </c>
      <c r="I359" s="246">
        <v>0</v>
      </c>
      <c r="J359" s="249">
        <v>0</v>
      </c>
      <c r="K359" s="230">
        <v>0</v>
      </c>
      <c r="L359" s="250">
        <v>0</v>
      </c>
      <c r="M359" s="231">
        <v>0</v>
      </c>
      <c r="N359" s="232">
        <v>0</v>
      </c>
      <c r="O359" s="249">
        <v>0</v>
      </c>
      <c r="P359" s="230">
        <v>0</v>
      </c>
      <c r="Q359" s="250">
        <v>0</v>
      </c>
      <c r="R359" s="231">
        <v>0</v>
      </c>
      <c r="S359" s="233">
        <v>0</v>
      </c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20.45" customHeight="1" thickBot="1">
      <c r="A360" t="s">
        <v>120</v>
      </c>
      <c r="B360" s="12" t="s">
        <v>120</v>
      </c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20.45" customHeight="1" thickTop="1">
      <c r="A361" t="s">
        <v>496</v>
      </c>
      <c r="B361" s="12" t="s">
        <v>120</v>
      </c>
      <c r="C361" s="54" t="s">
        <v>121</v>
      </c>
      <c r="D361" s="252">
        <v>0</v>
      </c>
      <c r="E361" s="183">
        <v>0</v>
      </c>
      <c r="F361" s="185">
        <v>0</v>
      </c>
      <c r="G361" s="184">
        <v>0</v>
      </c>
      <c r="H361" s="183">
        <v>0</v>
      </c>
      <c r="I361" s="185">
        <v>0</v>
      </c>
      <c r="J361" s="184">
        <v>0</v>
      </c>
      <c r="K361" s="183">
        <v>0</v>
      </c>
      <c r="L361" s="185">
        <v>0</v>
      </c>
      <c r="M361" s="253">
        <v>0</v>
      </c>
      <c r="N361" s="254">
        <v>0</v>
      </c>
      <c r="O361" s="184">
        <v>0</v>
      </c>
      <c r="P361" s="183">
        <v>0</v>
      </c>
      <c r="Q361" s="185">
        <v>0</v>
      </c>
      <c r="R361" s="42">
        <v>0</v>
      </c>
      <c r="S361" s="45"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20.45" customHeight="1">
      <c r="A362" t="s">
        <v>120</v>
      </c>
      <c r="B362" s="12" t="s">
        <v>120</v>
      </c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>
        <v>0</v>
      </c>
      <c r="O362" s="42"/>
      <c r="P362" s="14"/>
      <c r="Q362" s="41"/>
      <c r="R362" s="42"/>
      <c r="S362" s="62"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20.45" customHeight="1">
      <c r="A363" t="s">
        <v>497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20.45" customHeight="1">
      <c r="A364" t="s">
        <v>498</v>
      </c>
      <c r="B364" s="12" t="s">
        <v>120</v>
      </c>
      <c r="C364" s="108" t="s">
        <v>42</v>
      </c>
      <c r="D364" s="14"/>
      <c r="E364" s="14"/>
      <c r="F364" s="31">
        <v>0</v>
      </c>
      <c r="G364" s="42"/>
      <c r="H364" s="14"/>
      <c r="I364" s="31">
        <v>0</v>
      </c>
      <c r="J364" s="42"/>
      <c r="K364" s="14"/>
      <c r="L364" s="34">
        <v>0</v>
      </c>
      <c r="M364" s="42"/>
      <c r="N364" s="41"/>
      <c r="O364" s="42"/>
      <c r="P364" s="14"/>
      <c r="Q364" s="34">
        <v>0</v>
      </c>
      <c r="R364" s="42"/>
      <c r="S364" s="35"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20.45" customHeight="1">
      <c r="A365" t="s">
        <v>499</v>
      </c>
      <c r="B365" s="12" t="s">
        <v>120</v>
      </c>
      <c r="C365" s="109" t="s">
        <v>43</v>
      </c>
      <c r="D365" s="82"/>
      <c r="E365" s="14"/>
      <c r="F365" s="23">
        <v>0</v>
      </c>
      <c r="G365" s="84"/>
      <c r="H365" s="14"/>
      <c r="I365" s="23">
        <v>0</v>
      </c>
      <c r="J365" s="42"/>
      <c r="K365" s="14"/>
      <c r="L365" s="23">
        <v>0</v>
      </c>
      <c r="M365" s="42"/>
      <c r="N365" s="60">
        <v>0</v>
      </c>
      <c r="O365" s="42"/>
      <c r="P365" s="14"/>
      <c r="Q365" s="23">
        <v>0</v>
      </c>
      <c r="R365" s="42"/>
      <c r="S365" s="86"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20.45" customHeight="1">
      <c r="A366" t="s">
        <v>500</v>
      </c>
      <c r="B366" s="12" t="s">
        <v>120</v>
      </c>
      <c r="C366" s="108" t="s">
        <v>44</v>
      </c>
      <c r="D366" s="110"/>
      <c r="E366" s="111"/>
      <c r="F366" s="31">
        <v>0</v>
      </c>
      <c r="G366" s="112"/>
      <c r="H366" s="111"/>
      <c r="I366" s="31">
        <v>0</v>
      </c>
      <c r="J366" s="113"/>
      <c r="K366" s="111"/>
      <c r="L366" s="34">
        <v>0</v>
      </c>
      <c r="M366" s="113"/>
      <c r="N366" s="115">
        <v>0</v>
      </c>
      <c r="O366" s="113"/>
      <c r="P366" s="111"/>
      <c r="Q366" s="34">
        <v>0</v>
      </c>
      <c r="R366" s="113"/>
      <c r="S366" s="116"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20.45" customHeight="1">
      <c r="A367" t="s">
        <v>501</v>
      </c>
      <c r="B367" s="12" t="s">
        <v>120</v>
      </c>
      <c r="C367" s="108" t="s">
        <v>45</v>
      </c>
      <c r="D367" s="82"/>
      <c r="E367" s="14"/>
      <c r="F367" s="31">
        <v>0</v>
      </c>
      <c r="G367" s="84"/>
      <c r="H367" s="14"/>
      <c r="I367" s="31">
        <v>0</v>
      </c>
      <c r="J367" s="42"/>
      <c r="K367" s="14"/>
      <c r="L367" s="34">
        <v>0</v>
      </c>
      <c r="M367" s="42"/>
      <c r="N367" s="60">
        <v>0</v>
      </c>
      <c r="O367" s="42"/>
      <c r="P367" s="14"/>
      <c r="Q367" s="34">
        <v>0</v>
      </c>
      <c r="R367" s="42"/>
      <c r="S367" s="86"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20.45" hidden="1" customHeight="1">
      <c r="A368" t="s">
        <v>502</v>
      </c>
      <c r="B368" s="12" t="s">
        <v>120</v>
      </c>
      <c r="C368" s="30" t="s">
        <v>21</v>
      </c>
      <c r="D368" s="82"/>
      <c r="E368" s="14"/>
      <c r="F368" s="31">
        <v>0</v>
      </c>
      <c r="G368" s="84"/>
      <c r="H368" s="14"/>
      <c r="I368" s="31">
        <v>0</v>
      </c>
      <c r="J368" s="42"/>
      <c r="K368" s="14"/>
      <c r="L368" s="34">
        <v>0</v>
      </c>
      <c r="M368" s="42"/>
      <c r="N368" s="60">
        <v>0</v>
      </c>
      <c r="O368" s="42"/>
      <c r="P368" s="14"/>
      <c r="Q368" s="34">
        <v>0</v>
      </c>
      <c r="R368" s="42"/>
      <c r="S368" s="86"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20.45" hidden="1" customHeight="1">
      <c r="A369" t="s">
        <v>502</v>
      </c>
      <c r="B369" s="12" t="s">
        <v>120</v>
      </c>
      <c r="C369" s="30" t="s">
        <v>21</v>
      </c>
      <c r="D369" s="82"/>
      <c r="E369" s="14"/>
      <c r="F369" s="31">
        <v>0</v>
      </c>
      <c r="G369" s="84"/>
      <c r="H369" s="14"/>
      <c r="I369" s="31">
        <v>0</v>
      </c>
      <c r="J369" s="42"/>
      <c r="K369" s="14"/>
      <c r="L369" s="34">
        <v>0</v>
      </c>
      <c r="M369" s="42"/>
      <c r="N369" s="60">
        <v>0</v>
      </c>
      <c r="O369" s="42"/>
      <c r="P369" s="14"/>
      <c r="Q369" s="34">
        <v>0</v>
      </c>
      <c r="R369" s="42"/>
      <c r="S369" s="86"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20.45" hidden="1" customHeight="1">
      <c r="A370" t="s">
        <v>502</v>
      </c>
      <c r="B370" s="12" t="s">
        <v>120</v>
      </c>
      <c r="C370" s="30" t="s">
        <v>21</v>
      </c>
      <c r="D370" s="82"/>
      <c r="E370" s="14"/>
      <c r="F370" s="31">
        <v>0</v>
      </c>
      <c r="G370" s="84"/>
      <c r="H370" s="14"/>
      <c r="I370" s="31">
        <v>0</v>
      </c>
      <c r="J370" s="42"/>
      <c r="K370" s="14"/>
      <c r="L370" s="34">
        <v>0</v>
      </c>
      <c r="M370" s="42"/>
      <c r="N370" s="60">
        <v>0</v>
      </c>
      <c r="O370" s="42"/>
      <c r="P370" s="14"/>
      <c r="Q370" s="34">
        <v>0</v>
      </c>
      <c r="R370" s="42"/>
      <c r="S370" s="86"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20.45" customHeight="1">
      <c r="A371" t="s">
        <v>503</v>
      </c>
      <c r="B371" s="12" t="s">
        <v>120</v>
      </c>
      <c r="C371" s="109" t="s">
        <v>46</v>
      </c>
      <c r="D371" s="82"/>
      <c r="E371" s="14"/>
      <c r="F371" s="23">
        <v>0</v>
      </c>
      <c r="G371" s="84"/>
      <c r="H371" s="14"/>
      <c r="I371" s="23">
        <v>0</v>
      </c>
      <c r="J371" s="42"/>
      <c r="K371" s="14"/>
      <c r="L371" s="23">
        <v>0</v>
      </c>
      <c r="M371" s="42"/>
      <c r="N371" s="60">
        <v>0</v>
      </c>
      <c r="O371" s="42"/>
      <c r="P371" s="14"/>
      <c r="Q371" s="23">
        <v>0</v>
      </c>
      <c r="R371" s="42"/>
      <c r="S371" s="86"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20.45" customHeight="1">
      <c r="A372" t="s">
        <v>504</v>
      </c>
      <c r="B372" s="12" t="s">
        <v>120</v>
      </c>
      <c r="C372" s="108" t="s">
        <v>47</v>
      </c>
      <c r="D372" s="110"/>
      <c r="E372" s="111"/>
      <c r="F372" s="31">
        <v>0</v>
      </c>
      <c r="G372" s="112"/>
      <c r="H372" s="111"/>
      <c r="I372" s="31">
        <v>0</v>
      </c>
      <c r="J372" s="113"/>
      <c r="K372" s="111"/>
      <c r="L372" s="34">
        <v>0</v>
      </c>
      <c r="M372" s="113"/>
      <c r="N372" s="115">
        <v>0</v>
      </c>
      <c r="O372" s="113"/>
      <c r="P372" s="111"/>
      <c r="Q372" s="34">
        <v>0</v>
      </c>
      <c r="R372" s="113"/>
      <c r="S372" s="116"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20.45" customHeight="1">
      <c r="A373" t="s">
        <v>505</v>
      </c>
      <c r="B373" s="12" t="s">
        <v>120</v>
      </c>
      <c r="C373" s="108" t="s">
        <v>48</v>
      </c>
      <c r="D373" s="82"/>
      <c r="E373" s="14"/>
      <c r="F373" s="31">
        <v>0</v>
      </c>
      <c r="G373" s="84"/>
      <c r="H373" s="14"/>
      <c r="I373" s="31">
        <v>0</v>
      </c>
      <c r="J373" s="42"/>
      <c r="K373" s="14"/>
      <c r="L373" s="34">
        <v>0</v>
      </c>
      <c r="M373" s="42"/>
      <c r="N373" s="60">
        <v>0</v>
      </c>
      <c r="O373" s="42"/>
      <c r="P373" s="14"/>
      <c r="Q373" s="34">
        <v>0</v>
      </c>
      <c r="R373" s="42"/>
      <c r="S373" s="86"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20.45" customHeight="1">
      <c r="A374" t="s">
        <v>506</v>
      </c>
      <c r="B374" s="12" t="s">
        <v>120</v>
      </c>
      <c r="C374" s="108" t="s">
        <v>49</v>
      </c>
      <c r="D374" s="82"/>
      <c r="E374" s="14"/>
      <c r="F374" s="31">
        <v>0</v>
      </c>
      <c r="G374" s="84"/>
      <c r="H374" s="14"/>
      <c r="I374" s="31">
        <v>0</v>
      </c>
      <c r="J374" s="42"/>
      <c r="K374" s="14"/>
      <c r="L374" s="34">
        <v>0</v>
      </c>
      <c r="M374" s="42"/>
      <c r="N374" s="60">
        <v>0</v>
      </c>
      <c r="O374" s="42"/>
      <c r="P374" s="14"/>
      <c r="Q374" s="34">
        <v>0</v>
      </c>
      <c r="R374" s="42"/>
      <c r="S374" s="86"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20.45" hidden="1" customHeight="1">
      <c r="A375" t="s">
        <v>502</v>
      </c>
      <c r="B375" s="12" t="s">
        <v>120</v>
      </c>
      <c r="C375" s="30" t="s">
        <v>21</v>
      </c>
      <c r="D375" s="89"/>
      <c r="E375" s="117"/>
      <c r="F375" s="31">
        <v>0</v>
      </c>
      <c r="G375" s="91"/>
      <c r="H375" s="117"/>
      <c r="I375" s="31">
        <v>0</v>
      </c>
      <c r="J375" s="24"/>
      <c r="K375" s="117"/>
      <c r="L375" s="34">
        <v>0</v>
      </c>
      <c r="M375" s="24"/>
      <c r="N375" s="94">
        <v>0</v>
      </c>
      <c r="O375" s="24"/>
      <c r="P375" s="117"/>
      <c r="Q375" s="34">
        <v>0</v>
      </c>
      <c r="R375" s="24"/>
      <c r="S375" s="95"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20.45" customHeight="1">
      <c r="A376" t="s">
        <v>507</v>
      </c>
      <c r="B376" s="12" t="s">
        <v>120</v>
      </c>
      <c r="C376" s="99" t="s">
        <v>50</v>
      </c>
      <c r="D376" s="100" t="s">
        <v>40</v>
      </c>
      <c r="E376" s="101">
        <v>0</v>
      </c>
      <c r="F376" s="102">
        <v>0</v>
      </c>
      <c r="G376" s="103" t="s">
        <v>40</v>
      </c>
      <c r="H376" s="101">
        <v>0</v>
      </c>
      <c r="I376" s="102">
        <v>0</v>
      </c>
      <c r="J376" s="103" t="s">
        <v>40</v>
      </c>
      <c r="K376" s="101">
        <v>0</v>
      </c>
      <c r="L376" s="102">
        <v>0</v>
      </c>
      <c r="M376" s="154"/>
      <c r="N376" s="119">
        <v>0</v>
      </c>
      <c r="O376" s="103" t="s">
        <v>40</v>
      </c>
      <c r="P376" s="101">
        <v>0</v>
      </c>
      <c r="Q376" s="102">
        <v>0</v>
      </c>
      <c r="R376" s="154"/>
      <c r="S376" s="120"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20.45" customHeight="1">
      <c r="A377" t="s">
        <v>508</v>
      </c>
      <c r="B377" s="12" t="s">
        <v>120</v>
      </c>
      <c r="C377" s="222" t="s">
        <v>51</v>
      </c>
      <c r="D377" s="82"/>
      <c r="E377" s="14"/>
      <c r="F377" s="31">
        <v>0</v>
      </c>
      <c r="G377" s="84"/>
      <c r="H377" s="14"/>
      <c r="I377" s="31">
        <v>0</v>
      </c>
      <c r="J377" s="42"/>
      <c r="K377" s="14"/>
      <c r="L377" s="34">
        <v>0</v>
      </c>
      <c r="M377" s="42"/>
      <c r="N377" s="60">
        <v>0</v>
      </c>
      <c r="O377" s="42"/>
      <c r="P377" s="14"/>
      <c r="Q377" s="34">
        <v>0</v>
      </c>
      <c r="R377" s="42"/>
      <c r="S377" s="86"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20.45" customHeight="1">
      <c r="A378" t="s">
        <v>509</v>
      </c>
      <c r="B378" s="12" t="s">
        <v>120</v>
      </c>
      <c r="C378" s="108" t="s">
        <v>52</v>
      </c>
      <c r="D378" s="82"/>
      <c r="E378" s="14"/>
      <c r="F378" s="31">
        <v>0</v>
      </c>
      <c r="G378" s="84"/>
      <c r="H378" s="14"/>
      <c r="I378" s="31">
        <v>0</v>
      </c>
      <c r="J378" s="42"/>
      <c r="K378" s="14"/>
      <c r="L378" s="34">
        <v>0</v>
      </c>
      <c r="M378" s="42"/>
      <c r="N378" s="60">
        <v>0</v>
      </c>
      <c r="O378" s="42"/>
      <c r="P378" s="14"/>
      <c r="Q378" s="34">
        <v>0</v>
      </c>
      <c r="R378" s="42"/>
      <c r="S378" s="86"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20.45" customHeight="1">
      <c r="A379" t="s">
        <v>510</v>
      </c>
      <c r="B379" s="12" t="s">
        <v>120</v>
      </c>
      <c r="C379" s="109" t="s">
        <v>53</v>
      </c>
      <c r="D379" s="89"/>
      <c r="E379" s="117"/>
      <c r="F379" s="23">
        <v>0</v>
      </c>
      <c r="G379" s="91"/>
      <c r="H379" s="117"/>
      <c r="I379" s="23">
        <v>0</v>
      </c>
      <c r="J379" s="24"/>
      <c r="K379" s="117"/>
      <c r="L379" s="23">
        <v>0</v>
      </c>
      <c r="M379" s="24"/>
      <c r="N379" s="94">
        <v>0</v>
      </c>
      <c r="O379" s="24"/>
      <c r="P379" s="117"/>
      <c r="Q379" s="23">
        <v>0</v>
      </c>
      <c r="R379" s="24"/>
      <c r="S379" s="95"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20.45" customHeight="1">
      <c r="A380" t="s">
        <v>511</v>
      </c>
      <c r="B380" s="12" t="s">
        <v>120</v>
      </c>
      <c r="C380" s="108" t="s">
        <v>54</v>
      </c>
      <c r="D380" s="82"/>
      <c r="E380" s="14"/>
      <c r="F380" s="31">
        <v>0</v>
      </c>
      <c r="G380" s="84"/>
      <c r="H380" s="14"/>
      <c r="I380" s="31">
        <v>0</v>
      </c>
      <c r="J380" s="42"/>
      <c r="K380" s="14"/>
      <c r="L380" s="34">
        <v>0</v>
      </c>
      <c r="M380" s="42"/>
      <c r="N380" s="60">
        <v>0</v>
      </c>
      <c r="O380" s="42"/>
      <c r="P380" s="14"/>
      <c r="Q380" s="34">
        <v>0</v>
      </c>
      <c r="R380" s="42"/>
      <c r="S380" s="86"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20.45" customHeight="1">
      <c r="A381" t="s">
        <v>512</v>
      </c>
      <c r="B381" s="12" t="s">
        <v>120</v>
      </c>
      <c r="C381" s="108" t="s">
        <v>55</v>
      </c>
      <c r="D381" s="82"/>
      <c r="E381" s="14"/>
      <c r="F381" s="31">
        <v>0</v>
      </c>
      <c r="G381" s="84"/>
      <c r="H381" s="14"/>
      <c r="I381" s="31">
        <v>0</v>
      </c>
      <c r="J381" s="42"/>
      <c r="K381" s="14"/>
      <c r="L381" s="34">
        <v>0</v>
      </c>
      <c r="M381" s="42"/>
      <c r="N381" s="60">
        <v>0</v>
      </c>
      <c r="O381" s="42"/>
      <c r="P381" s="14"/>
      <c r="Q381" s="34">
        <v>0</v>
      </c>
      <c r="R381" s="42"/>
      <c r="S381" s="86"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20.45" customHeight="1">
      <c r="A382" t="s">
        <v>513</v>
      </c>
      <c r="B382" s="12" t="s">
        <v>120</v>
      </c>
      <c r="C382" s="108" t="s">
        <v>56</v>
      </c>
      <c r="D382" s="89"/>
      <c r="E382" s="117"/>
      <c r="F382" s="23">
        <v>0</v>
      </c>
      <c r="G382" s="91"/>
      <c r="H382" s="117"/>
      <c r="I382" s="23">
        <v>0</v>
      </c>
      <c r="J382" s="24"/>
      <c r="K382" s="117"/>
      <c r="L382" s="23">
        <v>0</v>
      </c>
      <c r="M382" s="24"/>
      <c r="N382" s="94">
        <v>0</v>
      </c>
      <c r="O382" s="24"/>
      <c r="P382" s="117"/>
      <c r="Q382" s="23">
        <v>0</v>
      </c>
      <c r="R382" s="24"/>
      <c r="S382" s="95"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45" customHeight="1">
      <c r="A383" t="s">
        <v>514</v>
      </c>
      <c r="B383" s="12" t="s">
        <v>120</v>
      </c>
      <c r="C383" s="222" t="s">
        <v>57</v>
      </c>
      <c r="D383" s="82"/>
      <c r="E383" s="14"/>
      <c r="F383" s="31">
        <v>0</v>
      </c>
      <c r="G383" s="84"/>
      <c r="H383" s="14"/>
      <c r="I383" s="31">
        <v>0</v>
      </c>
      <c r="J383" s="42"/>
      <c r="K383" s="14"/>
      <c r="L383" s="34">
        <v>0</v>
      </c>
      <c r="M383" s="42"/>
      <c r="N383" s="60">
        <v>0</v>
      </c>
      <c r="O383" s="42"/>
      <c r="P383" s="14"/>
      <c r="Q383" s="34">
        <v>0</v>
      </c>
      <c r="R383" s="42"/>
      <c r="S383" s="86"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45" customHeight="1">
      <c r="A384" t="s">
        <v>515</v>
      </c>
      <c r="B384" s="12" t="s">
        <v>120</v>
      </c>
      <c r="C384" s="108" t="s">
        <v>58</v>
      </c>
      <c r="D384" s="82"/>
      <c r="E384" s="14"/>
      <c r="F384" s="31">
        <v>0</v>
      </c>
      <c r="G384" s="84"/>
      <c r="H384" s="14"/>
      <c r="I384" s="31">
        <v>0</v>
      </c>
      <c r="J384" s="42"/>
      <c r="K384" s="14"/>
      <c r="L384" s="34">
        <v>0</v>
      </c>
      <c r="M384" s="42"/>
      <c r="N384" s="60">
        <v>0</v>
      </c>
      <c r="O384" s="42"/>
      <c r="P384" s="14"/>
      <c r="Q384" s="34">
        <v>0</v>
      </c>
      <c r="R384" s="42"/>
      <c r="S384" s="86"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45" customHeight="1">
      <c r="A385" t="s">
        <v>516</v>
      </c>
      <c r="B385" s="12" t="s">
        <v>120</v>
      </c>
      <c r="C385" s="108" t="s">
        <v>59</v>
      </c>
      <c r="D385" s="82"/>
      <c r="E385" s="14"/>
      <c r="F385" s="31">
        <v>0</v>
      </c>
      <c r="G385" s="84"/>
      <c r="H385" s="14"/>
      <c r="I385" s="31">
        <v>0</v>
      </c>
      <c r="J385" s="42"/>
      <c r="K385" s="14"/>
      <c r="L385" s="34">
        <v>0</v>
      </c>
      <c r="M385" s="42"/>
      <c r="N385" s="60">
        <v>0</v>
      </c>
      <c r="O385" s="42"/>
      <c r="P385" s="14"/>
      <c r="Q385" s="34">
        <v>0</v>
      </c>
      <c r="R385" s="42"/>
      <c r="S385" s="86"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45" customHeight="1">
      <c r="A386" t="s">
        <v>517</v>
      </c>
      <c r="B386" s="12" t="s">
        <v>120</v>
      </c>
      <c r="C386" s="108" t="s">
        <v>60</v>
      </c>
      <c r="D386" s="82"/>
      <c r="E386" s="14"/>
      <c r="F386" s="31">
        <v>0</v>
      </c>
      <c r="G386" s="84"/>
      <c r="H386" s="14"/>
      <c r="I386" s="31">
        <v>0</v>
      </c>
      <c r="J386" s="42"/>
      <c r="K386" s="14"/>
      <c r="L386" s="34">
        <v>0</v>
      </c>
      <c r="M386" s="42"/>
      <c r="N386" s="60">
        <v>0</v>
      </c>
      <c r="O386" s="42"/>
      <c r="P386" s="14"/>
      <c r="Q386" s="34">
        <v>0</v>
      </c>
      <c r="R386" s="42"/>
      <c r="S386" s="86"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45" customHeight="1">
      <c r="A387" t="s">
        <v>518</v>
      </c>
      <c r="B387" s="12" t="s">
        <v>120</v>
      </c>
      <c r="C387" s="108" t="s">
        <v>61</v>
      </c>
      <c r="D387" s="82"/>
      <c r="E387" s="14"/>
      <c r="F387" s="31">
        <v>0</v>
      </c>
      <c r="G387" s="84"/>
      <c r="H387" s="14"/>
      <c r="I387" s="31">
        <v>0</v>
      </c>
      <c r="J387" s="42"/>
      <c r="K387" s="14"/>
      <c r="L387" s="34">
        <v>0</v>
      </c>
      <c r="M387" s="42"/>
      <c r="N387" s="60">
        <v>0</v>
      </c>
      <c r="O387" s="42"/>
      <c r="P387" s="14"/>
      <c r="Q387" s="34">
        <v>0</v>
      </c>
      <c r="R387" s="42"/>
      <c r="S387" s="86"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45" customHeight="1">
      <c r="A388" t="s">
        <v>519</v>
      </c>
      <c r="B388" s="12" t="s">
        <v>120</v>
      </c>
      <c r="C388" s="108" t="s">
        <v>62</v>
      </c>
      <c r="D388" s="82"/>
      <c r="E388" s="14"/>
      <c r="F388" s="31">
        <v>0</v>
      </c>
      <c r="G388" s="84"/>
      <c r="H388" s="14"/>
      <c r="I388" s="31">
        <v>0</v>
      </c>
      <c r="J388" s="42"/>
      <c r="K388" s="14"/>
      <c r="L388" s="34">
        <v>0</v>
      </c>
      <c r="M388" s="42"/>
      <c r="N388" s="60">
        <v>0</v>
      </c>
      <c r="O388" s="42"/>
      <c r="P388" s="14"/>
      <c r="Q388" s="34">
        <v>0</v>
      </c>
      <c r="R388" s="42"/>
      <c r="S388" s="86"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45" customHeight="1">
      <c r="A389" t="s">
        <v>520</v>
      </c>
      <c r="B389" s="12" t="s">
        <v>120</v>
      </c>
      <c r="C389" s="108" t="s">
        <v>63</v>
      </c>
      <c r="D389" s="82"/>
      <c r="E389" s="14"/>
      <c r="F389" s="31">
        <v>0</v>
      </c>
      <c r="G389" s="84"/>
      <c r="H389" s="14"/>
      <c r="I389" s="31">
        <v>0</v>
      </c>
      <c r="J389" s="42"/>
      <c r="K389" s="14"/>
      <c r="L389" s="34">
        <v>0</v>
      </c>
      <c r="M389" s="42"/>
      <c r="N389" s="60">
        <v>0</v>
      </c>
      <c r="O389" s="42"/>
      <c r="P389" s="14"/>
      <c r="Q389" s="34">
        <v>0</v>
      </c>
      <c r="R389" s="42"/>
      <c r="S389" s="86"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45" customHeight="1">
      <c r="A390" t="s">
        <v>521</v>
      </c>
      <c r="B390" s="12" t="s">
        <v>120</v>
      </c>
      <c r="C390" s="108" t="s">
        <v>64</v>
      </c>
      <c r="D390" s="82"/>
      <c r="E390" s="14"/>
      <c r="F390" s="31">
        <v>0</v>
      </c>
      <c r="G390" s="84"/>
      <c r="H390" s="14"/>
      <c r="I390" s="31">
        <v>0</v>
      </c>
      <c r="J390" s="42"/>
      <c r="K390" s="14"/>
      <c r="L390" s="34">
        <v>0</v>
      </c>
      <c r="M390" s="42"/>
      <c r="N390" s="60">
        <v>0</v>
      </c>
      <c r="O390" s="42"/>
      <c r="P390" s="14"/>
      <c r="Q390" s="34">
        <v>0</v>
      </c>
      <c r="R390" s="42"/>
      <c r="S390" s="86"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20.45" hidden="1" customHeight="1">
      <c r="A391" t="s">
        <v>502</v>
      </c>
      <c r="B391" s="12" t="s">
        <v>120</v>
      </c>
      <c r="C391" s="108" t="s">
        <v>21</v>
      </c>
      <c r="D391" s="82"/>
      <c r="E391" s="14"/>
      <c r="F391" s="31">
        <v>0</v>
      </c>
      <c r="G391" s="84"/>
      <c r="H391" s="14"/>
      <c r="I391" s="31">
        <v>0</v>
      </c>
      <c r="J391" s="42"/>
      <c r="K391" s="14"/>
      <c r="L391" s="34">
        <v>0</v>
      </c>
      <c r="M391" s="42"/>
      <c r="N391" s="60">
        <v>0</v>
      </c>
      <c r="O391" s="42"/>
      <c r="P391" s="14"/>
      <c r="Q391" s="34">
        <v>0</v>
      </c>
      <c r="R391" s="42"/>
      <c r="S391" s="86"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20.45" hidden="1" customHeight="1">
      <c r="A392" t="s">
        <v>502</v>
      </c>
      <c r="B392" s="12" t="s">
        <v>120</v>
      </c>
      <c r="C392" s="108" t="s">
        <v>21</v>
      </c>
      <c r="D392" s="82"/>
      <c r="E392" s="14"/>
      <c r="F392" s="31">
        <v>0</v>
      </c>
      <c r="G392" s="84"/>
      <c r="H392" s="14"/>
      <c r="I392" s="31">
        <v>0</v>
      </c>
      <c r="J392" s="42"/>
      <c r="K392" s="14"/>
      <c r="L392" s="34">
        <v>0</v>
      </c>
      <c r="M392" s="42"/>
      <c r="N392" s="60">
        <v>0</v>
      </c>
      <c r="O392" s="42"/>
      <c r="P392" s="14"/>
      <c r="Q392" s="34">
        <v>0</v>
      </c>
      <c r="R392" s="42"/>
      <c r="S392" s="86"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20.45" hidden="1" customHeight="1">
      <c r="A393" t="s">
        <v>502</v>
      </c>
      <c r="B393" s="12" t="s">
        <v>120</v>
      </c>
      <c r="C393" s="108" t="s">
        <v>21</v>
      </c>
      <c r="D393" s="89"/>
      <c r="E393" s="117"/>
      <c r="F393" s="31">
        <v>0</v>
      </c>
      <c r="G393" s="91"/>
      <c r="H393" s="117"/>
      <c r="I393" s="31">
        <v>0</v>
      </c>
      <c r="J393" s="24"/>
      <c r="K393" s="117"/>
      <c r="L393" s="34">
        <v>0</v>
      </c>
      <c r="M393" s="24"/>
      <c r="N393" s="94">
        <v>0</v>
      </c>
      <c r="O393" s="24"/>
      <c r="P393" s="117"/>
      <c r="Q393" s="34">
        <v>0</v>
      </c>
      <c r="R393" s="24"/>
      <c r="S393" s="95"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20.45" customHeight="1">
      <c r="B394" s="7"/>
      <c r="C394" s="99" t="s">
        <v>65</v>
      </c>
      <c r="D394" s="100" t="s">
        <v>40</v>
      </c>
      <c r="E394" s="101">
        <v>0</v>
      </c>
      <c r="F394" s="102">
        <v>0</v>
      </c>
      <c r="G394" s="103" t="s">
        <v>40</v>
      </c>
      <c r="H394" s="101">
        <v>0</v>
      </c>
      <c r="I394" s="102">
        <v>0</v>
      </c>
      <c r="J394" s="103" t="s">
        <v>40</v>
      </c>
      <c r="K394" s="101">
        <v>0</v>
      </c>
      <c r="L394" s="102">
        <v>0</v>
      </c>
      <c r="M394" s="154"/>
      <c r="N394" s="102">
        <v>0</v>
      </c>
      <c r="O394" s="103" t="s">
        <v>40</v>
      </c>
      <c r="P394" s="101">
        <v>0</v>
      </c>
      <c r="Q394" s="102">
        <v>0</v>
      </c>
      <c r="R394" s="154"/>
      <c r="S394" s="120"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20.45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20.45" customHeight="1">
      <c r="B396" s="7"/>
      <c r="C396" s="99" t="s">
        <v>66</v>
      </c>
      <c r="D396" s="100" t="s">
        <v>40</v>
      </c>
      <c r="E396" s="101">
        <v>0</v>
      </c>
      <c r="F396" s="102">
        <v>0</v>
      </c>
      <c r="G396" s="103" t="s">
        <v>40</v>
      </c>
      <c r="H396" s="101">
        <v>0</v>
      </c>
      <c r="I396" s="102">
        <v>0</v>
      </c>
      <c r="J396" s="103" t="s">
        <v>40</v>
      </c>
      <c r="K396" s="101">
        <v>0</v>
      </c>
      <c r="L396" s="102">
        <v>0</v>
      </c>
      <c r="M396" s="259"/>
      <c r="N396" s="102">
        <v>0</v>
      </c>
      <c r="O396" s="103" t="s">
        <v>40</v>
      </c>
      <c r="P396" s="101">
        <v>0</v>
      </c>
      <c r="Q396" s="102">
        <v>0</v>
      </c>
      <c r="R396" s="106"/>
      <c r="S396" s="107">
        <v>0</v>
      </c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20.45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20.45" customHeight="1" thickTop="1" thickBot="1">
      <c r="B398" s="7"/>
      <c r="C398" s="260" t="s">
        <v>73</v>
      </c>
      <c r="D398" s="261"/>
      <c r="E398" s="261"/>
      <c r="F398" s="262">
        <v>0</v>
      </c>
      <c r="G398" s="263"/>
      <c r="H398" s="261"/>
      <c r="I398" s="262">
        <v>0</v>
      </c>
      <c r="J398" s="264"/>
      <c r="K398" s="265"/>
      <c r="L398" s="262">
        <v>0</v>
      </c>
      <c r="M398" s="263"/>
      <c r="N398" s="262">
        <v>0</v>
      </c>
      <c r="O398" s="264"/>
      <c r="P398" s="265"/>
      <c r="Q398" s="262">
        <v>0</v>
      </c>
      <c r="R398" s="264"/>
      <c r="S398" s="266"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customHeight="1" thickTop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/>
      <c r="M400" s="14"/>
      <c r="N400" s="14"/>
      <c r="O400" s="14"/>
      <c r="P400" s="14"/>
      <c r="Q400" s="14"/>
      <c r="R400" s="14"/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6" t="s">
        <v>256</v>
      </c>
      <c r="W401" s="6"/>
      <c r="X401" s="6"/>
      <c r="Y401" s="6"/>
      <c r="Z401" s="1"/>
      <c r="AA401" s="1"/>
      <c r="AB401" s="6"/>
      <c r="AC401" s="6"/>
      <c r="AD401" s="1"/>
      <c r="AE401" s="749" t="s">
        <v>122</v>
      </c>
      <c r="AF401" s="6"/>
      <c r="AG401" s="6"/>
      <c r="AH401" s="1"/>
      <c r="AI401" s="1"/>
      <c r="AJ401" s="267"/>
      <c r="AK401" s="2"/>
      <c r="AL401" s="1"/>
      <c r="AM401" s="6"/>
      <c r="AN401" s="6"/>
      <c r="AO401" s="5" t="s">
        <v>257</v>
      </c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1:61" ht="20.45" customHeight="1" thickTop="1" thickBot="1">
      <c r="A403" t="s">
        <v>522</v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269"/>
      <c r="W403" s="750"/>
      <c r="X403" s="779" t="s">
        <v>123</v>
      </c>
      <c r="Y403" s="772"/>
      <c r="Z403" s="780"/>
      <c r="AA403" s="771" t="s">
        <v>75</v>
      </c>
      <c r="AB403" s="772"/>
      <c r="AC403" s="780"/>
      <c r="AD403" s="771" t="s">
        <v>7</v>
      </c>
      <c r="AE403" s="772"/>
      <c r="AF403" s="780"/>
      <c r="AG403" s="771" t="s">
        <v>124</v>
      </c>
      <c r="AH403" s="772"/>
      <c r="AI403" s="780"/>
      <c r="AJ403" s="771" t="s">
        <v>125</v>
      </c>
      <c r="AK403" s="772"/>
      <c r="AL403" s="772"/>
      <c r="AM403" s="771" t="s">
        <v>126</v>
      </c>
      <c r="AN403" s="772"/>
      <c r="AO403" s="773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1:61" ht="20.45" customHeight="1">
      <c r="A404" t="s">
        <v>522</v>
      </c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88"/>
      <c r="W404" s="271" t="s">
        <v>127</v>
      </c>
      <c r="X404" s="271" t="s">
        <v>128</v>
      </c>
      <c r="Y404" s="271" t="s">
        <v>129</v>
      </c>
      <c r="Z404" s="272" t="s">
        <v>130</v>
      </c>
      <c r="AA404" s="271" t="s">
        <v>128</v>
      </c>
      <c r="AB404" s="271" t="s">
        <v>129</v>
      </c>
      <c r="AC404" s="272" t="s">
        <v>130</v>
      </c>
      <c r="AD404" s="273" t="s">
        <v>128</v>
      </c>
      <c r="AE404" s="271" t="s">
        <v>129</v>
      </c>
      <c r="AF404" s="271" t="s">
        <v>130</v>
      </c>
      <c r="AG404" s="273" t="s">
        <v>131</v>
      </c>
      <c r="AH404" s="271" t="s">
        <v>132</v>
      </c>
      <c r="AI404" s="271" t="s">
        <v>133</v>
      </c>
      <c r="AJ404" s="273" t="s">
        <v>128</v>
      </c>
      <c r="AK404" s="271" t="s">
        <v>129</v>
      </c>
      <c r="AL404" s="271" t="s">
        <v>130</v>
      </c>
      <c r="AM404" s="274" t="s">
        <v>131</v>
      </c>
      <c r="AN404" s="271" t="s">
        <v>132</v>
      </c>
      <c r="AO404" s="145" t="s">
        <v>133</v>
      </c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1:61" ht="20.45" customHeight="1">
      <c r="A405" t="s">
        <v>16</v>
      </c>
      <c r="B405" s="7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258"/>
      <c r="U405" s="258"/>
      <c r="V405" s="109" t="s">
        <v>16</v>
      </c>
      <c r="W405" s="275"/>
      <c r="X405" s="275"/>
      <c r="Y405" s="275"/>
      <c r="Z405" s="276">
        <v>3142112.5184201845</v>
      </c>
      <c r="AA405" s="275"/>
      <c r="AB405" s="275"/>
      <c r="AC405" s="276">
        <v>3142112.5184201845</v>
      </c>
      <c r="AD405" s="277"/>
      <c r="AE405" s="278"/>
      <c r="AF405" s="278">
        <v>2075147.3900000001</v>
      </c>
      <c r="AG405" s="277"/>
      <c r="AH405" s="278"/>
      <c r="AI405" s="279"/>
      <c r="AJ405" s="277"/>
      <c r="AK405" s="278"/>
      <c r="AL405" s="278">
        <v>3317383.1799999997</v>
      </c>
      <c r="AM405" s="280"/>
      <c r="AN405" s="278"/>
      <c r="AO405" s="281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1:61" ht="20.45" customHeight="1">
      <c r="A406" t="s">
        <v>134</v>
      </c>
      <c r="B406" s="7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258"/>
      <c r="U406" s="258"/>
      <c r="V406" s="282" t="s">
        <v>134</v>
      </c>
      <c r="W406" s="283"/>
      <c r="X406" s="283"/>
      <c r="Y406" s="283"/>
      <c r="Z406" s="284">
        <v>413280.60047496704</v>
      </c>
      <c r="AA406" s="283"/>
      <c r="AB406" s="283"/>
      <c r="AC406" s="284">
        <v>413280.60047496704</v>
      </c>
      <c r="AD406" s="285"/>
      <c r="AE406" s="286"/>
      <c r="AF406" s="286">
        <v>297419.32000000007</v>
      </c>
      <c r="AG406" s="285"/>
      <c r="AH406" s="286">
        <v>-115861.28047496697</v>
      </c>
      <c r="AI406" s="287">
        <v>-0.2803453158503259</v>
      </c>
      <c r="AJ406" s="285"/>
      <c r="AK406" s="286"/>
      <c r="AL406" s="286">
        <v>360078.02000000025</v>
      </c>
      <c r="AM406" s="288"/>
      <c r="AN406" s="286">
        <v>-62658.700000000186</v>
      </c>
      <c r="AO406" s="289">
        <v>-0.17401423169345395</v>
      </c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1:61" ht="20.45" customHeight="1">
      <c r="A407" t="s">
        <v>135</v>
      </c>
      <c r="B407" s="7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258"/>
      <c r="U407" s="258"/>
      <c r="V407" s="290" t="s">
        <v>135</v>
      </c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1:61" ht="20.45" customHeight="1">
      <c r="A408" t="s">
        <v>32</v>
      </c>
      <c r="B408" s="7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258"/>
      <c r="U408" s="258"/>
      <c r="V408" s="108" t="s">
        <v>32</v>
      </c>
      <c r="W408" s="298" t="s">
        <v>136</v>
      </c>
      <c r="X408" s="291"/>
      <c r="Y408" s="299">
        <v>455.58860949975389</v>
      </c>
      <c r="Z408" s="292">
        <v>34467.450637893795</v>
      </c>
      <c r="AA408" s="291"/>
      <c r="AB408" s="299">
        <v>455.58860949975389</v>
      </c>
      <c r="AC408" s="292">
        <v>34467.450637893795</v>
      </c>
      <c r="AD408" s="300"/>
      <c r="AE408" s="299">
        <v>780.37657142857142</v>
      </c>
      <c r="AF408" s="292">
        <v>27313.18</v>
      </c>
      <c r="AG408" s="293">
        <v>324.78796192881754</v>
      </c>
      <c r="AH408" s="294">
        <v>-7154.2706378937946</v>
      </c>
      <c r="AI408" s="295">
        <v>-0.20756599358202407</v>
      </c>
      <c r="AJ408" s="300"/>
      <c r="AK408" s="294">
        <v>543.66607142857151</v>
      </c>
      <c r="AL408" s="292">
        <v>45667.950000000004</v>
      </c>
      <c r="AM408" s="296">
        <v>324.78796192881754</v>
      </c>
      <c r="AN408" s="294">
        <v>-18354.770000000004</v>
      </c>
      <c r="AO408" s="301">
        <v>-0.40191797529777451</v>
      </c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1:61" ht="20.45" customHeight="1">
      <c r="A409" t="s">
        <v>33</v>
      </c>
      <c r="B409" s="7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258"/>
      <c r="U409" s="258"/>
      <c r="V409" s="109" t="s">
        <v>33</v>
      </c>
      <c r="W409" s="302" t="s">
        <v>137</v>
      </c>
      <c r="X409" s="275"/>
      <c r="Y409" s="303">
        <v>344.22484213127683</v>
      </c>
      <c r="Z409" s="276">
        <v>26042.250633798994</v>
      </c>
      <c r="AA409" s="275"/>
      <c r="AB409" s="303">
        <v>344.22484213127683</v>
      </c>
      <c r="AC409" s="276">
        <v>26042.250633798994</v>
      </c>
      <c r="AD409" s="304"/>
      <c r="AE409" s="303">
        <v>351.04771428571428</v>
      </c>
      <c r="AF409" s="276">
        <v>12286.67</v>
      </c>
      <c r="AG409" s="277">
        <v>6.822872154437448</v>
      </c>
      <c r="AH409" s="278">
        <v>-13755.580633798994</v>
      </c>
      <c r="AI409" s="305">
        <v>-0.52820245174763358</v>
      </c>
      <c r="AJ409" s="304"/>
      <c r="AK409" s="278">
        <v>207.87642857142856</v>
      </c>
      <c r="AL409" s="276">
        <v>17461.62</v>
      </c>
      <c r="AM409" s="280">
        <v>6.822872154437448</v>
      </c>
      <c r="AN409" s="278">
        <v>-5174.9499999999989</v>
      </c>
      <c r="AO409" s="306">
        <v>-0.29636139144019852</v>
      </c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1:61" ht="20.45" customHeight="1">
      <c r="A410" t="s">
        <v>34</v>
      </c>
      <c r="B410" s="7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258"/>
      <c r="U410" s="258"/>
      <c r="V410" s="108" t="s">
        <v>34</v>
      </c>
      <c r="W410" s="298" t="s">
        <v>138</v>
      </c>
      <c r="X410" s="291"/>
      <c r="Y410" s="299">
        <v>173.57097440486746</v>
      </c>
      <c r="Z410" s="292">
        <v>13131.471831659408</v>
      </c>
      <c r="AA410" s="291"/>
      <c r="AB410" s="299">
        <v>173.57097440486746</v>
      </c>
      <c r="AC410" s="292">
        <v>13131.471831659408</v>
      </c>
      <c r="AD410" s="300"/>
      <c r="AE410" s="299">
        <v>152.93514285714286</v>
      </c>
      <c r="AF410" s="292">
        <v>5352.7300000000005</v>
      </c>
      <c r="AG410" s="293">
        <v>-20.635831547724592</v>
      </c>
      <c r="AH410" s="294">
        <v>-7778.7418316594076</v>
      </c>
      <c r="AI410" s="295">
        <v>-0.59237394949933941</v>
      </c>
      <c r="AJ410" s="300"/>
      <c r="AK410" s="294">
        <v>122.34559523809523</v>
      </c>
      <c r="AL410" s="292">
        <v>10277.029999999999</v>
      </c>
      <c r="AM410" s="296">
        <v>-20.635831547724592</v>
      </c>
      <c r="AN410" s="294">
        <v>-4924.2999999999984</v>
      </c>
      <c r="AO410" s="301">
        <v>-0.47915594291346808</v>
      </c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1:61" ht="20.45" customHeight="1">
      <c r="A411" t="s">
        <v>35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258"/>
      <c r="U411" s="258"/>
      <c r="V411" s="108" t="s">
        <v>35</v>
      </c>
      <c r="W411" s="298" t="s">
        <v>139</v>
      </c>
      <c r="X411" s="291"/>
      <c r="Y411" s="299">
        <v>33.070810983891086</v>
      </c>
      <c r="Z411" s="292">
        <v>2501.9645385646932</v>
      </c>
      <c r="AA411" s="291"/>
      <c r="AB411" s="299">
        <v>33.070810983891086</v>
      </c>
      <c r="AC411" s="292">
        <v>2501.9645385646932</v>
      </c>
      <c r="AD411" s="300"/>
      <c r="AE411" s="299">
        <v>69.995428571428576</v>
      </c>
      <c r="AF411" s="292">
        <v>2449.84</v>
      </c>
      <c r="AG411" s="293">
        <v>36.92461758753749</v>
      </c>
      <c r="AH411" s="294">
        <v>-52.124538564693012</v>
      </c>
      <c r="AI411" s="295">
        <v>-2.0833444184063216E-2</v>
      </c>
      <c r="AJ411" s="300"/>
      <c r="AK411" s="294">
        <v>2.3809523809523809</v>
      </c>
      <c r="AL411" s="292">
        <v>200</v>
      </c>
      <c r="AM411" s="296">
        <v>36.92461758753749</v>
      </c>
      <c r="AN411" s="294">
        <v>2249.84</v>
      </c>
      <c r="AO411" s="307">
        <v>11.2492</v>
      </c>
      <c r="AP411" s="258"/>
      <c r="AQ411" s="258"/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1:61" ht="20.45" customHeight="1">
      <c r="A412" t="s">
        <v>36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258"/>
      <c r="U412" s="258"/>
      <c r="V412" s="109" t="s">
        <v>36</v>
      </c>
      <c r="W412" s="302"/>
      <c r="X412" s="275"/>
      <c r="Y412" s="303">
        <v>43.849286804193831</v>
      </c>
      <c r="Z412" s="276">
        <v>3317.407628100972</v>
      </c>
      <c r="AA412" s="275"/>
      <c r="AB412" s="303">
        <v>43.849286804193831</v>
      </c>
      <c r="AC412" s="276">
        <v>3317.407628100972</v>
      </c>
      <c r="AD412" s="304"/>
      <c r="AE412" s="303">
        <v>59.569999999999993</v>
      </c>
      <c r="AF412" s="276">
        <v>2084.9499999999998</v>
      </c>
      <c r="AG412" s="277">
        <v>15.720713195806162</v>
      </c>
      <c r="AH412" s="278">
        <v>-1232.4576281009722</v>
      </c>
      <c r="AI412" s="305">
        <v>-0.37151226688608191</v>
      </c>
      <c r="AJ412" s="304"/>
      <c r="AK412" s="278">
        <v>32.150595238095242</v>
      </c>
      <c r="AL412" s="276">
        <v>2700.65</v>
      </c>
      <c r="AM412" s="280">
        <v>15.720713195806162</v>
      </c>
      <c r="AN412" s="278">
        <v>-615.70000000000027</v>
      </c>
      <c r="AO412" s="306">
        <v>-0.2279821524447819</v>
      </c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1:61" ht="20.45" customHeight="1">
      <c r="A413" t="s">
        <v>37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258"/>
      <c r="U413" s="258"/>
      <c r="V413" s="108" t="s">
        <v>37</v>
      </c>
      <c r="W413" s="298" t="s">
        <v>140</v>
      </c>
      <c r="X413" s="295"/>
      <c r="Y413" s="299">
        <v>153.23823239807243</v>
      </c>
      <c r="Z413" s="292">
        <v>11593.202948638496</v>
      </c>
      <c r="AA413" s="295"/>
      <c r="AB413" s="299">
        <v>153.23823239807243</v>
      </c>
      <c r="AC413" s="292">
        <v>11593.202948638496</v>
      </c>
      <c r="AD413" s="300"/>
      <c r="AE413" s="299">
        <v>291.41771428571428</v>
      </c>
      <c r="AF413" s="292">
        <v>10199.620000000001</v>
      </c>
      <c r="AG413" s="293">
        <v>138.17948188764186</v>
      </c>
      <c r="AH413" s="294">
        <v>-1393.5829486384955</v>
      </c>
      <c r="AI413" s="295">
        <v>-0.12020689664560368</v>
      </c>
      <c r="AJ413" s="300"/>
      <c r="AK413" s="294">
        <v>138.45238095238096</v>
      </c>
      <c r="AL413" s="292">
        <v>11630</v>
      </c>
      <c r="AM413" s="296">
        <v>138.17948188764186</v>
      </c>
      <c r="AN413" s="294">
        <v>-1430.3799999999992</v>
      </c>
      <c r="AO413" s="301">
        <v>-0.12299054170249349</v>
      </c>
      <c r="AP413" s="258"/>
      <c r="AQ413" s="258"/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1:61" ht="20.45" customHeight="1">
      <c r="A414" t="s">
        <v>38</v>
      </c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258"/>
      <c r="U414" s="258"/>
      <c r="V414" s="108" t="s">
        <v>38</v>
      </c>
      <c r="W414" s="298" t="s">
        <v>141</v>
      </c>
      <c r="X414" s="291"/>
      <c r="Y414" s="299">
        <v>197.05966590141205</v>
      </c>
      <c r="Z414" s="292">
        <v>14908.503341720248</v>
      </c>
      <c r="AA414" s="291"/>
      <c r="AB414" s="299">
        <v>197.05966590141205</v>
      </c>
      <c r="AC414" s="292">
        <v>14908.503341720248</v>
      </c>
      <c r="AD414" s="300"/>
      <c r="AE414" s="299">
        <v>301.61424999999997</v>
      </c>
      <c r="AF414" s="292">
        <v>12064.57</v>
      </c>
      <c r="AG414" s="293">
        <v>104.55458409858792</v>
      </c>
      <c r="AH414" s="294">
        <v>-2843.9333417202488</v>
      </c>
      <c r="AI414" s="295">
        <v>-0.19075914439793093</v>
      </c>
      <c r="AJ414" s="300"/>
      <c r="AK414" s="294">
        <v>218.20607142857145</v>
      </c>
      <c r="AL414" s="292">
        <v>18329.310000000001</v>
      </c>
      <c r="AM414" s="296">
        <v>104.55458409858792</v>
      </c>
      <c r="AN414" s="294">
        <v>-6264.7400000000016</v>
      </c>
      <c r="AO414" s="301">
        <v>-0.34178809786074876</v>
      </c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1:61" ht="20.45" hidden="1" customHeight="1">
      <c r="A415" t="s">
        <v>21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258"/>
      <c r="U415" s="258"/>
      <c r="V415" s="108" t="s">
        <v>21</v>
      </c>
      <c r="W415" s="298"/>
      <c r="X415" s="295"/>
      <c r="Y415" s="299">
        <v>0</v>
      </c>
      <c r="Z415" s="292">
        <v>0</v>
      </c>
      <c r="AA415" s="291"/>
      <c r="AB415" s="299">
        <v>0</v>
      </c>
      <c r="AC415" s="292">
        <v>0</v>
      </c>
      <c r="AD415" s="300"/>
      <c r="AE415" s="299">
        <v>0</v>
      </c>
      <c r="AF415" s="292">
        <v>0</v>
      </c>
      <c r="AG415" s="293">
        <v>0</v>
      </c>
      <c r="AH415" s="294">
        <v>0</v>
      </c>
      <c r="AI415" s="295">
        <v>0</v>
      </c>
      <c r="AJ415" s="300"/>
      <c r="AK415" s="294">
        <v>0</v>
      </c>
      <c r="AL415" s="292">
        <v>0</v>
      </c>
      <c r="AM415" s="296">
        <v>0</v>
      </c>
      <c r="AN415" s="294">
        <v>0</v>
      </c>
      <c r="AO415" s="301">
        <v>0</v>
      </c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1:61" ht="20.45" hidden="1" customHeight="1">
      <c r="A416" t="s">
        <v>21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258"/>
      <c r="U416" s="258"/>
      <c r="V416" s="108" t="s">
        <v>21</v>
      </c>
      <c r="W416" s="298"/>
      <c r="X416" s="295"/>
      <c r="Y416" s="299">
        <v>0</v>
      </c>
      <c r="Z416" s="292">
        <v>0</v>
      </c>
      <c r="AA416" s="291"/>
      <c r="AB416" s="299">
        <v>0</v>
      </c>
      <c r="AC416" s="292">
        <v>0</v>
      </c>
      <c r="AD416" s="300"/>
      <c r="AE416" s="299">
        <v>0</v>
      </c>
      <c r="AF416" s="292">
        <v>0</v>
      </c>
      <c r="AG416" s="293">
        <v>0</v>
      </c>
      <c r="AH416" s="294">
        <v>0</v>
      </c>
      <c r="AI416" s="295">
        <v>0</v>
      </c>
      <c r="AJ416" s="300"/>
      <c r="AK416" s="294">
        <v>0</v>
      </c>
      <c r="AL416" s="292">
        <v>0</v>
      </c>
      <c r="AM416" s="296">
        <v>0</v>
      </c>
      <c r="AN416" s="294">
        <v>0</v>
      </c>
      <c r="AO416" s="301">
        <v>0</v>
      </c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1:61" ht="20.45" hidden="1" customHeight="1">
      <c r="A417" t="s">
        <v>21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8"/>
      <c r="U417" s="258"/>
      <c r="V417" s="108" t="s">
        <v>21</v>
      </c>
      <c r="W417" s="298" t="s">
        <v>141</v>
      </c>
      <c r="X417" s="291"/>
      <c r="Y417" s="299">
        <v>0</v>
      </c>
      <c r="Z417" s="292">
        <v>0</v>
      </c>
      <c r="AA417" s="291"/>
      <c r="AB417" s="299">
        <v>0</v>
      </c>
      <c r="AC417" s="292">
        <v>0</v>
      </c>
      <c r="AD417" s="300"/>
      <c r="AE417" s="299">
        <v>0</v>
      </c>
      <c r="AF417" s="292">
        <v>0</v>
      </c>
      <c r="AG417" s="293">
        <v>0</v>
      </c>
      <c r="AH417" s="294">
        <v>0</v>
      </c>
      <c r="AI417" s="295">
        <v>0</v>
      </c>
      <c r="AJ417" s="300"/>
      <c r="AK417" s="294">
        <v>0</v>
      </c>
      <c r="AL417" s="292">
        <v>0</v>
      </c>
      <c r="AM417" s="296">
        <v>0</v>
      </c>
      <c r="AN417" s="294">
        <v>0</v>
      </c>
      <c r="AO417" s="301">
        <v>0</v>
      </c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1:61" ht="20.45" customHeight="1">
      <c r="A418" t="s">
        <v>39</v>
      </c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258"/>
      <c r="U418" s="258"/>
      <c r="V418" s="308" t="s">
        <v>39</v>
      </c>
      <c r="W418" s="309"/>
      <c r="X418" s="310">
        <v>0.25639299652245567</v>
      </c>
      <c r="Y418" s="309"/>
      <c r="Z418" s="311">
        <v>105962.25156037661</v>
      </c>
      <c r="AA418" s="310">
        <v>0.25639299652245567</v>
      </c>
      <c r="AB418" s="309"/>
      <c r="AC418" s="311">
        <v>105962.25156037661</v>
      </c>
      <c r="AD418" s="312">
        <v>0.24124713888795113</v>
      </c>
      <c r="AE418" s="309"/>
      <c r="AF418" s="311">
        <v>71751.56</v>
      </c>
      <c r="AG418" s="313"/>
      <c r="AH418" s="314">
        <v>-34210.69156037661</v>
      </c>
      <c r="AI418" s="310">
        <v>-0.3228573483160046</v>
      </c>
      <c r="AJ418" s="312">
        <v>0.29512092962519604</v>
      </c>
      <c r="AK418" s="309"/>
      <c r="AL418" s="311">
        <v>106266.56</v>
      </c>
      <c r="AM418" s="315"/>
      <c r="AN418" s="314">
        <v>-34515</v>
      </c>
      <c r="AO418" s="289">
        <v>-0.32479643643306044</v>
      </c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1:61" ht="20.45" customHeight="1">
      <c r="A419" t="s">
        <v>142</v>
      </c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316"/>
      <c r="P419" s="162"/>
      <c r="Q419" s="11"/>
      <c r="R419" s="11"/>
      <c r="S419" s="11"/>
      <c r="T419" s="258"/>
      <c r="U419" s="258"/>
      <c r="V419" s="108" t="s">
        <v>142</v>
      </c>
      <c r="W419" s="298" t="s">
        <v>143</v>
      </c>
      <c r="X419" s="291"/>
      <c r="Y419" s="291"/>
      <c r="Z419" s="292">
        <v>0</v>
      </c>
      <c r="AA419" s="291"/>
      <c r="AB419" s="291"/>
      <c r="AC419" s="292">
        <v>0</v>
      </c>
      <c r="AD419" s="300"/>
      <c r="AE419" s="299"/>
      <c r="AF419" s="292">
        <v>2916.67</v>
      </c>
      <c r="AG419" s="293"/>
      <c r="AH419" s="294"/>
      <c r="AI419" s="295">
        <v>0</v>
      </c>
      <c r="AJ419" s="300"/>
      <c r="AK419" s="291"/>
      <c r="AL419" s="292">
        <v>14500</v>
      </c>
      <c r="AM419" s="296"/>
      <c r="AN419" s="294">
        <v>-11583.33</v>
      </c>
      <c r="AO419" s="301">
        <v>-0.79885034482758621</v>
      </c>
      <c r="AP419" s="258" t="s">
        <v>523</v>
      </c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1:61" ht="20.45" customHeight="1">
      <c r="A420" t="s">
        <v>42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316"/>
      <c r="P420" s="162"/>
      <c r="Q420" s="11"/>
      <c r="R420" s="11"/>
      <c r="S420" s="11"/>
      <c r="T420" s="258"/>
      <c r="U420" s="258"/>
      <c r="V420" s="108" t="s">
        <v>42</v>
      </c>
      <c r="W420" s="298" t="s">
        <v>144</v>
      </c>
      <c r="X420" s="291"/>
      <c r="Y420" s="291"/>
      <c r="Z420" s="292">
        <v>51976.551080722333</v>
      </c>
      <c r="AA420" s="291"/>
      <c r="AB420" s="291"/>
      <c r="AC420" s="292">
        <v>51976.551080722333</v>
      </c>
      <c r="AD420" s="300"/>
      <c r="AE420" s="299"/>
      <c r="AF420" s="292">
        <v>34687.1</v>
      </c>
      <c r="AG420" s="293"/>
      <c r="AH420" s="294">
        <v>-17289.451080722334</v>
      </c>
      <c r="AI420" s="295">
        <v>-0.33263944454242267</v>
      </c>
      <c r="AJ420" s="300"/>
      <c r="AK420" s="291"/>
      <c r="AL420" s="292">
        <v>48573.36</v>
      </c>
      <c r="AM420" s="296"/>
      <c r="AN420" s="294">
        <v>-13886.260000000002</v>
      </c>
      <c r="AO420" s="301">
        <v>-0.28588222021289039</v>
      </c>
      <c r="AP420" s="258"/>
      <c r="AQ420" s="258" t="s">
        <v>524</v>
      </c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1:61" ht="20.45" customHeight="1">
      <c r="A421" t="s">
        <v>43</v>
      </c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/>
      <c r="M421" s="258"/>
      <c r="N421" s="258"/>
      <c r="O421" s="317"/>
      <c r="P421" s="162"/>
      <c r="Q421" s="258"/>
      <c r="R421" s="258"/>
      <c r="S421" s="258"/>
      <c r="T421" s="258"/>
      <c r="U421" s="258"/>
      <c r="V421" s="109" t="s">
        <v>43</v>
      </c>
      <c r="W421" s="302" t="s">
        <v>145</v>
      </c>
      <c r="X421" s="275"/>
      <c r="Y421" s="275"/>
      <c r="Z421" s="276">
        <v>25233.696925057473</v>
      </c>
      <c r="AA421" s="275"/>
      <c r="AB421" s="275"/>
      <c r="AC421" s="276">
        <v>25233.696925057473</v>
      </c>
      <c r="AD421" s="304"/>
      <c r="AE421" s="303"/>
      <c r="AF421" s="276">
        <v>21015.16</v>
      </c>
      <c r="AG421" s="277"/>
      <c r="AH421" s="278">
        <v>-4218.5369250574731</v>
      </c>
      <c r="AI421" s="305">
        <v>-0.16717871097470452</v>
      </c>
      <c r="AJ421" s="304"/>
      <c r="AK421" s="275"/>
      <c r="AL421" s="276">
        <v>25374.29</v>
      </c>
      <c r="AM421" s="280"/>
      <c r="AN421" s="278">
        <v>-4359.130000000001</v>
      </c>
      <c r="AO421" s="281">
        <v>-0.17179318120822301</v>
      </c>
      <c r="AP421" s="258"/>
      <c r="AQ421" s="258" t="s">
        <v>525</v>
      </c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1:61" ht="20.45" customHeight="1">
      <c r="A422" t="s">
        <v>44</v>
      </c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/>
      <c r="N422" s="258"/>
      <c r="O422" s="317"/>
      <c r="P422" s="162"/>
      <c r="Q422" s="258"/>
      <c r="R422" s="258"/>
      <c r="S422" s="258"/>
      <c r="T422" s="258"/>
      <c r="U422" s="258"/>
      <c r="V422" s="108" t="s">
        <v>44</v>
      </c>
      <c r="W422" s="298" t="s">
        <v>146</v>
      </c>
      <c r="X422" s="291"/>
      <c r="Y422" s="291"/>
      <c r="Z422" s="292">
        <v>43666.343229793099</v>
      </c>
      <c r="AA422" s="291"/>
      <c r="AB422" s="291"/>
      <c r="AC422" s="292">
        <v>43666.343229793099</v>
      </c>
      <c r="AD422" s="300"/>
      <c r="AE422" s="299"/>
      <c r="AF422" s="292">
        <v>50200.78</v>
      </c>
      <c r="AG422" s="293"/>
      <c r="AH422" s="294">
        <v>6534.4367702068994</v>
      </c>
      <c r="AI422" s="295">
        <v>0.14964469856840495</v>
      </c>
      <c r="AJ422" s="300"/>
      <c r="AK422" s="291"/>
      <c r="AL422" s="292">
        <v>44295.43</v>
      </c>
      <c r="AM422" s="296"/>
      <c r="AN422" s="294">
        <v>5905.3499999999985</v>
      </c>
      <c r="AO422" s="301">
        <v>0.13331736479361411</v>
      </c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1:61" ht="20.45" customHeight="1">
      <c r="A423" t="s">
        <v>45</v>
      </c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/>
      <c r="N423" s="258"/>
      <c r="O423" s="317"/>
      <c r="P423" s="162"/>
      <c r="Q423" s="258"/>
      <c r="R423" s="258"/>
      <c r="S423" s="258"/>
      <c r="T423" s="258"/>
      <c r="U423" s="258"/>
      <c r="V423" s="108" t="s">
        <v>45</v>
      </c>
      <c r="W423" s="298" t="s">
        <v>147</v>
      </c>
      <c r="X423" s="291"/>
      <c r="Y423" s="291"/>
      <c r="Z423" s="292">
        <v>33973.008648275863</v>
      </c>
      <c r="AA423" s="291"/>
      <c r="AB423" s="291"/>
      <c r="AC423" s="292">
        <v>33973.008648275863</v>
      </c>
      <c r="AD423" s="300"/>
      <c r="AE423" s="299"/>
      <c r="AF423" s="292">
        <v>24615.4</v>
      </c>
      <c r="AG423" s="293"/>
      <c r="AH423" s="294">
        <v>-9357.6086482758619</v>
      </c>
      <c r="AI423" s="295">
        <v>-0.27544244741923268</v>
      </c>
      <c r="AJ423" s="300"/>
      <c r="AK423" s="291"/>
      <c r="AL423" s="292">
        <v>23962.38</v>
      </c>
      <c r="AM423" s="296"/>
      <c r="AN423" s="294">
        <v>653.02000000000044</v>
      </c>
      <c r="AO423" s="301">
        <v>2.7251883994828578E-2</v>
      </c>
      <c r="AP423" s="258"/>
      <c r="AQ423" s="258"/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1:61" ht="20.45" hidden="1" customHeight="1">
      <c r="A424" t="s">
        <v>21</v>
      </c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317"/>
      <c r="P424" s="162"/>
      <c r="Q424" s="258"/>
      <c r="R424" s="258"/>
      <c r="S424" s="258"/>
      <c r="T424" s="258"/>
      <c r="U424" s="258"/>
      <c r="V424" s="108" t="s">
        <v>21</v>
      </c>
      <c r="W424" s="298"/>
      <c r="X424" s="291"/>
      <c r="Y424" s="291"/>
      <c r="Z424" s="292">
        <v>0</v>
      </c>
      <c r="AA424" s="291"/>
      <c r="AB424" s="291"/>
      <c r="AC424" s="292">
        <v>0</v>
      </c>
      <c r="AD424" s="300"/>
      <c r="AE424" s="299"/>
      <c r="AF424" s="292">
        <v>0</v>
      </c>
      <c r="AG424" s="293"/>
      <c r="AH424" s="294">
        <v>0</v>
      </c>
      <c r="AI424" s="295">
        <v>0</v>
      </c>
      <c r="AJ424" s="300"/>
      <c r="AK424" s="291"/>
      <c r="AL424" s="292">
        <v>0</v>
      </c>
      <c r="AM424" s="296"/>
      <c r="AN424" s="294">
        <v>0</v>
      </c>
      <c r="AO424" s="301">
        <v>0</v>
      </c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1:61" ht="20.45" hidden="1" customHeight="1">
      <c r="A425" t="s">
        <v>21</v>
      </c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317"/>
      <c r="P425" s="162"/>
      <c r="Q425" s="258"/>
      <c r="R425" s="258"/>
      <c r="S425" s="258"/>
      <c r="T425" s="258"/>
      <c r="U425" s="258"/>
      <c r="V425" s="108" t="s">
        <v>21</v>
      </c>
      <c r="W425" s="298"/>
      <c r="X425" s="291"/>
      <c r="Y425" s="291"/>
      <c r="Z425" s="292">
        <v>0</v>
      </c>
      <c r="AA425" s="291"/>
      <c r="AB425" s="291"/>
      <c r="AC425" s="292">
        <v>0</v>
      </c>
      <c r="AD425" s="300"/>
      <c r="AE425" s="299"/>
      <c r="AF425" s="292">
        <v>0</v>
      </c>
      <c r="AG425" s="293"/>
      <c r="AH425" s="294">
        <v>0</v>
      </c>
      <c r="AI425" s="295">
        <v>0</v>
      </c>
      <c r="AJ425" s="300"/>
      <c r="AK425" s="291"/>
      <c r="AL425" s="292">
        <v>0</v>
      </c>
      <c r="AM425" s="296"/>
      <c r="AN425" s="294">
        <v>0</v>
      </c>
      <c r="AO425" s="301">
        <v>0</v>
      </c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1:61" ht="20.45" hidden="1" customHeight="1">
      <c r="A426" t="s">
        <v>21</v>
      </c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317"/>
      <c r="P426" s="162"/>
      <c r="Q426" s="258"/>
      <c r="R426" s="258"/>
      <c r="S426" s="258"/>
      <c r="T426" s="258"/>
      <c r="U426" s="258"/>
      <c r="V426" s="108" t="s">
        <v>21</v>
      </c>
      <c r="W426" s="298"/>
      <c r="X426" s="291"/>
      <c r="Y426" s="291"/>
      <c r="Z426" s="292">
        <v>0</v>
      </c>
      <c r="AA426" s="291"/>
      <c r="AB426" s="291"/>
      <c r="AC426" s="292">
        <v>0</v>
      </c>
      <c r="AD426" s="300"/>
      <c r="AE426" s="299"/>
      <c r="AF426" s="292">
        <v>0</v>
      </c>
      <c r="AG426" s="293"/>
      <c r="AH426" s="294">
        <v>0</v>
      </c>
      <c r="AI426" s="295">
        <v>0</v>
      </c>
      <c r="AJ426" s="300"/>
      <c r="AK426" s="291"/>
      <c r="AL426" s="292">
        <v>0</v>
      </c>
      <c r="AM426" s="296"/>
      <c r="AN426" s="294">
        <v>0</v>
      </c>
      <c r="AO426" s="301">
        <v>0</v>
      </c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1:61" ht="20.45" customHeight="1">
      <c r="A427" t="s">
        <v>46</v>
      </c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/>
      <c r="M427" s="258"/>
      <c r="N427" s="258"/>
      <c r="O427" s="317"/>
      <c r="P427" s="162"/>
      <c r="Q427" s="258"/>
      <c r="R427" s="258"/>
      <c r="S427" s="258"/>
      <c r="T427" s="258"/>
      <c r="U427" s="258"/>
      <c r="V427" s="109" t="s">
        <v>46</v>
      </c>
      <c r="W427" s="302" t="s">
        <v>148</v>
      </c>
      <c r="X427" s="275"/>
      <c r="Y427" s="275"/>
      <c r="Z427" s="276">
        <v>34942.936938664985</v>
      </c>
      <c r="AA427" s="275"/>
      <c r="AB427" s="275"/>
      <c r="AC427" s="276">
        <v>34942.936938664985</v>
      </c>
      <c r="AD427" s="304"/>
      <c r="AE427" s="303"/>
      <c r="AF427" s="276">
        <v>22034.920000000002</v>
      </c>
      <c r="AG427" s="277"/>
      <c r="AH427" s="278">
        <v>-12908.016938664983</v>
      </c>
      <c r="AI427" s="305">
        <v>-0.36940274829566577</v>
      </c>
      <c r="AJ427" s="304"/>
      <c r="AK427" s="275"/>
      <c r="AL427" s="276">
        <v>36767.710000000006</v>
      </c>
      <c r="AM427" s="280"/>
      <c r="AN427" s="278">
        <v>-14732.790000000005</v>
      </c>
      <c r="AO427" s="306">
        <v>-0.40069914607137624</v>
      </c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1:61" ht="20.45" customHeight="1">
      <c r="A428" t="s">
        <v>47</v>
      </c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/>
      <c r="M428" s="258"/>
      <c r="N428" s="258"/>
      <c r="O428" s="317"/>
      <c r="P428" s="162"/>
      <c r="Q428" s="258"/>
      <c r="R428" s="258"/>
      <c r="S428" s="258"/>
      <c r="T428" s="258"/>
      <c r="U428" s="258"/>
      <c r="V428" s="108" t="s">
        <v>47</v>
      </c>
      <c r="W428" s="298" t="s">
        <v>149</v>
      </c>
      <c r="X428" s="291"/>
      <c r="Y428" s="291"/>
      <c r="Z428" s="292">
        <v>34942.936938664985</v>
      </c>
      <c r="AA428" s="291"/>
      <c r="AB428" s="291"/>
      <c r="AC428" s="292">
        <v>34942.936938664985</v>
      </c>
      <c r="AD428" s="300"/>
      <c r="AE428" s="299"/>
      <c r="AF428" s="292">
        <v>31766.530000000002</v>
      </c>
      <c r="AG428" s="293"/>
      <c r="AH428" s="294">
        <v>-3176.4069386649826</v>
      </c>
      <c r="AI428" s="295">
        <v>-9.0902689268520853E-2</v>
      </c>
      <c r="AJ428" s="300"/>
      <c r="AK428" s="291"/>
      <c r="AL428" s="292">
        <v>28614.859999999997</v>
      </c>
      <c r="AM428" s="296"/>
      <c r="AN428" s="294">
        <v>3151.6700000000055</v>
      </c>
      <c r="AO428" s="301">
        <v>0.11014102462846248</v>
      </c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1:61" ht="20.45" customHeight="1">
      <c r="A429" t="s">
        <v>48</v>
      </c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/>
      <c r="M429" s="258"/>
      <c r="N429" s="258"/>
      <c r="O429" s="317"/>
      <c r="P429" s="162"/>
      <c r="Q429" s="258"/>
      <c r="R429" s="258"/>
      <c r="S429" s="258"/>
      <c r="T429" s="258"/>
      <c r="U429" s="258"/>
      <c r="V429" s="108" t="s">
        <v>48</v>
      </c>
      <c r="W429" s="298" t="s">
        <v>150</v>
      </c>
      <c r="X429" s="291"/>
      <c r="Y429" s="291"/>
      <c r="Z429" s="292">
        <v>25042.438139376573</v>
      </c>
      <c r="AA429" s="291"/>
      <c r="AB429" s="291"/>
      <c r="AC429" s="292">
        <v>25042.438139376573</v>
      </c>
      <c r="AD429" s="300"/>
      <c r="AE429" s="299"/>
      <c r="AF429" s="292">
        <v>18505.86</v>
      </c>
      <c r="AG429" s="293"/>
      <c r="AH429" s="294">
        <v>-6536.5781393765719</v>
      </c>
      <c r="AI429" s="295">
        <v>-0.26102003738599627</v>
      </c>
      <c r="AJ429" s="300"/>
      <c r="AK429" s="291"/>
      <c r="AL429" s="292">
        <v>23722.65</v>
      </c>
      <c r="AM429" s="296"/>
      <c r="AN429" s="294">
        <v>-5216.7900000000009</v>
      </c>
      <c r="AO429" s="301">
        <v>-0.21990755670213913</v>
      </c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1:61" ht="20.45" customHeight="1">
      <c r="A430" t="s">
        <v>49</v>
      </c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/>
      <c r="M430" s="258"/>
      <c r="N430" s="258"/>
      <c r="O430" s="317"/>
      <c r="P430" s="162"/>
      <c r="Q430" s="258"/>
      <c r="R430" s="258"/>
      <c r="S430" s="258"/>
      <c r="T430" s="258"/>
      <c r="U430" s="258"/>
      <c r="V430" s="108" t="s">
        <v>49</v>
      </c>
      <c r="W430" s="298"/>
      <c r="X430" s="291"/>
      <c r="Y430" s="291"/>
      <c r="Z430" s="292">
        <v>5823.8228231108315</v>
      </c>
      <c r="AA430" s="291"/>
      <c r="AB430" s="291"/>
      <c r="AC430" s="292">
        <v>5823.8228231108315</v>
      </c>
      <c r="AD430" s="300"/>
      <c r="AE430" s="299"/>
      <c r="AF430" s="292">
        <v>5020.3100000000004</v>
      </c>
      <c r="AG430" s="293"/>
      <c r="AH430" s="294">
        <v>-803.51282311083105</v>
      </c>
      <c r="AI430" s="318">
        <v>-0.13796999797490914</v>
      </c>
      <c r="AJ430" s="300"/>
      <c r="AK430" s="291"/>
      <c r="AL430" s="292">
        <v>11489.880000000001</v>
      </c>
      <c r="AM430" s="296"/>
      <c r="AN430" s="294">
        <v>-6469.5700000000006</v>
      </c>
      <c r="AO430" s="301">
        <v>-0.56306680313458457</v>
      </c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1:61" ht="20.45" hidden="1" customHeight="1">
      <c r="A431" t="s">
        <v>21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258"/>
      <c r="U431" s="258"/>
      <c r="V431" s="30" t="s">
        <v>21</v>
      </c>
      <c r="W431" s="298"/>
      <c r="X431" s="291"/>
      <c r="Y431" s="299"/>
      <c r="Z431" s="292">
        <v>0</v>
      </c>
      <c r="AA431" s="291"/>
      <c r="AB431" s="299"/>
      <c r="AC431" s="292">
        <v>0</v>
      </c>
      <c r="AD431" s="300"/>
      <c r="AE431" s="299"/>
      <c r="AF431" s="292">
        <v>0</v>
      </c>
      <c r="AG431" s="293"/>
      <c r="AH431" s="294"/>
      <c r="AI431" s="295"/>
      <c r="AJ431" s="300"/>
      <c r="AK431" s="294"/>
      <c r="AL431" s="292">
        <v>0</v>
      </c>
      <c r="AM431" s="296"/>
      <c r="AN431" s="294"/>
      <c r="AO431" s="306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1:61" ht="20.45" customHeight="1">
      <c r="A432" t="s">
        <v>50</v>
      </c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R432" s="258"/>
      <c r="S432" s="258"/>
      <c r="T432" s="258"/>
      <c r="U432" s="258"/>
      <c r="V432" s="308" t="s">
        <v>50</v>
      </c>
      <c r="W432" s="309"/>
      <c r="X432" s="310">
        <v>0.61847019780244517</v>
      </c>
      <c r="Y432" s="309"/>
      <c r="Z432" s="311">
        <v>255601.73472366616</v>
      </c>
      <c r="AA432" s="310">
        <v>0.61847019780244517</v>
      </c>
      <c r="AB432" s="309"/>
      <c r="AC432" s="311">
        <v>255601.73472366616</v>
      </c>
      <c r="AD432" s="312">
        <v>0.708638329211431</v>
      </c>
      <c r="AE432" s="319"/>
      <c r="AF432" s="311">
        <v>210762.72999999998</v>
      </c>
      <c r="AG432" s="320"/>
      <c r="AH432" s="314">
        <v>-44839.004723666178</v>
      </c>
      <c r="AI432" s="310">
        <v>-0.17542527546670258</v>
      </c>
      <c r="AJ432" s="312">
        <v>0.7145689148146277</v>
      </c>
      <c r="AK432" s="309"/>
      <c r="AL432" s="311">
        <v>257300.55999999997</v>
      </c>
      <c r="AM432" s="321"/>
      <c r="AN432" s="314">
        <v>-46537.829999999987</v>
      </c>
      <c r="AO432" s="289">
        <v>-0.18086952473014437</v>
      </c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1:62" ht="20.45" customHeight="1">
      <c r="A433" t="s">
        <v>51</v>
      </c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/>
      <c r="N433" s="258"/>
      <c r="O433" s="258"/>
      <c r="P433" s="258"/>
      <c r="Q433" s="322"/>
      <c r="S433" s="258"/>
      <c r="T433" s="258"/>
      <c r="U433" s="258"/>
      <c r="V433" s="222" t="s">
        <v>51</v>
      </c>
      <c r="W433" s="323" t="s">
        <v>140</v>
      </c>
      <c r="X433" s="324"/>
      <c r="Y433" s="324"/>
      <c r="Z433" s="325">
        <v>10881.833333333332</v>
      </c>
      <c r="AA433" s="324"/>
      <c r="AB433" s="324"/>
      <c r="AC433" s="325">
        <v>10881.833333333332</v>
      </c>
      <c r="AD433" s="326"/>
      <c r="AE433" s="327"/>
      <c r="AF433" s="325">
        <v>11345.369999999999</v>
      </c>
      <c r="AG433" s="326"/>
      <c r="AH433" s="328">
        <v>463.53666666666686</v>
      </c>
      <c r="AI433" s="329">
        <v>4.2597295186166569E-2</v>
      </c>
      <c r="AJ433" s="326"/>
      <c r="AK433" s="324"/>
      <c r="AL433" s="325">
        <v>17392.949999999997</v>
      </c>
      <c r="AM433" s="330"/>
      <c r="AN433" s="328">
        <v>-6047.5799999999981</v>
      </c>
      <c r="AO433" s="297">
        <v>-0.34770294860848788</v>
      </c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1:62" ht="20.45" customHeight="1">
      <c r="A434" t="s">
        <v>52</v>
      </c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/>
      <c r="M434" s="258"/>
      <c r="N434" s="258"/>
      <c r="O434" s="258"/>
      <c r="Q434" s="322"/>
      <c r="S434" s="258"/>
      <c r="T434" s="258"/>
      <c r="U434" s="258"/>
      <c r="V434" s="108" t="s">
        <v>52</v>
      </c>
      <c r="W434" s="298" t="s">
        <v>151</v>
      </c>
      <c r="X434" s="291"/>
      <c r="Y434" s="291"/>
      <c r="Z434" s="292">
        <v>4410.3140789863637</v>
      </c>
      <c r="AA434" s="291"/>
      <c r="AB434" s="291"/>
      <c r="AC434" s="292">
        <v>4410.3140789863637</v>
      </c>
      <c r="AD434" s="300"/>
      <c r="AE434" s="299"/>
      <c r="AF434" s="292">
        <v>324.87</v>
      </c>
      <c r="AG434" s="293"/>
      <c r="AH434" s="294">
        <v>-4085.4440789863638</v>
      </c>
      <c r="AI434" s="295">
        <v>-0.9263385794794311</v>
      </c>
      <c r="AJ434" s="300"/>
      <c r="AK434" s="291"/>
      <c r="AL434" s="292">
        <v>1139.1399999999999</v>
      </c>
      <c r="AM434" s="296"/>
      <c r="AN434" s="294">
        <v>-814.26999999999987</v>
      </c>
      <c r="AO434" s="301">
        <v>-0.71481117334129252</v>
      </c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1:62" ht="20.45" customHeight="1">
      <c r="A435" t="s">
        <v>53</v>
      </c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/>
      <c r="M435" s="258"/>
      <c r="N435" s="258"/>
      <c r="O435" s="258"/>
      <c r="P435" s="258"/>
      <c r="Q435" s="322"/>
      <c r="S435" s="258"/>
      <c r="T435" s="258"/>
      <c r="U435" s="258"/>
      <c r="V435" s="109" t="s">
        <v>53</v>
      </c>
      <c r="W435" s="302" t="s">
        <v>152</v>
      </c>
      <c r="X435" s="275"/>
      <c r="Y435" s="275"/>
      <c r="Z435" s="276">
        <v>26652.437500000004</v>
      </c>
      <c r="AA435" s="275"/>
      <c r="AB435" s="275"/>
      <c r="AC435" s="276">
        <v>26652.437500000004</v>
      </c>
      <c r="AD435" s="304"/>
      <c r="AE435" s="303"/>
      <c r="AF435" s="276">
        <v>18132.73</v>
      </c>
      <c r="AG435" s="277"/>
      <c r="AH435" s="278">
        <v>-8519.7075000000041</v>
      </c>
      <c r="AI435" s="305">
        <v>-0.31965959961448193</v>
      </c>
      <c r="AJ435" s="304"/>
      <c r="AK435" s="275"/>
      <c r="AL435" s="276">
        <v>32151.829999999998</v>
      </c>
      <c r="AM435" s="280"/>
      <c r="AN435" s="278">
        <v>-14019.099999999999</v>
      </c>
      <c r="AO435" s="281">
        <v>-0.43602805812297463</v>
      </c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1:62" ht="20.45" customHeight="1">
      <c r="A436" t="s">
        <v>54</v>
      </c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/>
      <c r="M436" s="258"/>
      <c r="N436" s="258"/>
      <c r="O436" s="258"/>
      <c r="P436" s="258"/>
      <c r="Q436" s="322"/>
      <c r="S436" s="258"/>
      <c r="T436" s="258"/>
      <c r="U436" s="258"/>
      <c r="V436" s="108" t="s">
        <v>54</v>
      </c>
      <c r="W436" s="298" t="s">
        <v>153</v>
      </c>
      <c r="X436" s="291"/>
      <c r="Y436" s="291"/>
      <c r="Z436" s="292">
        <v>19483.113333333335</v>
      </c>
      <c r="AA436" s="291"/>
      <c r="AB436" s="291"/>
      <c r="AC436" s="292">
        <v>19483.113333333335</v>
      </c>
      <c r="AD436" s="300"/>
      <c r="AE436" s="299"/>
      <c r="AF436" s="292">
        <v>17343.57</v>
      </c>
      <c r="AG436" s="293"/>
      <c r="AH436" s="294">
        <v>-2139.5433333333349</v>
      </c>
      <c r="AI436" s="295">
        <v>-0.10981526908601541</v>
      </c>
      <c r="AJ436" s="300"/>
      <c r="AK436" s="291"/>
      <c r="AL436" s="292">
        <v>19200.900000000001</v>
      </c>
      <c r="AM436" s="296"/>
      <c r="AN436" s="294">
        <v>-1857.3300000000017</v>
      </c>
      <c r="AO436" s="301">
        <v>-9.6731403215474354E-2</v>
      </c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1:62" ht="20.45" customHeight="1">
      <c r="A437" t="s">
        <v>55</v>
      </c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/>
      <c r="M437" s="258"/>
      <c r="N437" s="258"/>
      <c r="O437" s="258"/>
      <c r="P437" s="258"/>
      <c r="Q437" s="322"/>
      <c r="S437" s="258"/>
      <c r="T437" s="258"/>
      <c r="U437" s="258"/>
      <c r="V437" s="108" t="s">
        <v>55</v>
      </c>
      <c r="W437" s="298" t="s">
        <v>154</v>
      </c>
      <c r="X437" s="291"/>
      <c r="Y437" s="291"/>
      <c r="Z437" s="292">
        <v>4989.0524999999998</v>
      </c>
      <c r="AA437" s="291"/>
      <c r="AB437" s="291"/>
      <c r="AC437" s="292">
        <v>4989.0524999999998</v>
      </c>
      <c r="AD437" s="300"/>
      <c r="AE437" s="299"/>
      <c r="AF437" s="292">
        <v>230.06</v>
      </c>
      <c r="AG437" s="293"/>
      <c r="AH437" s="294">
        <v>-4758.9924999999994</v>
      </c>
      <c r="AI437" s="295">
        <v>-0.95388703566458755</v>
      </c>
      <c r="AJ437" s="300"/>
      <c r="AK437" s="291"/>
      <c r="AL437" s="292">
        <v>6077.0000000000009</v>
      </c>
      <c r="AM437" s="296"/>
      <c r="AN437" s="294">
        <v>-5846.9400000000005</v>
      </c>
      <c r="AO437" s="301">
        <v>-0.96214250452525907</v>
      </c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1:62" ht="20.45" customHeight="1">
      <c r="A438" t="s">
        <v>56</v>
      </c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/>
      <c r="P438" s="258"/>
      <c r="Q438" s="322"/>
      <c r="S438" s="258"/>
      <c r="T438" s="258"/>
      <c r="U438" s="258"/>
      <c r="V438" s="108" t="s">
        <v>56</v>
      </c>
      <c r="W438" s="298" t="s">
        <v>155</v>
      </c>
      <c r="X438" s="291"/>
      <c r="Y438" s="291"/>
      <c r="Z438" s="292">
        <v>23987.578033333331</v>
      </c>
      <c r="AA438" s="291"/>
      <c r="AB438" s="291"/>
      <c r="AC438" s="292">
        <v>23987.578033333331</v>
      </c>
      <c r="AD438" s="300"/>
      <c r="AE438" s="299"/>
      <c r="AF438" s="292">
        <v>13891.41</v>
      </c>
      <c r="AG438" s="293"/>
      <c r="AH438" s="294">
        <v>-10096.168033333332</v>
      </c>
      <c r="AI438" s="295">
        <v>-0.42089151390372198</v>
      </c>
      <c r="AJ438" s="300"/>
      <c r="AK438" s="291"/>
      <c r="AL438" s="292">
        <v>30162.68</v>
      </c>
      <c r="AM438" s="296"/>
      <c r="AN438" s="294">
        <v>-16271.27</v>
      </c>
      <c r="AO438" s="301">
        <v>-0.53945040692670543</v>
      </c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1:62" ht="20.45" customHeight="1"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/>
      <c r="N439" s="258"/>
      <c r="O439" s="258"/>
      <c r="P439" s="258"/>
      <c r="Q439" s="322"/>
      <c r="S439" s="258"/>
      <c r="T439" s="258"/>
      <c r="U439" s="258"/>
      <c r="V439" s="223" t="s">
        <v>99</v>
      </c>
      <c r="W439" s="331"/>
      <c r="X439" s="332"/>
      <c r="Y439" s="332"/>
      <c r="Z439" s="333">
        <v>0</v>
      </c>
      <c r="AA439" s="332"/>
      <c r="AB439" s="332"/>
      <c r="AC439" s="333">
        <v>0</v>
      </c>
      <c r="AD439" s="334"/>
      <c r="AE439" s="335"/>
      <c r="AF439" s="333">
        <v>0</v>
      </c>
      <c r="AG439" s="336"/>
      <c r="AH439" s="337">
        <v>0</v>
      </c>
      <c r="AI439" s="338">
        <v>0</v>
      </c>
      <c r="AJ439" s="334"/>
      <c r="AK439" s="332"/>
      <c r="AL439" s="333">
        <v>0</v>
      </c>
      <c r="AM439" s="339"/>
      <c r="AN439" s="337">
        <v>0</v>
      </c>
      <c r="AO439" s="340">
        <v>0</v>
      </c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1:62" ht="20.45" customHeight="1">
      <c r="A440" t="s">
        <v>57</v>
      </c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341"/>
      <c r="Q440" s="322"/>
      <c r="R440" s="258"/>
      <c r="S440" s="258"/>
      <c r="T440" s="258"/>
      <c r="U440" s="258"/>
      <c r="V440" s="108" t="s">
        <v>57</v>
      </c>
      <c r="W440" s="298" t="s">
        <v>156</v>
      </c>
      <c r="X440" s="291"/>
      <c r="Y440" s="299"/>
      <c r="Z440" s="292">
        <v>997.68078981366978</v>
      </c>
      <c r="AA440" s="291"/>
      <c r="AB440" s="299"/>
      <c r="AC440" s="292">
        <v>997.68078981366978</v>
      </c>
      <c r="AD440" s="300"/>
      <c r="AE440" s="299"/>
      <c r="AF440" s="292">
        <v>2332.67</v>
      </c>
      <c r="AG440" s="293"/>
      <c r="AH440" s="294">
        <v>1334.9892101863302</v>
      </c>
      <c r="AI440" s="295">
        <v>1.3380925280075375</v>
      </c>
      <c r="AJ440" s="300"/>
      <c r="AK440" s="291"/>
      <c r="AL440" s="292">
        <v>837</v>
      </c>
      <c r="AM440" s="296"/>
      <c r="AN440" s="294">
        <v>1495.67</v>
      </c>
      <c r="AO440" s="301">
        <v>1.7869414575866189</v>
      </c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1:62" ht="20.45" customHeight="1">
      <c r="A441" t="s">
        <v>58</v>
      </c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Q441" s="322"/>
      <c r="S441" s="258"/>
      <c r="T441" s="258"/>
      <c r="U441" s="258"/>
      <c r="V441" s="108" t="s">
        <v>58</v>
      </c>
      <c r="W441" s="298" t="s">
        <v>157</v>
      </c>
      <c r="X441" s="291"/>
      <c r="Y441" s="291"/>
      <c r="Z441" s="292">
        <v>1515</v>
      </c>
      <c r="AA441" s="291"/>
      <c r="AB441" s="291"/>
      <c r="AC441" s="292">
        <v>1515</v>
      </c>
      <c r="AD441" s="300"/>
      <c r="AE441" s="299"/>
      <c r="AF441" s="292">
        <v>509.73</v>
      </c>
      <c r="AG441" s="293"/>
      <c r="AH441" s="294">
        <v>-1005.27</v>
      </c>
      <c r="AI441" s="318">
        <v>-0.66354455445544558</v>
      </c>
      <c r="AJ441" s="300"/>
      <c r="AK441" s="291"/>
      <c r="AL441" s="292">
        <v>1515</v>
      </c>
      <c r="AM441" s="296"/>
      <c r="AN441" s="294">
        <v>-1005.27</v>
      </c>
      <c r="AO441" s="301">
        <v>-0.66354455445544558</v>
      </c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1:62" ht="20.45" customHeight="1">
      <c r="A442" t="s">
        <v>59</v>
      </c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 t="s">
        <v>59</v>
      </c>
      <c r="W442" s="298" t="s">
        <v>158</v>
      </c>
      <c r="X442" s="291"/>
      <c r="Y442" s="291"/>
      <c r="Z442" s="292">
        <v>2180</v>
      </c>
      <c r="AA442" s="291"/>
      <c r="AB442" s="291"/>
      <c r="AC442" s="292">
        <v>2180</v>
      </c>
      <c r="AD442" s="300"/>
      <c r="AE442" s="299"/>
      <c r="AF442" s="292">
        <v>1007.3100000000001</v>
      </c>
      <c r="AG442" s="293"/>
      <c r="AH442" s="294">
        <v>-1172.69</v>
      </c>
      <c r="AI442" s="295">
        <v>-0.53793119266055045</v>
      </c>
      <c r="AJ442" s="300"/>
      <c r="AK442" s="291"/>
      <c r="AL442" s="292">
        <v>1850</v>
      </c>
      <c r="AM442" s="296"/>
      <c r="AN442" s="294">
        <v>-842.68999999999994</v>
      </c>
      <c r="AO442" s="301">
        <v>-0.4555081081081081</v>
      </c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1:62" ht="20.45" customHeight="1">
      <c r="A443" t="s">
        <v>60</v>
      </c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S443" s="258"/>
      <c r="T443" s="258"/>
      <c r="U443" s="258"/>
      <c r="V443" s="108" t="s">
        <v>60</v>
      </c>
      <c r="W443" s="298" t="s">
        <v>159</v>
      </c>
      <c r="X443" s="291"/>
      <c r="Y443" s="291"/>
      <c r="Z443" s="292">
        <v>1949.1</v>
      </c>
      <c r="AA443" s="291"/>
      <c r="AB443" s="291"/>
      <c r="AC443" s="292">
        <v>1949.1</v>
      </c>
      <c r="AD443" s="300"/>
      <c r="AE443" s="299"/>
      <c r="AF443" s="292">
        <v>1363.01</v>
      </c>
      <c r="AG443" s="293"/>
      <c r="AH443" s="294">
        <v>-586.08999999999992</v>
      </c>
      <c r="AI443" s="318">
        <v>-0.30069775793956183</v>
      </c>
      <c r="AJ443" s="300"/>
      <c r="AK443" s="291"/>
      <c r="AL443" s="292">
        <v>1572.7199999999998</v>
      </c>
      <c r="AM443" s="296"/>
      <c r="AN443" s="294">
        <v>-209.70999999999981</v>
      </c>
      <c r="AO443" s="301">
        <v>-0.13334223510860155</v>
      </c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1:62" ht="20.45" customHeight="1">
      <c r="A444" t="s">
        <v>61</v>
      </c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S444" s="258"/>
      <c r="T444" s="258"/>
      <c r="U444" s="258"/>
      <c r="V444" s="108" t="s">
        <v>61</v>
      </c>
      <c r="W444" s="298" t="s">
        <v>160</v>
      </c>
      <c r="X444" s="291"/>
      <c r="Y444" s="291"/>
      <c r="Z444" s="292">
        <v>865</v>
      </c>
      <c r="AA444" s="291"/>
      <c r="AB444" s="291"/>
      <c r="AC444" s="292">
        <v>865</v>
      </c>
      <c r="AD444" s="300"/>
      <c r="AE444" s="299"/>
      <c r="AF444" s="292">
        <v>183.03</v>
      </c>
      <c r="AG444" s="293"/>
      <c r="AH444" s="294">
        <v>-681.97</v>
      </c>
      <c r="AI444" s="295">
        <v>-0.78840462427745672</v>
      </c>
      <c r="AJ444" s="300"/>
      <c r="AK444" s="291"/>
      <c r="AL444" s="292">
        <v>662.24</v>
      </c>
      <c r="AM444" s="296"/>
      <c r="AN444" s="294">
        <v>-479.21000000000004</v>
      </c>
      <c r="AO444" s="301">
        <v>-0.72361983570910848</v>
      </c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1:62" ht="20.45" customHeight="1">
      <c r="A445" t="s">
        <v>62</v>
      </c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 t="s">
        <v>62</v>
      </c>
      <c r="W445" s="298" t="s">
        <v>161</v>
      </c>
      <c r="X445" s="291"/>
      <c r="Y445" s="299"/>
      <c r="Z445" s="292">
        <v>3891</v>
      </c>
      <c r="AA445" s="291"/>
      <c r="AB445" s="299"/>
      <c r="AC445" s="292">
        <v>3891</v>
      </c>
      <c r="AD445" s="300"/>
      <c r="AE445" s="299"/>
      <c r="AF445" s="292">
        <v>788.43</v>
      </c>
      <c r="AG445" s="293"/>
      <c r="AH445" s="294">
        <v>-3102.57</v>
      </c>
      <c r="AI445" s="318">
        <v>-0.79737085582112577</v>
      </c>
      <c r="AJ445" s="300"/>
      <c r="AK445" s="291"/>
      <c r="AL445" s="292">
        <v>5329</v>
      </c>
      <c r="AM445" s="296"/>
      <c r="AN445" s="294">
        <v>-4540.57</v>
      </c>
      <c r="AO445" s="301">
        <v>-0.85204916494651894</v>
      </c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1:62" ht="20.45" customHeight="1">
      <c r="A446" t="s">
        <v>63</v>
      </c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 t="s">
        <v>63</v>
      </c>
      <c r="W446" s="298" t="s">
        <v>162</v>
      </c>
      <c r="X446" s="291"/>
      <c r="Y446" s="299"/>
      <c r="Z446" s="292">
        <v>3188.5833333333335</v>
      </c>
      <c r="AA446" s="291"/>
      <c r="AB446" s="299"/>
      <c r="AC446" s="292">
        <v>3188.5833333333335</v>
      </c>
      <c r="AD446" s="300"/>
      <c r="AE446" s="299"/>
      <c r="AF446" s="292">
        <v>1271.0400000000002</v>
      </c>
      <c r="AG446" s="293"/>
      <c r="AH446" s="294">
        <v>-1917.5433333333333</v>
      </c>
      <c r="AI446" s="295">
        <v>-0.60137783237069753</v>
      </c>
      <c r="AJ446" s="300"/>
      <c r="AK446" s="291"/>
      <c r="AL446" s="292">
        <v>7762.5</v>
      </c>
      <c r="AM446" s="296"/>
      <c r="AN446" s="294">
        <v>-6491.46</v>
      </c>
      <c r="AO446" s="301">
        <v>-0.83625893719806765</v>
      </c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1:62" ht="20.45" customHeight="1">
      <c r="A447" t="s">
        <v>64</v>
      </c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 t="s">
        <v>64</v>
      </c>
      <c r="W447" s="298" t="s">
        <v>163</v>
      </c>
      <c r="X447" s="291"/>
      <c r="Y447" s="299"/>
      <c r="Z447" s="292">
        <v>6523.9807276844222</v>
      </c>
      <c r="AA447" s="291"/>
      <c r="AB447" s="299"/>
      <c r="AC447" s="292">
        <v>6523.9807276844222</v>
      </c>
      <c r="AD447" s="300"/>
      <c r="AE447" s="299"/>
      <c r="AF447" s="292">
        <v>4281.22</v>
      </c>
      <c r="AG447" s="293"/>
      <c r="AH447" s="294">
        <v>-2242.7607276844219</v>
      </c>
      <c r="AI447" s="295">
        <v>-0.3437718198901627</v>
      </c>
      <c r="AJ447" s="300"/>
      <c r="AK447" s="291"/>
      <c r="AL447" s="292">
        <v>5310.96</v>
      </c>
      <c r="AM447" s="296"/>
      <c r="AN447" s="294">
        <v>-1029.7399999999998</v>
      </c>
      <c r="AO447" s="301">
        <v>-0.19388961694307616</v>
      </c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1:62" ht="20.45" hidden="1" customHeight="1">
      <c r="A448" t="s">
        <v>21</v>
      </c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 t="s">
        <v>21</v>
      </c>
      <c r="W448" s="298"/>
      <c r="X448" s="291"/>
      <c r="Y448" s="299"/>
      <c r="Z448" s="292">
        <v>0</v>
      </c>
      <c r="AA448" s="291"/>
      <c r="AB448" s="299"/>
      <c r="AC448" s="292">
        <v>0</v>
      </c>
      <c r="AD448" s="300"/>
      <c r="AE448" s="299"/>
      <c r="AF448" s="292">
        <v>0</v>
      </c>
      <c r="AG448" s="293"/>
      <c r="AH448" s="294">
        <v>0</v>
      </c>
      <c r="AI448" s="295">
        <v>0</v>
      </c>
      <c r="AJ448" s="300"/>
      <c r="AK448" s="291"/>
      <c r="AL448" s="292">
        <v>0</v>
      </c>
      <c r="AM448" s="296"/>
      <c r="AN448" s="294">
        <v>0</v>
      </c>
      <c r="AO448" s="301">
        <v>0</v>
      </c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1:62" ht="20.45" hidden="1" customHeight="1">
      <c r="A449" t="s">
        <v>21</v>
      </c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 t="s">
        <v>21</v>
      </c>
      <c r="W449" s="298"/>
      <c r="X449" s="291"/>
      <c r="Y449" s="299"/>
      <c r="Z449" s="292">
        <v>0</v>
      </c>
      <c r="AA449" s="291"/>
      <c r="AB449" s="299"/>
      <c r="AC449" s="292">
        <v>0</v>
      </c>
      <c r="AD449" s="300"/>
      <c r="AE449" s="299"/>
      <c r="AF449" s="292">
        <v>0</v>
      </c>
      <c r="AG449" s="293"/>
      <c r="AH449" s="294">
        <v>0</v>
      </c>
      <c r="AI449" s="295">
        <v>0</v>
      </c>
      <c r="AJ449" s="300"/>
      <c r="AK449" s="291"/>
      <c r="AL449" s="292">
        <v>0</v>
      </c>
      <c r="AM449" s="296"/>
      <c r="AN449" s="294">
        <v>0</v>
      </c>
      <c r="AO449" s="301">
        <v>0</v>
      </c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1:62" ht="20.45" hidden="1" customHeight="1">
      <c r="A450" t="s">
        <v>21</v>
      </c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 t="s">
        <v>21</v>
      </c>
      <c r="W450" s="298"/>
      <c r="X450" s="291"/>
      <c r="Y450" s="299"/>
      <c r="Z450" s="292">
        <v>0</v>
      </c>
      <c r="AA450" s="291"/>
      <c r="AB450" s="299"/>
      <c r="AC450" s="292">
        <v>0</v>
      </c>
      <c r="AD450" s="300"/>
      <c r="AE450" s="299"/>
      <c r="AF450" s="292">
        <v>0</v>
      </c>
      <c r="AG450" s="293"/>
      <c r="AH450" s="294">
        <v>0</v>
      </c>
      <c r="AI450" s="295">
        <v>0</v>
      </c>
      <c r="AJ450" s="300"/>
      <c r="AK450" s="291"/>
      <c r="AL450" s="292">
        <v>0</v>
      </c>
      <c r="AM450" s="296"/>
      <c r="AN450" s="294">
        <v>0</v>
      </c>
      <c r="AO450" s="301">
        <v>0</v>
      </c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1:62" ht="20.45" customHeight="1">
      <c r="A451" t="s">
        <v>65</v>
      </c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 t="s">
        <v>65</v>
      </c>
      <c r="W451" s="342"/>
      <c r="X451" s="310">
        <v>0.26982798975238226</v>
      </c>
      <c r="Y451" s="309"/>
      <c r="Z451" s="311">
        <v>111514.67362981779</v>
      </c>
      <c r="AA451" s="310">
        <v>0.26982798975238226</v>
      </c>
      <c r="AB451" s="309"/>
      <c r="AC451" s="311">
        <v>111514.67362981779</v>
      </c>
      <c r="AD451" s="312">
        <v>0.24545967625774939</v>
      </c>
      <c r="AE451" s="309"/>
      <c r="AF451" s="311">
        <v>73004.449999999983</v>
      </c>
      <c r="AG451" s="320"/>
      <c r="AH451" s="343">
        <v>-38510.223629817796</v>
      </c>
      <c r="AI451" s="310">
        <v>-0.34533772441154859</v>
      </c>
      <c r="AJ451" s="312">
        <v>0.36370984266132078</v>
      </c>
      <c r="AK451" s="310"/>
      <c r="AL451" s="311">
        <v>130963.92000000001</v>
      </c>
      <c r="AM451" s="321"/>
      <c r="AN451" s="314">
        <v>-57959.47</v>
      </c>
      <c r="AO451" s="344">
        <v>-0.44256059226083028</v>
      </c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1:62" ht="20.45" customHeight="1">
      <c r="A452" t="s">
        <v>164</v>
      </c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 t="s">
        <v>164</v>
      </c>
      <c r="W452" s="298" t="s">
        <v>165</v>
      </c>
      <c r="X452" s="291"/>
      <c r="Y452" s="299"/>
      <c r="Z452" s="292">
        <v>26000</v>
      </c>
      <c r="AA452" s="291"/>
      <c r="AB452" s="299"/>
      <c r="AC452" s="292">
        <v>26000</v>
      </c>
      <c r="AD452" s="300"/>
      <c r="AE452" s="299"/>
      <c r="AF452" s="292">
        <v>26000</v>
      </c>
      <c r="AG452" s="293"/>
      <c r="AH452" s="294">
        <v>0</v>
      </c>
      <c r="AI452" s="295">
        <v>0</v>
      </c>
      <c r="AJ452" s="300"/>
      <c r="AK452" s="291"/>
      <c r="AL452" s="292">
        <v>26000.129999999997</v>
      </c>
      <c r="AM452" s="296"/>
      <c r="AN452" s="294">
        <v>-0.12999999999738066</v>
      </c>
      <c r="AO452" s="301">
        <v>-4.999975000024256E-6</v>
      </c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1:62" ht="20.45" customHeight="1">
      <c r="A453" t="s">
        <v>166</v>
      </c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 t="s">
        <v>166</v>
      </c>
      <c r="W453" s="298" t="s">
        <v>167</v>
      </c>
      <c r="X453" s="291"/>
      <c r="Y453" s="299"/>
      <c r="Z453" s="292">
        <v>4810</v>
      </c>
      <c r="AA453" s="291"/>
      <c r="AB453" s="299"/>
      <c r="AC453" s="292">
        <v>4810</v>
      </c>
      <c r="AD453" s="300"/>
      <c r="AE453" s="299"/>
      <c r="AF453" s="292">
        <v>4810</v>
      </c>
      <c r="AG453" s="293"/>
      <c r="AH453" s="294">
        <v>0</v>
      </c>
      <c r="AI453" s="295">
        <v>0</v>
      </c>
      <c r="AJ453" s="300"/>
      <c r="AK453" s="291"/>
      <c r="AL453" s="292">
        <v>4700</v>
      </c>
      <c r="AM453" s="296"/>
      <c r="AN453" s="294">
        <v>110</v>
      </c>
      <c r="AO453" s="301">
        <v>2.3404255319148935E-2</v>
      </c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1:62" ht="20.45" customHeight="1">
      <c r="A454" t="s">
        <v>168</v>
      </c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 t="s">
        <v>168</v>
      </c>
      <c r="W454" s="302" t="s">
        <v>169</v>
      </c>
      <c r="X454" s="275"/>
      <c r="Y454" s="303"/>
      <c r="Z454" s="276">
        <v>3200</v>
      </c>
      <c r="AA454" s="275"/>
      <c r="AB454" s="303"/>
      <c r="AC454" s="276">
        <v>3200</v>
      </c>
      <c r="AD454" s="304"/>
      <c r="AE454" s="303"/>
      <c r="AF454" s="276">
        <v>3200</v>
      </c>
      <c r="AG454" s="277"/>
      <c r="AH454" s="278">
        <v>0</v>
      </c>
      <c r="AI454" s="305">
        <v>0</v>
      </c>
      <c r="AJ454" s="304"/>
      <c r="AK454" s="275"/>
      <c r="AL454" s="276">
        <v>3150</v>
      </c>
      <c r="AM454" s="280"/>
      <c r="AN454" s="278">
        <v>50</v>
      </c>
      <c r="AO454" s="281">
        <v>1.5873015873015872E-2</v>
      </c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1:62" ht="20.45" customHeight="1">
      <c r="A455" t="s">
        <v>170</v>
      </c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 t="s">
        <v>170</v>
      </c>
      <c r="W455" s="298"/>
      <c r="X455" s="291"/>
      <c r="Y455" s="299"/>
      <c r="Z455" s="292">
        <v>0</v>
      </c>
      <c r="AA455" s="291"/>
      <c r="AB455" s="299"/>
      <c r="AC455" s="292">
        <v>0</v>
      </c>
      <c r="AD455" s="300"/>
      <c r="AE455" s="299"/>
      <c r="AF455" s="292">
        <v>0</v>
      </c>
      <c r="AG455" s="293"/>
      <c r="AH455" s="294">
        <v>0</v>
      </c>
      <c r="AI455" s="295">
        <v>0</v>
      </c>
      <c r="AJ455" s="300"/>
      <c r="AK455" s="291"/>
      <c r="AL455" s="292">
        <v>0</v>
      </c>
      <c r="AM455" s="296"/>
      <c r="AN455" s="294">
        <v>0</v>
      </c>
      <c r="AO455" s="301">
        <v>0</v>
      </c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1:62" ht="20.45" customHeight="1">
      <c r="A456" t="s">
        <v>171</v>
      </c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 t="s">
        <v>171</v>
      </c>
      <c r="W456" s="302" t="s">
        <v>172</v>
      </c>
      <c r="X456" s="275"/>
      <c r="Y456" s="303"/>
      <c r="Z456" s="276">
        <v>3708.0833333333339</v>
      </c>
      <c r="AA456" s="275"/>
      <c r="AB456" s="303"/>
      <c r="AC456" s="276">
        <v>3708.0833333333339</v>
      </c>
      <c r="AD456" s="304"/>
      <c r="AE456" s="303"/>
      <c r="AF456" s="276">
        <v>3708.11</v>
      </c>
      <c r="AG456" s="277"/>
      <c r="AH456" s="278">
        <v>2.6666666666187666E-2</v>
      </c>
      <c r="AI456" s="305">
        <v>7.1914960557847035E-6</v>
      </c>
      <c r="AJ456" s="304"/>
      <c r="AK456" s="275"/>
      <c r="AL456" s="276">
        <v>1500</v>
      </c>
      <c r="AM456" s="280"/>
      <c r="AN456" s="278">
        <v>2208.11</v>
      </c>
      <c r="AO456" s="281">
        <v>1.4720733333333333</v>
      </c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1:62" ht="20.45" customHeight="1">
      <c r="A457" t="s">
        <v>173</v>
      </c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 t="s">
        <v>173</v>
      </c>
      <c r="W457" s="298" t="s">
        <v>174</v>
      </c>
      <c r="X457" s="345"/>
      <c r="Y457" s="346"/>
      <c r="Z457" s="292">
        <v>3810</v>
      </c>
      <c r="AA457" s="345"/>
      <c r="AB457" s="346"/>
      <c r="AC457" s="292">
        <v>3810</v>
      </c>
      <c r="AD457" s="300"/>
      <c r="AE457" s="299"/>
      <c r="AF457" s="292">
        <v>1695.7600000000002</v>
      </c>
      <c r="AG457" s="293"/>
      <c r="AH457" s="294">
        <v>-2114.2399999999998</v>
      </c>
      <c r="AI457" s="295">
        <v>-0.55491863517060358</v>
      </c>
      <c r="AJ457" s="300"/>
      <c r="AK457" s="291"/>
      <c r="AL457" s="292">
        <v>3670.0000000000005</v>
      </c>
      <c r="AM457" s="296"/>
      <c r="AN457" s="294">
        <v>-1974.2400000000002</v>
      </c>
      <c r="AO457" s="301">
        <v>-0.53794005449591276</v>
      </c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1:62" ht="20.45" customHeight="1">
      <c r="A458" t="s">
        <v>175</v>
      </c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 t="s">
        <v>175</v>
      </c>
      <c r="W458" s="298" t="s">
        <v>176</v>
      </c>
      <c r="X458" s="291"/>
      <c r="Y458" s="299"/>
      <c r="Z458" s="292">
        <v>6217.1666666666679</v>
      </c>
      <c r="AA458" s="291"/>
      <c r="AB458" s="299"/>
      <c r="AC458" s="292">
        <v>6217.1666666666679</v>
      </c>
      <c r="AD458" s="300"/>
      <c r="AE458" s="299"/>
      <c r="AF458" s="292">
        <v>6217.0999999999985</v>
      </c>
      <c r="AG458" s="293"/>
      <c r="AH458" s="294">
        <v>-6.6666666669334518E-2</v>
      </c>
      <c r="AI458" s="295">
        <v>-1.0722998150711927E-5</v>
      </c>
      <c r="AJ458" s="300"/>
      <c r="AK458" s="291"/>
      <c r="AL458" s="292">
        <v>8025</v>
      </c>
      <c r="AM458" s="296"/>
      <c r="AN458" s="294">
        <v>-1807.9000000000015</v>
      </c>
      <c r="AO458" s="301">
        <v>-0.22528348909657339</v>
      </c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1:62" ht="20.45" customHeight="1">
      <c r="A459" t="s">
        <v>177</v>
      </c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 t="s">
        <v>177</v>
      </c>
      <c r="W459" s="302" t="s">
        <v>178</v>
      </c>
      <c r="X459" s="275"/>
      <c r="Y459" s="303"/>
      <c r="Z459" s="276">
        <v>1000</v>
      </c>
      <c r="AA459" s="275"/>
      <c r="AB459" s="303"/>
      <c r="AC459" s="276">
        <v>1000</v>
      </c>
      <c r="AD459" s="304"/>
      <c r="AE459" s="303"/>
      <c r="AF459" s="276">
        <v>2107.3399999999997</v>
      </c>
      <c r="AG459" s="277"/>
      <c r="AH459" s="278">
        <v>1107.3399999999997</v>
      </c>
      <c r="AI459" s="305">
        <v>1.1073399999999998</v>
      </c>
      <c r="AJ459" s="304"/>
      <c r="AK459" s="275"/>
      <c r="AL459" s="276">
        <v>884.2</v>
      </c>
      <c r="AM459" s="280"/>
      <c r="AN459" s="278">
        <v>1223.1399999999996</v>
      </c>
      <c r="AO459" s="281">
        <v>1.3833295634471834</v>
      </c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1:62" ht="20.45" customHeight="1">
      <c r="A460" t="s">
        <v>179</v>
      </c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 t="s">
        <v>179</v>
      </c>
      <c r="W460" s="298" t="s">
        <v>180</v>
      </c>
      <c r="X460" s="291"/>
      <c r="Y460" s="299"/>
      <c r="Z460" s="292">
        <v>900</v>
      </c>
      <c r="AA460" s="291"/>
      <c r="AB460" s="299"/>
      <c r="AC460" s="292">
        <v>900</v>
      </c>
      <c r="AD460" s="300"/>
      <c r="AE460" s="299"/>
      <c r="AF460" s="292">
        <v>0</v>
      </c>
      <c r="AG460" s="293"/>
      <c r="AH460" s="294">
        <v>-900</v>
      </c>
      <c r="AI460" s="349">
        <v>-1</v>
      </c>
      <c r="AJ460" s="291"/>
      <c r="AK460" s="291"/>
      <c r="AL460" s="292">
        <v>900</v>
      </c>
      <c r="AM460" s="296"/>
      <c r="AN460" s="294">
        <v>-900</v>
      </c>
      <c r="AO460" s="301">
        <v>-1</v>
      </c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1:62" ht="20.45" customHeight="1">
      <c r="A461" t="s">
        <v>181</v>
      </c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 t="s">
        <v>181</v>
      </c>
      <c r="W461" s="298" t="s">
        <v>182</v>
      </c>
      <c r="X461" s="291"/>
      <c r="Y461" s="299"/>
      <c r="Z461" s="292">
        <v>0</v>
      </c>
      <c r="AA461" s="291"/>
      <c r="AB461" s="299"/>
      <c r="AC461" s="292">
        <v>0</v>
      </c>
      <c r="AD461" s="300"/>
      <c r="AE461" s="299"/>
      <c r="AF461" s="292">
        <v>0</v>
      </c>
      <c r="AG461" s="293"/>
      <c r="AH461" s="294">
        <v>0</v>
      </c>
      <c r="AI461" s="318">
        <v>0</v>
      </c>
      <c r="AJ461" s="291"/>
      <c r="AK461" s="291"/>
      <c r="AL461" s="292">
        <v>0</v>
      </c>
      <c r="AM461" s="296"/>
      <c r="AN461" s="294">
        <v>0</v>
      </c>
      <c r="AO461" s="301">
        <v>0</v>
      </c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1:62" ht="20.45" hidden="1" customHeight="1">
      <c r="A462" t="s">
        <v>21</v>
      </c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 t="s">
        <v>21</v>
      </c>
      <c r="W462" s="298"/>
      <c r="X462" s="291"/>
      <c r="Y462" s="299"/>
      <c r="Z462" s="292">
        <v>0</v>
      </c>
      <c r="AA462" s="291"/>
      <c r="AB462" s="299"/>
      <c r="AC462" s="292">
        <v>0</v>
      </c>
      <c r="AD462" s="300"/>
      <c r="AE462" s="299"/>
      <c r="AF462" s="292">
        <v>0</v>
      </c>
      <c r="AG462" s="293"/>
      <c r="AH462" s="294">
        <v>0</v>
      </c>
      <c r="AI462" s="318">
        <v>1</v>
      </c>
      <c r="AJ462" s="291"/>
      <c r="AK462" s="291"/>
      <c r="AL462" s="292">
        <v>0</v>
      </c>
      <c r="AM462" s="296"/>
      <c r="AN462" s="294">
        <v>0</v>
      </c>
      <c r="AO462" s="301">
        <v>1</v>
      </c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1:62" ht="20.45" hidden="1" customHeight="1">
      <c r="A463" t="s">
        <v>21</v>
      </c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 t="s">
        <v>21</v>
      </c>
      <c r="W463" s="298"/>
      <c r="X463" s="291"/>
      <c r="Y463" s="299"/>
      <c r="Z463" s="292">
        <v>0</v>
      </c>
      <c r="AA463" s="291"/>
      <c r="AB463" s="299"/>
      <c r="AC463" s="292">
        <v>0</v>
      </c>
      <c r="AD463" s="300"/>
      <c r="AE463" s="299"/>
      <c r="AF463" s="292">
        <v>0</v>
      </c>
      <c r="AG463" s="293"/>
      <c r="AH463" s="294">
        <v>0</v>
      </c>
      <c r="AI463" s="318">
        <v>2</v>
      </c>
      <c r="AJ463" s="291"/>
      <c r="AK463" s="291"/>
      <c r="AL463" s="292">
        <v>0</v>
      </c>
      <c r="AM463" s="296"/>
      <c r="AN463" s="294">
        <v>0</v>
      </c>
      <c r="AO463" s="301">
        <v>2</v>
      </c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1:62" ht="20.45" hidden="1" customHeight="1">
      <c r="A464" t="s">
        <v>21</v>
      </c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 t="s">
        <v>21</v>
      </c>
      <c r="W464" s="298"/>
      <c r="X464" s="291"/>
      <c r="Y464" s="299"/>
      <c r="Z464" s="292">
        <v>0</v>
      </c>
      <c r="AA464" s="291"/>
      <c r="AB464" s="299"/>
      <c r="AC464" s="292">
        <v>0</v>
      </c>
      <c r="AD464" s="300"/>
      <c r="AE464" s="299"/>
      <c r="AF464" s="292">
        <v>0</v>
      </c>
      <c r="AG464" s="293"/>
      <c r="AH464" s="294">
        <v>0</v>
      </c>
      <c r="AI464" s="318">
        <v>3</v>
      </c>
      <c r="AJ464" s="291"/>
      <c r="AK464" s="291"/>
      <c r="AL464" s="292">
        <v>0</v>
      </c>
      <c r="AM464" s="296"/>
      <c r="AN464" s="294">
        <v>0</v>
      </c>
      <c r="AO464" s="301">
        <v>3</v>
      </c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1:62" ht="20.45" customHeight="1">
      <c r="A465" t="s">
        <v>183</v>
      </c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 t="s">
        <v>183</v>
      </c>
      <c r="W465" s="309"/>
      <c r="X465" s="310">
        <v>0.1201248012680602</v>
      </c>
      <c r="Y465" s="309"/>
      <c r="Z465" s="311">
        <v>49645.25</v>
      </c>
      <c r="AA465" s="310">
        <v>0.1201248012680602</v>
      </c>
      <c r="AB465" s="309"/>
      <c r="AC465" s="311">
        <v>49645.25</v>
      </c>
      <c r="AD465" s="312">
        <v>0.16050843637192092</v>
      </c>
      <c r="AE465" s="309"/>
      <c r="AF465" s="311">
        <v>47738.31</v>
      </c>
      <c r="AG465" s="320"/>
      <c r="AH465" s="350">
        <v>-1906.9400000000032</v>
      </c>
      <c r="AI465" s="310">
        <v>-3.8411328374819406E-2</v>
      </c>
      <c r="AJ465" s="312">
        <v>0.13560763858899236</v>
      </c>
      <c r="AK465" s="310"/>
      <c r="AL465" s="311">
        <v>48829.329999999994</v>
      </c>
      <c r="AM465" s="321"/>
      <c r="AN465" s="314">
        <v>-1091.0199999999993</v>
      </c>
      <c r="AO465" s="344">
        <v>-2.2343538197226943E-2</v>
      </c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1:62" ht="20.45" customHeight="1">
      <c r="A466" t="s">
        <v>522</v>
      </c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>
        <v>0</v>
      </c>
      <c r="AI466" s="295"/>
      <c r="AJ466" s="300"/>
      <c r="AK466" s="291"/>
      <c r="AL466" s="351"/>
      <c r="AM466" s="352"/>
      <c r="AN466" s="294">
        <v>0</v>
      </c>
      <c r="AO466" s="353">
        <v>0</v>
      </c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1:62" ht="20.45" customHeight="1">
      <c r="A467" t="s">
        <v>66</v>
      </c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 t="s">
        <v>66</v>
      </c>
      <c r="W467" s="309"/>
      <c r="X467" s="310">
        <v>1.2648159853453431</v>
      </c>
      <c r="Y467" s="309"/>
      <c r="Z467" s="311">
        <v>522723.90991386055</v>
      </c>
      <c r="AA467" s="310">
        <v>1.2648159853453431</v>
      </c>
      <c r="AB467" s="309"/>
      <c r="AC467" s="311">
        <v>522723.90991386055</v>
      </c>
      <c r="AD467" s="312">
        <v>1.3558535807290526</v>
      </c>
      <c r="AE467" s="309"/>
      <c r="AF467" s="311">
        <v>403257.05</v>
      </c>
      <c r="AG467" s="320"/>
      <c r="AH467" s="314">
        <v>-119466.85991386056</v>
      </c>
      <c r="AI467" s="310">
        <v>-0.22854676751546998</v>
      </c>
      <c r="AJ467" s="312">
        <v>1.5090073256901368</v>
      </c>
      <c r="AK467" s="310"/>
      <c r="AL467" s="311">
        <v>543360.37</v>
      </c>
      <c r="AM467" s="321"/>
      <c r="AN467" s="314">
        <v>-140103.32</v>
      </c>
      <c r="AO467" s="289">
        <v>-0.25784604055684079</v>
      </c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1:62" ht="20.45" customHeight="1">
      <c r="A468" t="s">
        <v>184</v>
      </c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 t="s">
        <v>184</v>
      </c>
      <c r="W468" s="346"/>
      <c r="X468" s="346"/>
      <c r="Y468" s="291"/>
      <c r="Z468" s="325">
        <v>0</v>
      </c>
      <c r="AA468" s="354"/>
      <c r="AB468" s="355"/>
      <c r="AC468" s="325">
        <v>0</v>
      </c>
      <c r="AD468" s="356"/>
      <c r="AE468" s="355"/>
      <c r="AF468" s="292">
        <v>33828.54</v>
      </c>
      <c r="AG468" s="357"/>
      <c r="AH468" s="294">
        <v>33828.54</v>
      </c>
      <c r="AI468" s="349" t="e">
        <v>#DIV/0!</v>
      </c>
      <c r="AJ468" s="356"/>
      <c r="AK468" s="354"/>
      <c r="AL468" s="358">
        <v>100717.7</v>
      </c>
      <c r="AM468" s="359"/>
      <c r="AN468" s="294">
        <v>-66889.16</v>
      </c>
      <c r="AO468" s="301">
        <v>-0.66412517362886569</v>
      </c>
      <c r="AP468" s="258"/>
      <c r="AQ468" s="258"/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1:62" ht="20.45" customHeight="1">
      <c r="A469" t="s">
        <v>70</v>
      </c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 t="s">
        <v>70</v>
      </c>
      <c r="W469" s="291"/>
      <c r="X469" s="291"/>
      <c r="Y469" s="291"/>
      <c r="Z469" s="292">
        <v>36387.783750000002</v>
      </c>
      <c r="AA469" s="345"/>
      <c r="AB469" s="346"/>
      <c r="AC469" s="292">
        <v>36387.783750000002</v>
      </c>
      <c r="AD469" s="360"/>
      <c r="AE469" s="346"/>
      <c r="AF469" s="292">
        <v>22341</v>
      </c>
      <c r="AG469" s="361"/>
      <c r="AH469" s="294">
        <v>-14046.783750000002</v>
      </c>
      <c r="AI469" s="318">
        <v>-0.38603020855866227</v>
      </c>
      <c r="AJ469" s="360"/>
      <c r="AK469" s="345"/>
      <c r="AL469" s="362">
        <v>73636.100000000006</v>
      </c>
      <c r="AM469" s="363"/>
      <c r="AN469" s="294">
        <v>-51295.100000000006</v>
      </c>
      <c r="AO469" s="301">
        <v>-0.69660261746616137</v>
      </c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1:62" ht="20.45" customHeight="1">
      <c r="A470" t="s">
        <v>212</v>
      </c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 t="s">
        <v>212</v>
      </c>
      <c r="W470" s="291"/>
      <c r="X470" s="291"/>
      <c r="Y470" s="291"/>
      <c r="Z470" s="292">
        <v>22678.818750000006</v>
      </c>
      <c r="AA470" s="345"/>
      <c r="AB470" s="346"/>
      <c r="AC470" s="292">
        <v>22678.818750000006</v>
      </c>
      <c r="AD470" s="360"/>
      <c r="AE470" s="346"/>
      <c r="AF470" s="292">
        <v>11500</v>
      </c>
      <c r="AG470" s="361"/>
      <c r="AH470" s="294">
        <v>-11178.818750000006</v>
      </c>
      <c r="AI470" s="318">
        <v>-0.4929189158055246</v>
      </c>
      <c r="AJ470" s="360"/>
      <c r="AK470" s="345"/>
      <c r="AL470" s="362">
        <v>7920</v>
      </c>
      <c r="AM470" s="363"/>
      <c r="AN470" s="294">
        <v>3580</v>
      </c>
      <c r="AO470" s="301">
        <v>0.45202020202020204</v>
      </c>
      <c r="AP470" s="258"/>
      <c r="AQ470" s="258"/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1:62" ht="20.45" customHeight="1">
      <c r="A471" t="s">
        <v>209</v>
      </c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 t="s">
        <v>209</v>
      </c>
      <c r="W471" s="291"/>
      <c r="X471" s="291"/>
      <c r="Y471" s="291"/>
      <c r="Z471" s="292">
        <v>0</v>
      </c>
      <c r="AA471" s="345"/>
      <c r="AB471" s="346"/>
      <c r="AC471" s="292">
        <v>0</v>
      </c>
      <c r="AD471" s="360"/>
      <c r="AE471" s="346"/>
      <c r="AF471" s="292">
        <v>0</v>
      </c>
      <c r="AG471" s="361"/>
      <c r="AH471" s="294">
        <v>0</v>
      </c>
      <c r="AI471" s="318">
        <v>0</v>
      </c>
      <c r="AJ471" s="360"/>
      <c r="AK471" s="345"/>
      <c r="AL471" s="362">
        <v>0</v>
      </c>
      <c r="AM471" s="363"/>
      <c r="AN471" s="294">
        <v>0</v>
      </c>
      <c r="AO471" s="301">
        <v>0</v>
      </c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1:62" ht="20.45" customHeight="1">
      <c r="A472" t="s">
        <v>69</v>
      </c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 t="s">
        <v>69</v>
      </c>
      <c r="W472" s="291"/>
      <c r="X472" s="291"/>
      <c r="Y472" s="291"/>
      <c r="Z472" s="292">
        <v>0</v>
      </c>
      <c r="AA472" s="345"/>
      <c r="AB472" s="346"/>
      <c r="AC472" s="292">
        <v>0</v>
      </c>
      <c r="AD472" s="360"/>
      <c r="AE472" s="346"/>
      <c r="AF472" s="292">
        <v>0</v>
      </c>
      <c r="AG472" s="361"/>
      <c r="AH472" s="294">
        <v>0</v>
      </c>
      <c r="AI472" s="318">
        <v>0</v>
      </c>
      <c r="AJ472" s="360"/>
      <c r="AK472" s="345"/>
      <c r="AL472" s="362">
        <v>0</v>
      </c>
      <c r="AM472" s="363"/>
      <c r="AN472" s="294">
        <v>0</v>
      </c>
      <c r="AO472" s="301">
        <v>0</v>
      </c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1:62" ht="20.45" customHeight="1">
      <c r="A473" t="s">
        <v>371</v>
      </c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 t="s">
        <v>371</v>
      </c>
      <c r="W473" s="291"/>
      <c r="X473" s="291"/>
      <c r="Y473" s="291"/>
      <c r="Z473" s="292">
        <v>0</v>
      </c>
      <c r="AA473" s="345"/>
      <c r="AB473" s="346"/>
      <c r="AC473" s="292">
        <v>0</v>
      </c>
      <c r="AD473" s="360"/>
      <c r="AE473" s="346"/>
      <c r="AF473" s="292">
        <v>0</v>
      </c>
      <c r="AG473" s="361"/>
      <c r="AH473" s="294">
        <v>0</v>
      </c>
      <c r="AI473" s="318">
        <v>0</v>
      </c>
      <c r="AJ473" s="360"/>
      <c r="AK473" s="345"/>
      <c r="AL473" s="362">
        <v>0</v>
      </c>
      <c r="AM473" s="363"/>
      <c r="AN473" s="294">
        <v>0</v>
      </c>
      <c r="AO473" s="301">
        <v>0</v>
      </c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1:62" ht="20.45" customHeight="1">
      <c r="A474" t="s">
        <v>82</v>
      </c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 t="s">
        <v>82</v>
      </c>
      <c r="W474" s="291"/>
      <c r="X474" s="291"/>
      <c r="Y474" s="291"/>
      <c r="Z474" s="292">
        <v>0</v>
      </c>
      <c r="AA474" s="345"/>
      <c r="AB474" s="346"/>
      <c r="AC474" s="292">
        <v>0</v>
      </c>
      <c r="AD474" s="360"/>
      <c r="AE474" s="346"/>
      <c r="AF474" s="292">
        <v>0</v>
      </c>
      <c r="AG474" s="361"/>
      <c r="AH474" s="294">
        <v>0</v>
      </c>
      <c r="AI474" s="318">
        <v>0</v>
      </c>
      <c r="AJ474" s="360"/>
      <c r="AK474" s="345"/>
      <c r="AL474" s="362">
        <v>0</v>
      </c>
      <c r="AM474" s="363"/>
      <c r="AN474" s="294">
        <v>0</v>
      </c>
      <c r="AO474" s="301">
        <v>0</v>
      </c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1:62" ht="20.45" customHeight="1">
      <c r="A475" t="s">
        <v>83</v>
      </c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 t="s">
        <v>83</v>
      </c>
      <c r="W475" s="291"/>
      <c r="X475" s="291"/>
      <c r="Y475" s="291"/>
      <c r="Z475" s="292">
        <v>0</v>
      </c>
      <c r="AA475" s="345"/>
      <c r="AB475" s="346"/>
      <c r="AC475" s="292">
        <v>0</v>
      </c>
      <c r="AD475" s="360"/>
      <c r="AE475" s="346"/>
      <c r="AF475" s="292">
        <v>0</v>
      </c>
      <c r="AG475" s="361"/>
      <c r="AH475" s="294">
        <v>0</v>
      </c>
      <c r="AI475" s="318">
        <v>0</v>
      </c>
      <c r="AJ475" s="360"/>
      <c r="AK475" s="345"/>
      <c r="AL475" s="362">
        <v>0</v>
      </c>
      <c r="AM475" s="363"/>
      <c r="AN475" s="294">
        <v>0</v>
      </c>
      <c r="AO475" s="301">
        <v>0</v>
      </c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1:62" ht="20.45" hidden="1" customHeight="1">
      <c r="A476" t="s">
        <v>21</v>
      </c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 t="s">
        <v>21</v>
      </c>
      <c r="W476" s="291"/>
      <c r="X476" s="291"/>
      <c r="Y476" s="291"/>
      <c r="Z476" s="292">
        <v>0</v>
      </c>
      <c r="AA476" s="345"/>
      <c r="AB476" s="346"/>
      <c r="AC476" s="292">
        <v>0</v>
      </c>
      <c r="AD476" s="360"/>
      <c r="AE476" s="346"/>
      <c r="AF476" s="292">
        <v>0</v>
      </c>
      <c r="AG476" s="361"/>
      <c r="AH476" s="294">
        <v>0</v>
      </c>
      <c r="AI476" s="318">
        <v>0</v>
      </c>
      <c r="AJ476" s="360"/>
      <c r="AK476" s="345"/>
      <c r="AL476" s="362">
        <v>0</v>
      </c>
      <c r="AM476" s="363"/>
      <c r="AN476" s="294">
        <v>0</v>
      </c>
      <c r="AO476" s="301">
        <v>0</v>
      </c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1:62" ht="20.45" hidden="1" customHeight="1">
      <c r="A477" t="s">
        <v>21</v>
      </c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 t="s">
        <v>21</v>
      </c>
      <c r="W477" s="291"/>
      <c r="X477" s="291"/>
      <c r="Y477" s="291"/>
      <c r="Z477" s="292">
        <v>0</v>
      </c>
      <c r="AA477" s="345"/>
      <c r="AB477" s="346"/>
      <c r="AC477" s="292">
        <v>0</v>
      </c>
      <c r="AD477" s="360"/>
      <c r="AE477" s="346"/>
      <c r="AF477" s="292">
        <v>0</v>
      </c>
      <c r="AG477" s="361"/>
      <c r="AH477" s="294">
        <v>0</v>
      </c>
      <c r="AI477" s="318">
        <v>0</v>
      </c>
      <c r="AJ477" s="360"/>
      <c r="AK477" s="345"/>
      <c r="AL477" s="362">
        <v>0</v>
      </c>
      <c r="AM477" s="363"/>
      <c r="AN477" s="294">
        <v>0</v>
      </c>
      <c r="AO477" s="301">
        <v>0</v>
      </c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1:62" ht="20.45" hidden="1" customHeight="1">
      <c r="A478" t="s">
        <v>21</v>
      </c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 t="s">
        <v>21</v>
      </c>
      <c r="W478" s="291"/>
      <c r="X478" s="291"/>
      <c r="Y478" s="291"/>
      <c r="Z478" s="292">
        <v>0</v>
      </c>
      <c r="AA478" s="345"/>
      <c r="AB478" s="346"/>
      <c r="AC478" s="292">
        <v>0</v>
      </c>
      <c r="AD478" s="360"/>
      <c r="AE478" s="346"/>
      <c r="AF478" s="292">
        <v>0</v>
      </c>
      <c r="AG478" s="361"/>
      <c r="AH478" s="294">
        <v>0</v>
      </c>
      <c r="AI478" s="318">
        <v>0</v>
      </c>
      <c r="AJ478" s="360"/>
      <c r="AK478" s="345"/>
      <c r="AL478" s="362">
        <v>0</v>
      </c>
      <c r="AM478" s="363"/>
      <c r="AN478" s="294">
        <v>0</v>
      </c>
      <c r="AO478" s="301">
        <v>0</v>
      </c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1:62" ht="20.45" customHeight="1">
      <c r="A479" t="s">
        <v>71</v>
      </c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 t="s">
        <v>71</v>
      </c>
      <c r="W479" s="291"/>
      <c r="X479" s="291"/>
      <c r="Y479" s="291"/>
      <c r="Z479" s="292">
        <v>25574.084020118418</v>
      </c>
      <c r="AA479" s="345"/>
      <c r="AB479" s="346"/>
      <c r="AC479" s="292">
        <v>25574.084020118418</v>
      </c>
      <c r="AD479" s="360"/>
      <c r="AE479" s="346"/>
      <c r="AF479" s="292">
        <v>11496</v>
      </c>
      <c r="AG479" s="361"/>
      <c r="AH479" s="294">
        <v>-14078.084020118418</v>
      </c>
      <c r="AI479" s="318">
        <v>-0.55048243405486519</v>
      </c>
      <c r="AJ479" s="360"/>
      <c r="AK479" s="345"/>
      <c r="AL479" s="362">
        <v>23795.25</v>
      </c>
      <c r="AM479" s="363"/>
      <c r="AN479" s="294">
        <v>-12299.25</v>
      </c>
      <c r="AO479" s="301">
        <v>-0.5168783685819649</v>
      </c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1:62" ht="20.45" customHeight="1">
      <c r="A480" t="s">
        <v>185</v>
      </c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 t="s">
        <v>185</v>
      </c>
      <c r="W480" s="309"/>
      <c r="X480" s="310">
        <v>0.20480198301794045</v>
      </c>
      <c r="Y480" s="342"/>
      <c r="Z480" s="311">
        <v>84640.686520118426</v>
      </c>
      <c r="AA480" s="310">
        <v>0.20480198301794045</v>
      </c>
      <c r="AB480" s="342"/>
      <c r="AC480" s="311">
        <v>84640.686520118426</v>
      </c>
      <c r="AD480" s="310">
        <v>0.26617484028946065</v>
      </c>
      <c r="AE480" s="342"/>
      <c r="AF480" s="311">
        <v>79165.540000000008</v>
      </c>
      <c r="AG480" s="320"/>
      <c r="AH480" s="314">
        <v>-5475.1465201184183</v>
      </c>
      <c r="AI480" s="310">
        <v>-6.4686934206482583E-2</v>
      </c>
      <c r="AJ480" s="364"/>
      <c r="AK480" s="365"/>
      <c r="AL480" s="311">
        <v>206069.05</v>
      </c>
      <c r="AM480" s="366"/>
      <c r="AN480" s="314">
        <v>-126903.50999999998</v>
      </c>
      <c r="AO480" s="344">
        <v>-0.61583003367075251</v>
      </c>
      <c r="AP480" s="258"/>
      <c r="AQ480" s="258"/>
      <c r="AR480" s="258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1:62" ht="20.45" customHeight="1" thickBot="1">
      <c r="A481" t="s">
        <v>522</v>
      </c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>
        <v>0</v>
      </c>
      <c r="AO481" s="380">
        <v>0</v>
      </c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1:62" ht="20.45" customHeight="1" thickTop="1" thickBot="1">
      <c r="A482" t="s">
        <v>186</v>
      </c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 t="s">
        <v>186</v>
      </c>
      <c r="W482" s="382"/>
      <c r="X482" s="383" t="s">
        <v>187</v>
      </c>
      <c r="Y482" s="384">
        <v>-7.8936138579930749E-3</v>
      </c>
      <c r="Z482" s="385">
        <v>-24802.622918775087</v>
      </c>
      <c r="AA482" s="383" t="s">
        <v>187</v>
      </c>
      <c r="AB482" s="384">
        <v>-7.8936138579930749E-3</v>
      </c>
      <c r="AC482" s="385">
        <v>-24802.622918775087</v>
      </c>
      <c r="AD482" s="383" t="s">
        <v>187</v>
      </c>
      <c r="AE482" s="384">
        <v>-1.2853154493281517E-2</v>
      </c>
      <c r="AF482" s="386">
        <v>-26672.189999999915</v>
      </c>
      <c r="AG482" s="387"/>
      <c r="AH482" s="387">
        <v>-1869.5670812248281</v>
      </c>
      <c r="AI482" s="388">
        <v>7.5377797233275812E-2</v>
      </c>
      <c r="AJ482" s="389" t="s">
        <v>187</v>
      </c>
      <c r="AK482" s="384">
        <v>6.8688778967041864E-3</v>
      </c>
      <c r="AL482" s="386">
        <v>22786.700000000244</v>
      </c>
      <c r="AM482" s="390"/>
      <c r="AN482" s="386">
        <v>-49458.890000000159</v>
      </c>
      <c r="AO482" s="391">
        <v>-2.1705156955592355</v>
      </c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1:62" ht="20.45" customHeight="1" thickTop="1">
      <c r="A483" t="s">
        <v>522</v>
      </c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1:62" ht="34.9" customHeight="1">
      <c r="A484" t="s">
        <v>256</v>
      </c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 t="s">
        <v>256</v>
      </c>
      <c r="W484" s="6"/>
      <c r="X484" s="6"/>
      <c r="Y484" s="6"/>
      <c r="Z484" s="1"/>
      <c r="AA484" s="1"/>
      <c r="AB484" s="6"/>
      <c r="AC484" s="6"/>
      <c r="AD484" s="1"/>
      <c r="AE484" s="749" t="s">
        <v>188</v>
      </c>
      <c r="AF484" s="6"/>
      <c r="AG484" s="6"/>
      <c r="AH484" s="1"/>
      <c r="AI484" s="1"/>
      <c r="AJ484" s="267"/>
      <c r="AK484" s="2"/>
      <c r="AL484" s="1"/>
      <c r="AM484" s="6"/>
      <c r="AN484" s="6"/>
      <c r="AO484" s="5" t="s">
        <v>257</v>
      </c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1:62" ht="20.45" customHeight="1">
      <c r="A485" t="s">
        <v>522</v>
      </c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1:62" ht="20.45" customHeight="1">
      <c r="A486" t="s">
        <v>522</v>
      </c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1:62" ht="20.45" customHeight="1" thickBot="1">
      <c r="A487" t="s">
        <v>522</v>
      </c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1:62" ht="20.45" customHeight="1" thickTop="1" thickBot="1">
      <c r="A488" t="s">
        <v>186</v>
      </c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 t="s">
        <v>186</v>
      </c>
      <c r="W488" s="394"/>
      <c r="X488" s="395" t="s">
        <v>187</v>
      </c>
      <c r="Y488" s="396">
        <v>-7.8936138579930749E-3</v>
      </c>
      <c r="Z488" s="397">
        <v>-24802.622918775087</v>
      </c>
      <c r="AA488" s="395" t="s">
        <v>187</v>
      </c>
      <c r="AB488" s="396">
        <v>-7.8936138579930749E-3</v>
      </c>
      <c r="AC488" s="397">
        <v>-24802.622918775087</v>
      </c>
      <c r="AD488" s="395" t="s">
        <v>187</v>
      </c>
      <c r="AE488" s="396">
        <v>-1.2853154493281517E-2</v>
      </c>
      <c r="AF488" s="397">
        <v>-26672.189999999915</v>
      </c>
      <c r="AG488" s="398"/>
      <c r="AH488" s="387">
        <v>-1869.5670812248281</v>
      </c>
      <c r="AI488" s="388">
        <v>7.5377797233275812E-2</v>
      </c>
      <c r="AJ488" s="395" t="s">
        <v>187</v>
      </c>
      <c r="AK488" s="396">
        <v>6.8688778967041864E-3</v>
      </c>
      <c r="AL488" s="399">
        <v>22786.700000000244</v>
      </c>
      <c r="AM488" s="400"/>
      <c r="AN488" s="401">
        <v>-49458.890000000159</v>
      </c>
      <c r="AO488" s="402">
        <v>-2.1705156955592355</v>
      </c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1:62" ht="20.45" customHeight="1" thickTop="1">
      <c r="A489" t="s">
        <v>522</v>
      </c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40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1:62" ht="20.45" customHeight="1">
      <c r="A490" t="s">
        <v>189</v>
      </c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 t="s">
        <v>189</v>
      </c>
      <c r="W490" s="298"/>
      <c r="X490" s="291"/>
      <c r="Y490" s="299"/>
      <c r="Z490" s="292">
        <v>9167</v>
      </c>
      <c r="AA490" s="291"/>
      <c r="AB490" s="299"/>
      <c r="AC490" s="292">
        <v>9167</v>
      </c>
      <c r="AD490" s="291"/>
      <c r="AE490" s="299"/>
      <c r="AF490" s="292">
        <v>9167</v>
      </c>
      <c r="AG490" s="291"/>
      <c r="AH490" s="294">
        <v>0</v>
      </c>
      <c r="AI490" s="318">
        <v>0</v>
      </c>
      <c r="AJ490" s="291"/>
      <c r="AK490" s="291"/>
      <c r="AL490" s="292">
        <v>9000</v>
      </c>
      <c r="AM490" s="296"/>
      <c r="AN490" s="294">
        <v>167</v>
      </c>
      <c r="AO490" s="301">
        <v>1.8555555555555554E-2</v>
      </c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1:62" ht="20.45" customHeight="1">
      <c r="A491" t="s">
        <v>190</v>
      </c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 t="s">
        <v>190</v>
      </c>
      <c r="W491" s="11"/>
      <c r="X491" s="11"/>
      <c r="Y491" s="11"/>
      <c r="Z491" s="292">
        <v>456.25</v>
      </c>
      <c r="AA491" s="11"/>
      <c r="AB491" s="11"/>
      <c r="AC491" s="292">
        <v>456.25</v>
      </c>
      <c r="AD491" s="11"/>
      <c r="AE491" s="14"/>
      <c r="AF491" s="292">
        <v>-3540.56</v>
      </c>
      <c r="AG491" s="11"/>
      <c r="AH491" s="294">
        <v>-3996.81</v>
      </c>
      <c r="AI491" s="318">
        <v>-8.7601315068493157</v>
      </c>
      <c r="AJ491" s="11"/>
      <c r="AK491" s="11"/>
      <c r="AL491" s="292">
        <v>0</v>
      </c>
      <c r="AM491" s="409"/>
      <c r="AN491" s="294">
        <v>-3540.56</v>
      </c>
      <c r="AO491" s="301">
        <v>0</v>
      </c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1:62" ht="20.45" customHeight="1">
      <c r="A492" t="s">
        <v>191</v>
      </c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 t="s">
        <v>191</v>
      </c>
      <c r="W492" s="14"/>
      <c r="X492" s="14"/>
      <c r="Y492" s="14"/>
      <c r="Z492" s="292">
        <v>594.88319947675336</v>
      </c>
      <c r="AA492" s="11"/>
      <c r="AB492" s="11"/>
      <c r="AC492" s="292">
        <v>594.88319947675336</v>
      </c>
      <c r="AD492" s="11"/>
      <c r="AE492" s="14"/>
      <c r="AF492" s="292">
        <v>570.58999999999992</v>
      </c>
      <c r="AG492" s="11"/>
      <c r="AH492" s="294">
        <v>-24.293199476753443</v>
      </c>
      <c r="AI492" s="318">
        <v>-4.0836923110488289E-2</v>
      </c>
      <c r="AJ492" s="11"/>
      <c r="AK492" s="11"/>
      <c r="AL492" s="292">
        <v>3853.95</v>
      </c>
      <c r="AM492" s="409"/>
      <c r="AN492" s="294">
        <v>-3283.3599999999997</v>
      </c>
      <c r="AO492" s="301">
        <v>-0.85194670403092931</v>
      </c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1:62" ht="20.45" customHeight="1" thickBot="1">
      <c r="A493" t="s">
        <v>192</v>
      </c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 t="s">
        <v>192</v>
      </c>
      <c r="W493" s="14"/>
      <c r="X493" s="14"/>
      <c r="Y493" s="14"/>
      <c r="Z493" s="292">
        <v>0</v>
      </c>
      <c r="AA493" s="11"/>
      <c r="AB493" s="11"/>
      <c r="AC493" s="292">
        <v>0</v>
      </c>
      <c r="AD493" s="11"/>
      <c r="AE493" s="14"/>
      <c r="AF493" s="292">
        <v>0</v>
      </c>
      <c r="AG493" s="11"/>
      <c r="AH493" s="294">
        <v>0</v>
      </c>
      <c r="AI493" s="318">
        <v>0</v>
      </c>
      <c r="AJ493" s="11"/>
      <c r="AK493" s="11"/>
      <c r="AL493" s="292">
        <v>0</v>
      </c>
      <c r="AM493" s="409"/>
      <c r="AN493" s="294">
        <v>0</v>
      </c>
      <c r="AO493" s="301">
        <v>0</v>
      </c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1:62" ht="20.45" hidden="1" customHeight="1">
      <c r="A494" t="s">
        <v>21</v>
      </c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 t="s">
        <v>21</v>
      </c>
      <c r="W494" s="14"/>
      <c r="X494" s="14"/>
      <c r="Y494" s="14"/>
      <c r="Z494" s="292">
        <v>0</v>
      </c>
      <c r="AA494" s="11"/>
      <c r="AB494" s="11"/>
      <c r="AC494" s="292">
        <v>0</v>
      </c>
      <c r="AD494" s="11"/>
      <c r="AE494" s="14"/>
      <c r="AF494" s="292">
        <v>0</v>
      </c>
      <c r="AG494" s="11"/>
      <c r="AH494" s="294">
        <v>0</v>
      </c>
      <c r="AI494" s="318">
        <v>0</v>
      </c>
      <c r="AJ494" s="11"/>
      <c r="AK494" s="11"/>
      <c r="AL494" s="292">
        <v>0</v>
      </c>
      <c r="AM494" s="409"/>
      <c r="AN494" s="294">
        <v>0</v>
      </c>
      <c r="AO494" s="301">
        <v>0</v>
      </c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1:62" ht="20.45" hidden="1" customHeight="1">
      <c r="A495" t="s">
        <v>21</v>
      </c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 t="s">
        <v>21</v>
      </c>
      <c r="W495" s="14"/>
      <c r="X495" s="14"/>
      <c r="Y495" s="14"/>
      <c r="Z495" s="292">
        <v>0</v>
      </c>
      <c r="AA495" s="11"/>
      <c r="AB495" s="11"/>
      <c r="AC495" s="292">
        <v>0</v>
      </c>
      <c r="AD495" s="11"/>
      <c r="AE495" s="14"/>
      <c r="AF495" s="292">
        <v>0</v>
      </c>
      <c r="AG495" s="11"/>
      <c r="AH495" s="294">
        <v>0</v>
      </c>
      <c r="AI495" s="318">
        <v>0</v>
      </c>
      <c r="AJ495" s="11"/>
      <c r="AK495" s="11"/>
      <c r="AL495" s="292">
        <v>0</v>
      </c>
      <c r="AM495" s="409"/>
      <c r="AN495" s="294">
        <v>0</v>
      </c>
      <c r="AO495" s="301">
        <v>0</v>
      </c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1:62" ht="20.45" hidden="1" customHeight="1" thickBot="1">
      <c r="A496" t="s">
        <v>21</v>
      </c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 t="s">
        <v>21</v>
      </c>
      <c r="W496" s="14"/>
      <c r="X496" s="258"/>
      <c r="Y496" s="14"/>
      <c r="Z496" s="292">
        <v>0</v>
      </c>
      <c r="AA496" s="11"/>
      <c r="AB496" s="11"/>
      <c r="AC496" s="292">
        <v>0</v>
      </c>
      <c r="AD496" s="11"/>
      <c r="AE496" s="14"/>
      <c r="AF496" s="292">
        <v>0</v>
      </c>
      <c r="AG496" s="11"/>
      <c r="AH496" s="294">
        <v>0</v>
      </c>
      <c r="AI496" s="318">
        <v>0</v>
      </c>
      <c r="AJ496" s="11"/>
      <c r="AK496" s="11"/>
      <c r="AL496" s="292">
        <v>0</v>
      </c>
      <c r="AM496" s="409"/>
      <c r="AN496" s="294">
        <v>0</v>
      </c>
      <c r="AO496" s="301">
        <v>0</v>
      </c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1:62" ht="20.45" customHeight="1" thickTop="1" thickBot="1">
      <c r="A497" t="s">
        <v>194</v>
      </c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 t="s">
        <v>194</v>
      </c>
      <c r="W497" s="382"/>
      <c r="X497" s="383" t="s">
        <v>187</v>
      </c>
      <c r="Y497" s="384">
        <v>-1.1145608539779424E-2</v>
      </c>
      <c r="Z497" s="385">
        <v>-35020.75611825184</v>
      </c>
      <c r="AA497" s="383" t="s">
        <v>187</v>
      </c>
      <c r="AB497" s="384">
        <v>-1.1145608539779424E-2</v>
      </c>
      <c r="AC497" s="385">
        <v>-35020.75611825184</v>
      </c>
      <c r="AD497" s="383" t="s">
        <v>187</v>
      </c>
      <c r="AE497" s="384">
        <v>-1.5839462853768624E-2</v>
      </c>
      <c r="AF497" s="386">
        <v>-32869.219999999914</v>
      </c>
      <c r="AG497" s="387"/>
      <c r="AH497" s="387">
        <v>2151.5361182519264</v>
      </c>
      <c r="AI497" s="388">
        <v>-6.1436026994591525E-2</v>
      </c>
      <c r="AJ497" s="389" t="s">
        <v>187</v>
      </c>
      <c r="AK497" s="384">
        <v>2.9941521557965592E-3</v>
      </c>
      <c r="AL497" s="386">
        <v>9932.7500000002437</v>
      </c>
      <c r="AM497" s="390"/>
      <c r="AN497" s="386">
        <v>-42801.970000000161</v>
      </c>
      <c r="AO497" s="410">
        <v>-4.309176210012243</v>
      </c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1:62" ht="20.45" customHeight="1" thickTop="1">
      <c r="A498" t="s">
        <v>522</v>
      </c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1:62" ht="20.45" customHeight="1"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1:62" ht="20.45" customHeight="1"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>
        <v>-35021</v>
      </c>
      <c r="AA500" s="258"/>
      <c r="AB500" s="258"/>
      <c r="AC500" s="258"/>
      <c r="AD500" s="258"/>
      <c r="AE500" s="258"/>
      <c r="AF500" s="258">
        <v>-32869.019999999997</v>
      </c>
      <c r="AG500" s="258"/>
      <c r="AH500" s="258"/>
      <c r="AI500" s="258"/>
      <c r="AJ500" s="258"/>
      <c r="AK500" s="258"/>
      <c r="AL500" s="258">
        <v>9932.65</v>
      </c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1:62" ht="20.45" customHeight="1"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>
        <v>0.24388174815976527</v>
      </c>
      <c r="AA501" s="258"/>
      <c r="AB501" s="258"/>
      <c r="AC501" s="258"/>
      <c r="AD501" s="258"/>
      <c r="AE501" s="258"/>
      <c r="AF501" s="413">
        <v>-0.19999999991705408</v>
      </c>
      <c r="AG501" s="258"/>
      <c r="AH501" s="258"/>
      <c r="AI501" s="258"/>
      <c r="AJ501" s="258"/>
      <c r="AK501" s="258"/>
      <c r="AL501" s="258">
        <v>0.10000000024410838</v>
      </c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1:62" ht="20.45" customHeight="1"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258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1:62" ht="20.45" customHeight="1"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258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1:62" ht="20.45" customHeight="1"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1:62" ht="20.45" customHeight="1"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258"/>
      <c r="AG505" s="258"/>
      <c r="AH505" s="258"/>
      <c r="AI505" s="258"/>
      <c r="AJ505" s="258"/>
      <c r="AK505" s="258"/>
      <c r="AL505" s="258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1:62" ht="20.45" customHeight="1"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1:62" ht="20.45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1:62" ht="20.4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1:62" ht="20.4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1:62" ht="20.4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1:62" ht="20.4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258"/>
      <c r="AG511" s="258"/>
      <c r="AH511" s="258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1:62" ht="20.4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258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20.4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20.4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258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20.4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20.4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20.4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20.4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20.4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20.4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20.4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20.4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20.4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20.4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20.4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20.4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20.4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20.4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20.4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20.4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20.4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20.4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20.4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20.4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20.4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4171" priority="312" stopIfTrue="1">
      <formula>"esterreur(reference)"</formula>
    </cfRule>
  </conditionalFormatting>
  <conditionalFormatting sqref="M95:M96">
    <cfRule type="expression" dxfId="4170" priority="313" stopIfTrue="1">
      <formula>"esterreur(reference)"</formula>
    </cfRule>
  </conditionalFormatting>
  <conditionalFormatting sqref="H275:H280 J275:K280">
    <cfRule type="expression" dxfId="4169" priority="314" stopIfTrue="1">
      <formula>"esterreur(reference)"</formula>
    </cfRule>
  </conditionalFormatting>
  <conditionalFormatting sqref="H219:H224 J219:K224">
    <cfRule type="expression" dxfId="4168" priority="315" stopIfTrue="1">
      <formula>"esterreur(reference)"</formula>
    </cfRule>
  </conditionalFormatting>
  <conditionalFormatting sqref="H141:H147 J141:K147">
    <cfRule type="expression" dxfId="4167" priority="316" stopIfTrue="1">
      <formula>"esterreur(reference)"</formula>
    </cfRule>
  </conditionalFormatting>
  <conditionalFormatting sqref="H137:H139 J137:K139">
    <cfRule type="expression" dxfId="4166" priority="317" stopIfTrue="1">
      <formula>"esterreur(reference)"</formula>
    </cfRule>
  </conditionalFormatting>
  <conditionalFormatting sqref="H140 J140:K140">
    <cfRule type="expression" dxfId="4165" priority="318" stopIfTrue="1">
      <formula>"esterreur(reference)"</formula>
    </cfRule>
  </conditionalFormatting>
  <conditionalFormatting sqref="L82">
    <cfRule type="expression" dxfId="4164" priority="292" stopIfTrue="1">
      <formula>"esterreur(reference)"</formula>
    </cfRule>
  </conditionalFormatting>
  <conditionalFormatting sqref="M311">
    <cfRule type="expression" dxfId="4163" priority="319" stopIfTrue="1">
      <formula>"esterreur(reference)"</formula>
    </cfRule>
  </conditionalFormatting>
  <conditionalFormatting sqref="R311">
    <cfRule type="expression" dxfId="4162" priority="320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4161" priority="321" operator="greaterThan">
      <formula>0</formula>
    </cfRule>
  </conditionalFormatting>
  <conditionalFormatting sqref="AH468:AI479">
    <cfRule type="cellIs" dxfId="4160" priority="322" operator="lessThan">
      <formula>0</formula>
    </cfRule>
  </conditionalFormatting>
  <conditionalFormatting sqref="AH491:AH496">
    <cfRule type="cellIs" dxfId="4159" priority="323" operator="greaterThan">
      <formula>0</formula>
    </cfRule>
  </conditionalFormatting>
  <conditionalFormatting sqref="J281:K283">
    <cfRule type="expression" dxfId="4158" priority="324" stopIfTrue="1">
      <formula>"esterreur(reference)"</formula>
    </cfRule>
  </conditionalFormatting>
  <conditionalFormatting sqref="K356 J356:J357 H356:I356 L355:L356 H358:L358">
    <cfRule type="expression" dxfId="4157" priority="325" stopIfTrue="1">
      <formula>"esterreur(reference)"</formula>
    </cfRule>
  </conditionalFormatting>
  <conditionalFormatting sqref="H396">
    <cfRule type="expression" dxfId="4156" priority="326" stopIfTrue="1">
      <formula>"esterreur(reference)"</formula>
    </cfRule>
  </conditionalFormatting>
  <conditionalFormatting sqref="I376:L376 H377:H392 J377:K392">
    <cfRule type="expression" dxfId="4155" priority="327" stopIfTrue="1">
      <formula>"esterreur(reference)"</formula>
    </cfRule>
  </conditionalFormatting>
  <conditionalFormatting sqref="H397:L398 I396:L396 H395:L395 H393:H394 J393:K393">
    <cfRule type="expression" dxfId="4154" priority="328" stopIfTrue="1">
      <formula>"esterreur(reference)"</formula>
    </cfRule>
  </conditionalFormatting>
  <conditionalFormatting sqref="H360:L362 H359 K359">
    <cfRule type="expression" dxfId="4153" priority="329" stopIfTrue="1">
      <formula>"esterreur(reference)"</formula>
    </cfRule>
  </conditionalFormatting>
  <conditionalFormatting sqref="K394">
    <cfRule type="expression" dxfId="4152" priority="330" stopIfTrue="1">
      <formula>"esterreur(reference)"</formula>
    </cfRule>
  </conditionalFormatting>
  <conditionalFormatting sqref="H316:L316">
    <cfRule type="expression" dxfId="4151" priority="331" stopIfTrue="1">
      <formula>"esterreur(reference)"</formula>
    </cfRule>
  </conditionalFormatting>
  <conditionalFormatting sqref="H196:L196">
    <cfRule type="expression" dxfId="4150" priority="332" stopIfTrue="1">
      <formula>"esterreur(reference)"</formula>
    </cfRule>
  </conditionalFormatting>
  <conditionalFormatting sqref="H55:H56 J55:K56 H71 J71:K71">
    <cfRule type="expression" dxfId="4149" priority="333" stopIfTrue="1">
      <formula>"esterreur(reference)"</formula>
    </cfRule>
  </conditionalFormatting>
  <conditionalFormatting sqref="J61:K70 H61:H70">
    <cfRule type="expression" dxfId="4148" priority="334" stopIfTrue="1">
      <formula>"esterreur(reference)"</formula>
    </cfRule>
  </conditionalFormatting>
  <conditionalFormatting sqref="H57:H59 J57:K59">
    <cfRule type="expression" dxfId="4147" priority="335" stopIfTrue="1">
      <formula>"esterreur(reference)"</formula>
    </cfRule>
  </conditionalFormatting>
  <conditionalFormatting sqref="H60 J60:K60">
    <cfRule type="expression" dxfId="4146" priority="336" stopIfTrue="1">
      <formula>"esterreur(reference)"</formula>
    </cfRule>
  </conditionalFormatting>
  <conditionalFormatting sqref="L19 L21:L23">
    <cfRule type="expression" dxfId="4145" priority="310" stopIfTrue="1">
      <formula>"esterreur(reference)"</formula>
    </cfRule>
  </conditionalFormatting>
  <conditionalFormatting sqref="K98">
    <cfRule type="expression" dxfId="4144" priority="337" stopIfTrue="1">
      <formula>"esterreur(reference)"</formula>
    </cfRule>
  </conditionalFormatting>
  <conditionalFormatting sqref="L331:L347">
    <cfRule type="expression" dxfId="4143" priority="209" stopIfTrue="1">
      <formula>"esterreur(reference)"</formula>
    </cfRule>
  </conditionalFormatting>
  <conditionalFormatting sqref="L16:L17">
    <cfRule type="expression" dxfId="4142" priority="311" stopIfTrue="1">
      <formula>"esterreur(reference)"</formula>
    </cfRule>
  </conditionalFormatting>
  <conditionalFormatting sqref="L20">
    <cfRule type="expression" dxfId="4141" priority="309" stopIfTrue="1">
      <formula>"esterreur(reference)"</formula>
    </cfRule>
  </conditionalFormatting>
  <conditionalFormatting sqref="L325">
    <cfRule type="expression" dxfId="4140" priority="213" stopIfTrue="1">
      <formula>"esterreur(reference)"</formula>
    </cfRule>
  </conditionalFormatting>
  <conditionalFormatting sqref="L326">
    <cfRule type="expression" dxfId="4139" priority="212" stopIfTrue="1">
      <formula>"esterreur(reference)"</formula>
    </cfRule>
  </conditionalFormatting>
  <conditionalFormatting sqref="L327">
    <cfRule type="expression" dxfId="4138" priority="211" stopIfTrue="1">
      <formula>"esterreur(reference)"</formula>
    </cfRule>
  </conditionalFormatting>
  <conditionalFormatting sqref="L328">
    <cfRule type="expression" dxfId="4137" priority="210" stopIfTrue="1">
      <formula>"esterreur(reference)"</formula>
    </cfRule>
  </conditionalFormatting>
  <conditionalFormatting sqref="L42">
    <cfRule type="expression" dxfId="4136" priority="308" stopIfTrue="1">
      <formula>"esterreur(reference)"</formula>
    </cfRule>
  </conditionalFormatting>
  <conditionalFormatting sqref="L43">
    <cfRule type="expression" dxfId="4135" priority="307" stopIfTrue="1">
      <formula>"esterreur(reference)"</formula>
    </cfRule>
  </conditionalFormatting>
  <conditionalFormatting sqref="L44">
    <cfRule type="expression" dxfId="4134" priority="306" stopIfTrue="1">
      <formula>"esterreur(reference)"</formula>
    </cfRule>
  </conditionalFormatting>
  <conditionalFormatting sqref="L45:L48">
    <cfRule type="expression" dxfId="4133" priority="305" stopIfTrue="1">
      <formula>"esterreur(reference)"</formula>
    </cfRule>
  </conditionalFormatting>
  <conditionalFormatting sqref="L55">
    <cfRule type="expression" dxfId="4132" priority="304" stopIfTrue="1">
      <formula>"esterreur(reference)"</formula>
    </cfRule>
  </conditionalFormatting>
  <conditionalFormatting sqref="L56">
    <cfRule type="expression" dxfId="4131" priority="303" stopIfTrue="1">
      <formula>"esterreur(reference)"</formula>
    </cfRule>
  </conditionalFormatting>
  <conditionalFormatting sqref="L271">
    <cfRule type="expression" dxfId="4130" priority="221" stopIfTrue="1">
      <formula>"esterreur(reference)"</formula>
    </cfRule>
  </conditionalFormatting>
  <conditionalFormatting sqref="L58">
    <cfRule type="expression" dxfId="4129" priority="302" stopIfTrue="1">
      <formula>"esterreur(reference)"</formula>
    </cfRule>
  </conditionalFormatting>
  <conditionalFormatting sqref="L61">
    <cfRule type="expression" dxfId="4128" priority="301" stopIfTrue="1">
      <formula>"esterreur(reference)"</formula>
    </cfRule>
  </conditionalFormatting>
  <conditionalFormatting sqref="L274">
    <cfRule type="expression" dxfId="4127" priority="219" stopIfTrue="1">
      <formula>"esterreur(reference)"</formula>
    </cfRule>
  </conditionalFormatting>
  <conditionalFormatting sqref="L63">
    <cfRule type="expression" dxfId="4126" priority="300" stopIfTrue="1">
      <formula>"esterreur(reference)"</formula>
    </cfRule>
  </conditionalFormatting>
  <conditionalFormatting sqref="L62">
    <cfRule type="expression" dxfId="4125" priority="299" stopIfTrue="1">
      <formula>"esterreur(reference)"</formula>
    </cfRule>
  </conditionalFormatting>
  <conditionalFormatting sqref="L64">
    <cfRule type="expression" dxfId="4124" priority="298" stopIfTrue="1">
      <formula>"esterreur(reference)"</formula>
    </cfRule>
  </conditionalFormatting>
  <conditionalFormatting sqref="L65">
    <cfRule type="expression" dxfId="4123" priority="297" stopIfTrue="1">
      <formula>"esterreur(reference)"</formula>
    </cfRule>
  </conditionalFormatting>
  <conditionalFormatting sqref="L69 L66:L67">
    <cfRule type="expression" dxfId="4122" priority="296" stopIfTrue="1">
      <formula>"esterreur(reference)"</formula>
    </cfRule>
  </conditionalFormatting>
  <conditionalFormatting sqref="L70">
    <cfRule type="expression" dxfId="4121" priority="295" stopIfTrue="1">
      <formula>"esterreur(reference)"</formula>
    </cfRule>
  </conditionalFormatting>
  <conditionalFormatting sqref="L76:L77">
    <cfRule type="expression" dxfId="4120" priority="294" stopIfTrue="1">
      <formula>"esterreur(reference)"</formula>
    </cfRule>
  </conditionalFormatting>
  <conditionalFormatting sqref="L78:L81">
    <cfRule type="expression" dxfId="4119" priority="293" stopIfTrue="1">
      <formula>"esterreur(reference)"</formula>
    </cfRule>
  </conditionalFormatting>
  <conditionalFormatting sqref="L57">
    <cfRule type="expression" dxfId="4118" priority="291" stopIfTrue="1">
      <formula>"esterreur(reference)"</formula>
    </cfRule>
  </conditionalFormatting>
  <conditionalFormatting sqref="L94:L95">
    <cfRule type="expression" dxfId="4117" priority="290" stopIfTrue="1">
      <formula>"esterreur(reference)"</formula>
    </cfRule>
  </conditionalFormatting>
  <conditionalFormatting sqref="L98">
    <cfRule type="expression" dxfId="4116" priority="289" stopIfTrue="1">
      <formula>"esterreur(reference)"</formula>
    </cfRule>
  </conditionalFormatting>
  <conditionalFormatting sqref="L99">
    <cfRule type="expression" dxfId="4115" priority="288" stopIfTrue="1">
      <formula>"esterreur(reference)"</formula>
    </cfRule>
  </conditionalFormatting>
  <conditionalFormatting sqref="L101">
    <cfRule type="expression" dxfId="4114" priority="287" stopIfTrue="1">
      <formula>"esterreur(reference)"</formula>
    </cfRule>
  </conditionalFormatting>
  <conditionalFormatting sqref="L102">
    <cfRule type="expression" dxfId="4113" priority="286" stopIfTrue="1">
      <formula>"esterreur(reference)"</formula>
    </cfRule>
  </conditionalFormatting>
  <conditionalFormatting sqref="L103">
    <cfRule type="expression" dxfId="4112" priority="285" stopIfTrue="1">
      <formula>"esterreur(reference)"</formula>
    </cfRule>
  </conditionalFormatting>
  <conditionalFormatting sqref="L111">
    <cfRule type="expression" dxfId="4111" priority="284" stopIfTrue="1">
      <formula>"esterreur(reference)"</formula>
    </cfRule>
  </conditionalFormatting>
  <conditionalFormatting sqref="L112">
    <cfRule type="expression" dxfId="4110" priority="283" stopIfTrue="1">
      <formula>"esterreur(reference)"</formula>
    </cfRule>
  </conditionalFormatting>
  <conditionalFormatting sqref="L207">
    <cfRule type="expression" dxfId="4109" priority="243" stopIfTrue="1">
      <formula>"esterreur(reference)"</formula>
    </cfRule>
  </conditionalFormatting>
  <conditionalFormatting sqref="L114">
    <cfRule type="expression" dxfId="4108" priority="282" stopIfTrue="1">
      <formula>"esterreur(reference)"</formula>
    </cfRule>
  </conditionalFormatting>
  <conditionalFormatting sqref="L116:L119">
    <cfRule type="expression" dxfId="4107" priority="281" stopIfTrue="1">
      <formula>"esterreur(reference)"</formula>
    </cfRule>
  </conditionalFormatting>
  <conditionalFormatting sqref="L120">
    <cfRule type="expression" dxfId="4106" priority="280" stopIfTrue="1">
      <formula>"esterreur(reference)"</formula>
    </cfRule>
  </conditionalFormatting>
  <conditionalFormatting sqref="L130">
    <cfRule type="expression" dxfId="4105" priority="277" stopIfTrue="1">
      <formula>"esterreur(reference)"</formula>
    </cfRule>
  </conditionalFormatting>
  <conditionalFormatting sqref="L124">
    <cfRule type="expression" dxfId="4104" priority="279" stopIfTrue="1">
      <formula>"esterreur(reference)"</formula>
    </cfRule>
  </conditionalFormatting>
  <conditionalFormatting sqref="L123">
    <cfRule type="expression" dxfId="4103" priority="278" stopIfTrue="1">
      <formula>"esterreur(reference)"</formula>
    </cfRule>
  </conditionalFormatting>
  <conditionalFormatting sqref="L138">
    <cfRule type="expression" dxfId="4102" priority="271" stopIfTrue="1">
      <formula>"esterreur(reference)"</formula>
    </cfRule>
  </conditionalFormatting>
  <conditionalFormatting sqref="L131">
    <cfRule type="expression" dxfId="4101" priority="276" stopIfTrue="1">
      <formula>"esterreur(reference)"</formula>
    </cfRule>
  </conditionalFormatting>
  <conditionalFormatting sqref="L132">
    <cfRule type="expression" dxfId="4100" priority="275" stopIfTrue="1">
      <formula>"esterreur(reference)"</formula>
    </cfRule>
  </conditionalFormatting>
  <conditionalFormatting sqref="L133">
    <cfRule type="expression" dxfId="4099" priority="274" stopIfTrue="1">
      <formula>"esterreur(reference)"</formula>
    </cfRule>
  </conditionalFormatting>
  <conditionalFormatting sqref="L139">
    <cfRule type="expression" dxfId="4098" priority="270" stopIfTrue="1">
      <formula>"esterreur(reference)"</formula>
    </cfRule>
  </conditionalFormatting>
  <conditionalFormatting sqref="L136">
    <cfRule type="expression" dxfId="4097" priority="273" stopIfTrue="1">
      <formula>"esterreur(reference)"</formula>
    </cfRule>
  </conditionalFormatting>
  <conditionalFormatting sqref="L137">
    <cfRule type="expression" dxfId="4096" priority="272" stopIfTrue="1">
      <formula>"esterreur(reference)"</formula>
    </cfRule>
  </conditionalFormatting>
  <conditionalFormatting sqref="L140">
    <cfRule type="expression" dxfId="4095" priority="269" stopIfTrue="1">
      <formula>"esterreur(reference)"</formula>
    </cfRule>
  </conditionalFormatting>
  <conditionalFormatting sqref="L141">
    <cfRule type="expression" dxfId="4094" priority="268" stopIfTrue="1">
      <formula>"esterreur(reference)"</formula>
    </cfRule>
  </conditionalFormatting>
  <conditionalFormatting sqref="L142">
    <cfRule type="expression" dxfId="4093" priority="267" stopIfTrue="1">
      <formula>"esterreur(reference)"</formula>
    </cfRule>
  </conditionalFormatting>
  <conditionalFormatting sqref="L143">
    <cfRule type="expression" dxfId="4092" priority="266" stopIfTrue="1">
      <formula>"esterreur(reference)"</formula>
    </cfRule>
  </conditionalFormatting>
  <conditionalFormatting sqref="L144">
    <cfRule type="expression" dxfId="4091" priority="265" stopIfTrue="1">
      <formula>"esterreur(reference)"</formula>
    </cfRule>
  </conditionalFormatting>
  <conditionalFormatting sqref="L145">
    <cfRule type="expression" dxfId="4090" priority="264" stopIfTrue="1">
      <formula>"esterreur(reference)"</formula>
    </cfRule>
  </conditionalFormatting>
  <conditionalFormatting sqref="L146">
    <cfRule type="expression" dxfId="4089" priority="263" stopIfTrue="1">
      <formula>"esterreur(reference)"</formula>
    </cfRule>
  </conditionalFormatting>
  <conditionalFormatting sqref="L147">
    <cfRule type="expression" dxfId="4088" priority="262" stopIfTrue="1">
      <formula>"esterreur(reference)"</formula>
    </cfRule>
  </conditionalFormatting>
  <conditionalFormatting sqref="L155">
    <cfRule type="expression" dxfId="4087" priority="261" stopIfTrue="1">
      <formula>"esterreur(reference)"</formula>
    </cfRule>
  </conditionalFormatting>
  <conditionalFormatting sqref="L157">
    <cfRule type="expression" dxfId="4086" priority="259" stopIfTrue="1">
      <formula>"esterreur(reference)"</formula>
    </cfRule>
  </conditionalFormatting>
  <conditionalFormatting sqref="L156">
    <cfRule type="expression" dxfId="4085" priority="260" stopIfTrue="1">
      <formula>"esterreur(reference)"</formula>
    </cfRule>
  </conditionalFormatting>
  <conditionalFormatting sqref="L115">
    <cfRule type="expression" dxfId="4084" priority="258" stopIfTrue="1">
      <formula>"esterreur(reference)"</formula>
    </cfRule>
  </conditionalFormatting>
  <conditionalFormatting sqref="L113">
    <cfRule type="expression" dxfId="4083" priority="257" stopIfTrue="1">
      <formula>"esterreur(reference)"</formula>
    </cfRule>
  </conditionalFormatting>
  <conditionalFormatting sqref="L171">
    <cfRule type="expression" dxfId="4082" priority="256" stopIfTrue="1">
      <formula>"esterreur(reference)"</formula>
    </cfRule>
  </conditionalFormatting>
  <conditionalFormatting sqref="L174">
    <cfRule type="expression" dxfId="4081" priority="255" stopIfTrue="1">
      <formula>"esterreur(reference)"</formula>
    </cfRule>
  </conditionalFormatting>
  <conditionalFormatting sqref="L177">
    <cfRule type="expression" dxfId="4080" priority="254" stopIfTrue="1">
      <formula>"esterreur(reference)"</formula>
    </cfRule>
  </conditionalFormatting>
  <conditionalFormatting sqref="L183">
    <cfRule type="expression" dxfId="4079" priority="253" stopIfTrue="1">
      <formula>"esterreur(reference)"</formula>
    </cfRule>
  </conditionalFormatting>
  <conditionalFormatting sqref="L187">
    <cfRule type="expression" dxfId="4078" priority="252" stopIfTrue="1">
      <formula>"esterreur(reference)"</formula>
    </cfRule>
  </conditionalFormatting>
  <conditionalFormatting sqref="L197">
    <cfRule type="expression" dxfId="4077" priority="251" stopIfTrue="1">
      <formula>"esterreur(reference)"</formula>
    </cfRule>
  </conditionalFormatting>
  <conditionalFormatting sqref="L199">
    <cfRule type="expression" dxfId="4076" priority="250" stopIfTrue="1">
      <formula>"esterreur(reference)"</formula>
    </cfRule>
  </conditionalFormatting>
  <conditionalFormatting sqref="L198">
    <cfRule type="expression" dxfId="4075" priority="249" stopIfTrue="1">
      <formula>"esterreur(reference)"</formula>
    </cfRule>
  </conditionalFormatting>
  <conditionalFormatting sqref="L200">
    <cfRule type="expression" dxfId="4074" priority="248" stopIfTrue="1">
      <formula>"esterreur(reference)"</formula>
    </cfRule>
  </conditionalFormatting>
  <conditionalFormatting sqref="L201">
    <cfRule type="expression" dxfId="4073" priority="247" stopIfTrue="1">
      <formula>"esterreur(reference)"</formula>
    </cfRule>
  </conditionalFormatting>
  <conditionalFormatting sqref="L202:L204">
    <cfRule type="expression" dxfId="4072" priority="246" stopIfTrue="1">
      <formula>"esterreur(reference)"</formula>
    </cfRule>
  </conditionalFormatting>
  <conditionalFormatting sqref="L206">
    <cfRule type="expression" dxfId="4071" priority="244" stopIfTrue="1">
      <formula>"esterreur(reference)"</formula>
    </cfRule>
  </conditionalFormatting>
  <conditionalFormatting sqref="L205">
    <cfRule type="expression" dxfId="4070" priority="245" stopIfTrue="1">
      <formula>"esterreur(reference)"</formula>
    </cfRule>
  </conditionalFormatting>
  <conditionalFormatting sqref="L208">
    <cfRule type="expression" dxfId="4069" priority="242" stopIfTrue="1">
      <formula>"esterreur(reference)"</formula>
    </cfRule>
  </conditionalFormatting>
  <conditionalFormatting sqref="L211:L224">
    <cfRule type="expression" dxfId="4068" priority="241" stopIfTrue="1">
      <formula>"esterreur(reference)"</formula>
    </cfRule>
  </conditionalFormatting>
  <conditionalFormatting sqref="L225:L227">
    <cfRule type="expression" dxfId="4067" priority="240" stopIfTrue="1">
      <formula>"esterreur(reference)"</formula>
    </cfRule>
  </conditionalFormatting>
  <conditionalFormatting sqref="L180">
    <cfRule type="expression" dxfId="4066" priority="239" stopIfTrue="1">
      <formula>"esterreur(reference)"</formula>
    </cfRule>
  </conditionalFormatting>
  <conditionalFormatting sqref="L243">
    <cfRule type="expression" dxfId="4065" priority="238" stopIfTrue="1">
      <formula>"esterreur(reference)"</formula>
    </cfRule>
  </conditionalFormatting>
  <conditionalFormatting sqref="L246">
    <cfRule type="expression" dxfId="4064" priority="237" stopIfTrue="1">
      <formula>"esterreur(reference)"</formula>
    </cfRule>
  </conditionalFormatting>
  <conditionalFormatting sqref="L253">
    <cfRule type="expression" dxfId="4063" priority="236" stopIfTrue="1">
      <formula>"esterreur(reference)"</formula>
    </cfRule>
  </conditionalFormatting>
  <conditionalFormatting sqref="L254">
    <cfRule type="expression" dxfId="4062" priority="235" stopIfTrue="1">
      <formula>"esterreur(reference)"</formula>
    </cfRule>
  </conditionalFormatting>
  <conditionalFormatting sqref="L255">
    <cfRule type="expression" dxfId="4061" priority="234" stopIfTrue="1">
      <formula>"esterreur(reference)"</formula>
    </cfRule>
  </conditionalFormatting>
  <conditionalFormatting sqref="L256">
    <cfRule type="expression" dxfId="4060" priority="233" stopIfTrue="1">
      <formula>"esterreur(reference)"</formula>
    </cfRule>
  </conditionalFormatting>
  <conditionalFormatting sqref="L257">
    <cfRule type="expression" dxfId="4059" priority="232" stopIfTrue="1">
      <formula>"esterreur(reference)"</formula>
    </cfRule>
  </conditionalFormatting>
  <conditionalFormatting sqref="L258">
    <cfRule type="expression" dxfId="4058" priority="231" stopIfTrue="1">
      <formula>"esterreur(reference)"</formula>
    </cfRule>
  </conditionalFormatting>
  <conditionalFormatting sqref="L259">
    <cfRule type="expression" dxfId="4057" priority="230" stopIfTrue="1">
      <formula>"esterreur(reference)"</formula>
    </cfRule>
  </conditionalFormatting>
  <conditionalFormatting sqref="L260">
    <cfRule type="expression" dxfId="4056" priority="229" stopIfTrue="1">
      <formula>"esterreur(reference)"</formula>
    </cfRule>
  </conditionalFormatting>
  <conditionalFormatting sqref="L261">
    <cfRule type="expression" dxfId="4055" priority="228" stopIfTrue="1">
      <formula>"esterreur(reference)"</formula>
    </cfRule>
  </conditionalFormatting>
  <conditionalFormatting sqref="L262">
    <cfRule type="expression" dxfId="4054" priority="227" stopIfTrue="1">
      <formula>"esterreur(reference)"</formula>
    </cfRule>
  </conditionalFormatting>
  <conditionalFormatting sqref="L263:L264">
    <cfRule type="expression" dxfId="4053" priority="226" stopIfTrue="1">
      <formula>"esterreur(reference)"</formula>
    </cfRule>
  </conditionalFormatting>
  <conditionalFormatting sqref="L268">
    <cfRule type="expression" dxfId="4052" priority="224" stopIfTrue="1">
      <formula>"esterreur(reference)"</formula>
    </cfRule>
  </conditionalFormatting>
  <conditionalFormatting sqref="L267">
    <cfRule type="expression" dxfId="4051" priority="225" stopIfTrue="1">
      <formula>"esterreur(reference)"</formula>
    </cfRule>
  </conditionalFormatting>
  <conditionalFormatting sqref="L269">
    <cfRule type="expression" dxfId="4050" priority="223" stopIfTrue="1">
      <formula>"esterreur(reference)"</formula>
    </cfRule>
  </conditionalFormatting>
  <conditionalFormatting sqref="L270">
    <cfRule type="expression" dxfId="4049" priority="222" stopIfTrue="1">
      <formula>"esterreur(reference)"</formula>
    </cfRule>
  </conditionalFormatting>
  <conditionalFormatting sqref="L272:L273">
    <cfRule type="expression" dxfId="4048" priority="220" stopIfTrue="1">
      <formula>"esterreur(reference)"</formula>
    </cfRule>
  </conditionalFormatting>
  <conditionalFormatting sqref="L306">
    <cfRule type="expression" dxfId="4047" priority="218" stopIfTrue="1">
      <formula>"esterreur(reference)"</formula>
    </cfRule>
  </conditionalFormatting>
  <conditionalFormatting sqref="L307">
    <cfRule type="expression" dxfId="4046" priority="217" stopIfTrue="1">
      <formula>"esterreur(reference)"</formula>
    </cfRule>
  </conditionalFormatting>
  <conditionalFormatting sqref="L311">
    <cfRule type="expression" dxfId="4045" priority="216" stopIfTrue="1">
      <formula>"esterreur(reference)"</formula>
    </cfRule>
  </conditionalFormatting>
  <conditionalFormatting sqref="L317">
    <cfRule type="expression" dxfId="4044" priority="215" stopIfTrue="1">
      <formula>"esterreur(reference)"</formula>
    </cfRule>
  </conditionalFormatting>
  <conditionalFormatting sqref="L318">
    <cfRule type="expression" dxfId="4043" priority="214" stopIfTrue="1">
      <formula>"esterreur(reference)"</formula>
    </cfRule>
  </conditionalFormatting>
  <conditionalFormatting sqref="K5">
    <cfRule type="expression" dxfId="4042" priority="208" stopIfTrue="1">
      <formula>"esterreur(reference)"</formula>
    </cfRule>
  </conditionalFormatting>
  <conditionalFormatting sqref="L5">
    <cfRule type="expression" dxfId="4041" priority="207" stopIfTrue="1">
      <formula>"esterreur(reference)"</formula>
    </cfRule>
  </conditionalFormatting>
  <conditionalFormatting sqref="K182">
    <cfRule type="expression" dxfId="4040" priority="206" stopIfTrue="1">
      <formula>"esterreur(reference)"</formula>
    </cfRule>
  </conditionalFormatting>
  <conditionalFormatting sqref="K243">
    <cfRule type="expression" dxfId="4039" priority="205" stopIfTrue="1">
      <formula>"esterreur(reference)"</formula>
    </cfRule>
  </conditionalFormatting>
  <conditionalFormatting sqref="K246">
    <cfRule type="expression" dxfId="4038" priority="204" stopIfTrue="1">
      <formula>"esterreur(reference)"</formula>
    </cfRule>
  </conditionalFormatting>
  <conditionalFormatting sqref="J306:J307">
    <cfRule type="expression" dxfId="4037" priority="203" stopIfTrue="1">
      <formula>"esterreur(reference)"</formula>
    </cfRule>
  </conditionalFormatting>
  <conditionalFormatting sqref="K187">
    <cfRule type="expression" dxfId="4036" priority="202" stopIfTrue="1">
      <formula>"esterreur(reference)"</formula>
    </cfRule>
  </conditionalFormatting>
  <conditionalFormatting sqref="K190">
    <cfRule type="expression" dxfId="4035" priority="201" stopIfTrue="1">
      <formula>"esterreur(reference)"</formula>
    </cfRule>
  </conditionalFormatting>
  <conditionalFormatting sqref="J311">
    <cfRule type="expression" dxfId="4034" priority="200" stopIfTrue="1">
      <formula>"esterreur(reference)"</formula>
    </cfRule>
  </conditionalFormatting>
  <conditionalFormatting sqref="L364:L375">
    <cfRule type="expression" dxfId="4033" priority="199" stopIfTrue="1">
      <formula>"esterreur(reference)"</formula>
    </cfRule>
  </conditionalFormatting>
  <conditionalFormatting sqref="L377:L393">
    <cfRule type="expression" dxfId="4032" priority="198" stopIfTrue="1">
      <formula>"esterreur(reference)"</formula>
    </cfRule>
  </conditionalFormatting>
  <conditionalFormatting sqref="K93">
    <cfRule type="expression" dxfId="4031" priority="197" stopIfTrue="1">
      <formula>"esterreur(reference)"</formula>
    </cfRule>
  </conditionalFormatting>
  <conditionalFormatting sqref="K239">
    <cfRule type="expression" dxfId="4030" priority="196" stopIfTrue="1">
      <formula>"esterreur(reference)"</formula>
    </cfRule>
  </conditionalFormatting>
  <conditionalFormatting sqref="L239">
    <cfRule type="expression" dxfId="4029" priority="195" stopIfTrue="1">
      <formula>"esterreur(reference)"</formula>
    </cfRule>
  </conditionalFormatting>
  <conditionalFormatting sqref="F183">
    <cfRule type="expression" dxfId="4028" priority="194" stopIfTrue="1">
      <formula>"esterreur(reference)"</formula>
    </cfRule>
  </conditionalFormatting>
  <conditionalFormatting sqref="J359">
    <cfRule type="expression" dxfId="4027" priority="193" stopIfTrue="1">
      <formula>"esterreur(reference)"</formula>
    </cfRule>
  </conditionalFormatting>
  <conditionalFormatting sqref="L359">
    <cfRule type="expression" dxfId="4026" priority="192" stopIfTrue="1">
      <formula>"esterreur(reference)"</formula>
    </cfRule>
  </conditionalFormatting>
  <conditionalFormatting sqref="S185">
    <cfRule type="expression" dxfId="4025" priority="191" stopIfTrue="1">
      <formula>"esterreur(reference)"</formula>
    </cfRule>
  </conditionalFormatting>
  <conditionalFormatting sqref="K286">
    <cfRule type="expression" dxfId="4024" priority="190" stopIfTrue="1">
      <formula>"esterreur(reference)"</formula>
    </cfRule>
  </conditionalFormatting>
  <conditionalFormatting sqref="AO408:AO413">
    <cfRule type="cellIs" dxfId="4023" priority="189" operator="greaterThan">
      <formula>0</formula>
    </cfRule>
  </conditionalFormatting>
  <conditionalFormatting sqref="L71">
    <cfRule type="expression" dxfId="4022" priority="188" stopIfTrue="1">
      <formula>"esterreur(reference)"</formula>
    </cfRule>
  </conditionalFormatting>
  <conditionalFormatting sqref="L210">
    <cfRule type="expression" dxfId="4021" priority="185" stopIfTrue="1">
      <formula>"esterreur(reference)"</formula>
    </cfRule>
  </conditionalFormatting>
  <conditionalFormatting sqref="L122">
    <cfRule type="expression" dxfId="4020" priority="187" stopIfTrue="1">
      <formula>"esterreur(reference)"</formula>
    </cfRule>
  </conditionalFormatting>
  <conditionalFormatting sqref="L266">
    <cfRule type="expression" dxfId="4019" priority="184" stopIfTrue="1">
      <formula>"esterreur(reference)"</formula>
    </cfRule>
  </conditionalFormatting>
  <conditionalFormatting sqref="L135">
    <cfRule type="expression" dxfId="4018" priority="186" stopIfTrue="1">
      <formula>"esterreur(reference)"</formula>
    </cfRule>
  </conditionalFormatting>
  <conditionalFormatting sqref="L330">
    <cfRule type="expression" dxfId="4017" priority="183" stopIfTrue="1">
      <formula>"esterreur(reference)"</formula>
    </cfRule>
  </conditionalFormatting>
  <conditionalFormatting sqref="L75">
    <cfRule type="expression" dxfId="4016" priority="182" stopIfTrue="1">
      <formula>"esterreur(reference)"</formula>
    </cfRule>
  </conditionalFormatting>
  <conditionalFormatting sqref="L60">
    <cfRule type="expression" dxfId="4015" priority="180" stopIfTrue="1">
      <formula>"esterreur(reference)"</formula>
    </cfRule>
  </conditionalFormatting>
  <conditionalFormatting sqref="L59">
    <cfRule type="expression" dxfId="4014" priority="181" stopIfTrue="1">
      <formula>"esterreur(reference)"</formula>
    </cfRule>
  </conditionalFormatting>
  <conditionalFormatting sqref="F5">
    <cfRule type="expression" dxfId="4013" priority="179" stopIfTrue="1">
      <formula>"esterreur(reference)"</formula>
    </cfRule>
  </conditionalFormatting>
  <conditionalFormatting sqref="O25:Q30 Q18 O83:Q85 O41:Q41 O72:Q72 Q24 O13:O14 O16 O18:O24 O49:Q54 O31:P40 O42:P48 Q6:Q14">
    <cfRule type="expression" dxfId="4012" priority="174" stopIfTrue="1">
      <formula>"esterreur(reference)"</formula>
    </cfRule>
  </conditionalFormatting>
  <conditionalFormatting sqref="P5">
    <cfRule type="expression" dxfId="4011" priority="151" stopIfTrue="1">
      <formula>"esterreur(reference)"</formula>
    </cfRule>
  </conditionalFormatting>
  <conditionalFormatting sqref="Q32">
    <cfRule type="expression" dxfId="4010" priority="169" stopIfTrue="1">
      <formula>"esterreur(reference)"</formula>
    </cfRule>
  </conditionalFormatting>
  <conditionalFormatting sqref="Q35">
    <cfRule type="expression" dxfId="4009" priority="168" stopIfTrue="1">
      <formula>"esterreur(reference)"</formula>
    </cfRule>
  </conditionalFormatting>
  <conditionalFormatting sqref="O55:P56 O71:P71">
    <cfRule type="expression" dxfId="4008" priority="175" stopIfTrue="1">
      <formula>"esterreur(reference)"</formula>
    </cfRule>
  </conditionalFormatting>
  <conditionalFormatting sqref="O61:P70">
    <cfRule type="expression" dxfId="4007" priority="176" stopIfTrue="1">
      <formula>"esterreur(reference)"</formula>
    </cfRule>
  </conditionalFormatting>
  <conditionalFormatting sqref="O57:P59">
    <cfRule type="expression" dxfId="4006" priority="177" stopIfTrue="1">
      <formula>"esterreur(reference)"</formula>
    </cfRule>
  </conditionalFormatting>
  <conditionalFormatting sqref="O60:P60">
    <cfRule type="expression" dxfId="4005" priority="178" stopIfTrue="1">
      <formula>"esterreur(reference)"</formula>
    </cfRule>
  </conditionalFormatting>
  <conditionalFormatting sqref="Q19 Q21:Q23">
    <cfRule type="expression" dxfId="4004" priority="172" stopIfTrue="1">
      <formula>"esterreur(reference)"</formula>
    </cfRule>
  </conditionalFormatting>
  <conditionalFormatting sqref="Q16:Q17">
    <cfRule type="expression" dxfId="4003" priority="173" stopIfTrue="1">
      <formula>"esterreur(reference)"</formula>
    </cfRule>
  </conditionalFormatting>
  <conditionalFormatting sqref="Q20">
    <cfRule type="expression" dxfId="4002" priority="171" stopIfTrue="1">
      <formula>"esterreur(reference)"</formula>
    </cfRule>
  </conditionalFormatting>
  <conditionalFormatting sqref="Q31 Q33:Q34">
    <cfRule type="expression" dxfId="4001" priority="170" stopIfTrue="1">
      <formula>"esterreur(reference)"</formula>
    </cfRule>
  </conditionalFormatting>
  <conditionalFormatting sqref="Q42">
    <cfRule type="expression" dxfId="4000" priority="167" stopIfTrue="1">
      <formula>"esterreur(reference)"</formula>
    </cfRule>
  </conditionalFormatting>
  <conditionalFormatting sqref="Q43">
    <cfRule type="expression" dxfId="3999" priority="166" stopIfTrue="1">
      <formula>"esterreur(reference)"</formula>
    </cfRule>
  </conditionalFormatting>
  <conditionalFormatting sqref="Q44">
    <cfRule type="expression" dxfId="3998" priority="165" stopIfTrue="1">
      <formula>"esterreur(reference)"</formula>
    </cfRule>
  </conditionalFormatting>
  <conditionalFormatting sqref="Q45:Q48">
    <cfRule type="expression" dxfId="3997" priority="164" stopIfTrue="1">
      <formula>"esterreur(reference)"</formula>
    </cfRule>
  </conditionalFormatting>
  <conditionalFormatting sqref="Q55">
    <cfRule type="expression" dxfId="3996" priority="163" stopIfTrue="1">
      <formula>"esterreur(reference)"</formula>
    </cfRule>
  </conditionalFormatting>
  <conditionalFormatting sqref="Q56">
    <cfRule type="expression" dxfId="3995" priority="162" stopIfTrue="1">
      <formula>"esterreur(reference)"</formula>
    </cfRule>
  </conditionalFormatting>
  <conditionalFormatting sqref="Q58">
    <cfRule type="expression" dxfId="3994" priority="161" stopIfTrue="1">
      <formula>"esterreur(reference)"</formula>
    </cfRule>
  </conditionalFormatting>
  <conditionalFormatting sqref="Q61">
    <cfRule type="expression" dxfId="3993" priority="160" stopIfTrue="1">
      <formula>"esterreur(reference)"</formula>
    </cfRule>
  </conditionalFormatting>
  <conditionalFormatting sqref="Q63">
    <cfRule type="expression" dxfId="3992" priority="159" stopIfTrue="1">
      <formula>"esterreur(reference)"</formula>
    </cfRule>
  </conditionalFormatting>
  <conditionalFormatting sqref="Q62">
    <cfRule type="expression" dxfId="3991" priority="158" stopIfTrue="1">
      <formula>"esterreur(reference)"</formula>
    </cfRule>
  </conditionalFormatting>
  <conditionalFormatting sqref="Q64">
    <cfRule type="expression" dxfId="3990" priority="157" stopIfTrue="1">
      <formula>"esterreur(reference)"</formula>
    </cfRule>
  </conditionalFormatting>
  <conditionalFormatting sqref="Q65">
    <cfRule type="expression" dxfId="3989" priority="156" stopIfTrue="1">
      <formula>"esterreur(reference)"</formula>
    </cfRule>
  </conditionalFormatting>
  <conditionalFormatting sqref="Q66:Q69">
    <cfRule type="expression" dxfId="3988" priority="155" stopIfTrue="1">
      <formula>"esterreur(reference)"</formula>
    </cfRule>
  </conditionalFormatting>
  <conditionalFormatting sqref="Q70">
    <cfRule type="expression" dxfId="3987" priority="154" stopIfTrue="1">
      <formula>"esterreur(reference)"</formula>
    </cfRule>
  </conditionalFormatting>
  <conditionalFormatting sqref="Q75:Q82">
    <cfRule type="expression" dxfId="3986" priority="153" stopIfTrue="1">
      <formula>"esterreur(reference)"</formula>
    </cfRule>
  </conditionalFormatting>
  <conditionalFormatting sqref="Q57">
    <cfRule type="expression" dxfId="3985" priority="152" stopIfTrue="1">
      <formula>"esterreur(reference)"</formula>
    </cfRule>
  </conditionalFormatting>
  <conditionalFormatting sqref="Q5">
    <cfRule type="expression" dxfId="3984" priority="150" stopIfTrue="1">
      <formula>"esterreur(reference)"</formula>
    </cfRule>
  </conditionalFormatting>
  <conditionalFormatting sqref="Q71">
    <cfRule type="expression" dxfId="3983" priority="149" stopIfTrue="1">
      <formula>"esterreur(reference)"</formula>
    </cfRule>
  </conditionalFormatting>
  <conditionalFormatting sqref="Q60">
    <cfRule type="expression" dxfId="3982" priority="147" stopIfTrue="1">
      <formula>"esterreur(reference)"</formula>
    </cfRule>
  </conditionalFormatting>
  <conditionalFormatting sqref="P98">
    <cfRule type="expression" dxfId="3981" priority="146" stopIfTrue="1">
      <formula>"esterreur(reference)"</formula>
    </cfRule>
  </conditionalFormatting>
  <conditionalFormatting sqref="Q59">
    <cfRule type="expression" dxfId="3980" priority="148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3979" priority="142" stopIfTrue="1">
      <formula>"esterreur(reference)"</formula>
    </cfRule>
  </conditionalFormatting>
  <conditionalFormatting sqref="O141:P147">
    <cfRule type="expression" dxfId="3978" priority="143" stopIfTrue="1">
      <formula>"esterreur(reference)"</formula>
    </cfRule>
  </conditionalFormatting>
  <conditionalFormatting sqref="O137:P139">
    <cfRule type="expression" dxfId="3977" priority="144" stopIfTrue="1">
      <formula>"esterreur(reference)"</formula>
    </cfRule>
  </conditionalFormatting>
  <conditionalFormatting sqref="O140:P140">
    <cfRule type="expression" dxfId="3976" priority="145" stopIfTrue="1">
      <formula>"esterreur(reference)"</formula>
    </cfRule>
  </conditionalFormatting>
  <conditionalFormatting sqref="Q94:Q95">
    <cfRule type="expression" dxfId="3975" priority="141" stopIfTrue="1">
      <formula>"esterreur(reference)"</formula>
    </cfRule>
  </conditionalFormatting>
  <conditionalFormatting sqref="Q98">
    <cfRule type="expression" dxfId="3974" priority="140" stopIfTrue="1">
      <formula>"esterreur(reference)"</formula>
    </cfRule>
  </conditionalFormatting>
  <conditionalFormatting sqref="Q101">
    <cfRule type="expression" dxfId="3973" priority="139" stopIfTrue="1">
      <formula>"esterreur(reference)"</formula>
    </cfRule>
  </conditionalFormatting>
  <conditionalFormatting sqref="Q102">
    <cfRule type="expression" dxfId="3972" priority="138" stopIfTrue="1">
      <formula>"esterreur(reference)"</formula>
    </cfRule>
  </conditionalFormatting>
  <conditionalFormatting sqref="Q103">
    <cfRule type="expression" dxfId="3971" priority="137" stopIfTrue="1">
      <formula>"esterreur(reference)"</formula>
    </cfRule>
  </conditionalFormatting>
  <conditionalFormatting sqref="Q111">
    <cfRule type="expression" dxfId="3970" priority="136" stopIfTrue="1">
      <formula>"esterreur(reference)"</formula>
    </cfRule>
  </conditionalFormatting>
  <conditionalFormatting sqref="Q112">
    <cfRule type="expression" dxfId="3969" priority="135" stopIfTrue="1">
      <formula>"esterreur(reference)"</formula>
    </cfRule>
  </conditionalFormatting>
  <conditionalFormatting sqref="Q114">
    <cfRule type="expression" dxfId="3968" priority="134" stopIfTrue="1">
      <formula>"esterreur(reference)"</formula>
    </cfRule>
  </conditionalFormatting>
  <conditionalFormatting sqref="Q116:Q119">
    <cfRule type="expression" dxfId="3967" priority="133" stopIfTrue="1">
      <formula>"esterreur(reference)"</formula>
    </cfRule>
  </conditionalFormatting>
  <conditionalFormatting sqref="Q120">
    <cfRule type="expression" dxfId="3966" priority="132" stopIfTrue="1">
      <formula>"esterreur(reference)"</formula>
    </cfRule>
  </conditionalFormatting>
  <conditionalFormatting sqref="Q130">
    <cfRule type="expression" dxfId="3965" priority="129" stopIfTrue="1">
      <formula>"esterreur(reference)"</formula>
    </cfRule>
  </conditionalFormatting>
  <conditionalFormatting sqref="Q124">
    <cfRule type="expression" dxfId="3964" priority="131" stopIfTrue="1">
      <formula>"esterreur(reference)"</formula>
    </cfRule>
  </conditionalFormatting>
  <conditionalFormatting sqref="Q123">
    <cfRule type="expression" dxfId="3963" priority="130" stopIfTrue="1">
      <formula>"esterreur(reference)"</formula>
    </cfRule>
  </conditionalFormatting>
  <conditionalFormatting sqref="Q139">
    <cfRule type="expression" dxfId="3962" priority="122" stopIfTrue="1">
      <formula>"esterreur(reference)"</formula>
    </cfRule>
  </conditionalFormatting>
  <conditionalFormatting sqref="Q131">
    <cfRule type="expression" dxfId="3961" priority="128" stopIfTrue="1">
      <formula>"esterreur(reference)"</formula>
    </cfRule>
  </conditionalFormatting>
  <conditionalFormatting sqref="Q132">
    <cfRule type="expression" dxfId="3960" priority="127" stopIfTrue="1">
      <formula>"esterreur(reference)"</formula>
    </cfRule>
  </conditionalFormatting>
  <conditionalFormatting sqref="Q133">
    <cfRule type="expression" dxfId="3959" priority="126" stopIfTrue="1">
      <formula>"esterreur(reference)"</formula>
    </cfRule>
  </conditionalFormatting>
  <conditionalFormatting sqref="Q141">
    <cfRule type="expression" dxfId="3958" priority="120" stopIfTrue="1">
      <formula>"esterreur(reference)"</formula>
    </cfRule>
  </conditionalFormatting>
  <conditionalFormatting sqref="Q136">
    <cfRule type="expression" dxfId="3957" priority="125" stopIfTrue="1">
      <formula>"esterreur(reference)"</formula>
    </cfRule>
  </conditionalFormatting>
  <conditionalFormatting sqref="Q137">
    <cfRule type="expression" dxfId="3956" priority="124" stopIfTrue="1">
      <formula>"esterreur(reference)"</formula>
    </cfRule>
  </conditionalFormatting>
  <conditionalFormatting sqref="Q138">
    <cfRule type="expression" dxfId="3955" priority="123" stopIfTrue="1">
      <formula>"esterreur(reference)"</formula>
    </cfRule>
  </conditionalFormatting>
  <conditionalFormatting sqref="Q143">
    <cfRule type="expression" dxfId="3954" priority="118" stopIfTrue="1">
      <formula>"esterreur(reference)"</formula>
    </cfRule>
  </conditionalFormatting>
  <conditionalFormatting sqref="Q140">
    <cfRule type="expression" dxfId="3953" priority="121" stopIfTrue="1">
      <formula>"esterreur(reference)"</formula>
    </cfRule>
  </conditionalFormatting>
  <conditionalFormatting sqref="Q142">
    <cfRule type="expression" dxfId="3952" priority="119" stopIfTrue="1">
      <formula>"esterreur(reference)"</formula>
    </cfRule>
  </conditionalFormatting>
  <conditionalFormatting sqref="Q144">
    <cfRule type="expression" dxfId="3951" priority="117" stopIfTrue="1">
      <formula>"esterreur(reference)"</formula>
    </cfRule>
  </conditionalFormatting>
  <conditionalFormatting sqref="Q145">
    <cfRule type="expression" dxfId="3950" priority="116" stopIfTrue="1">
      <formula>"esterreur(reference)"</formula>
    </cfRule>
  </conditionalFormatting>
  <conditionalFormatting sqref="Q146">
    <cfRule type="expression" dxfId="3949" priority="115" stopIfTrue="1">
      <formula>"esterreur(reference)"</formula>
    </cfRule>
  </conditionalFormatting>
  <conditionalFormatting sqref="Q147">
    <cfRule type="expression" dxfId="3948" priority="114" stopIfTrue="1">
      <formula>"esterreur(reference)"</formula>
    </cfRule>
  </conditionalFormatting>
  <conditionalFormatting sqref="Q113">
    <cfRule type="expression" dxfId="3947" priority="111" stopIfTrue="1">
      <formula>"esterreur(reference)"</formula>
    </cfRule>
  </conditionalFormatting>
  <conditionalFormatting sqref="Q155:Q161">
    <cfRule type="expression" dxfId="3946" priority="113" stopIfTrue="1">
      <formula>"esterreur(reference)"</formula>
    </cfRule>
  </conditionalFormatting>
  <conditionalFormatting sqref="Q115">
    <cfRule type="expression" dxfId="3945" priority="112" stopIfTrue="1">
      <formula>"esterreur(reference)"</formula>
    </cfRule>
  </conditionalFormatting>
  <conditionalFormatting sqref="P93">
    <cfRule type="expression" dxfId="3944" priority="110" stopIfTrue="1">
      <formula>"esterreur(reference)"</formula>
    </cfRule>
  </conditionalFormatting>
  <conditionalFormatting sqref="Q122">
    <cfRule type="expression" dxfId="3943" priority="109" stopIfTrue="1">
      <formula>"esterreur(reference)"</formula>
    </cfRule>
  </conditionalFormatting>
  <conditionalFormatting sqref="Q135">
    <cfRule type="expression" dxfId="3942" priority="108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3941" priority="105" stopIfTrue="1">
      <formula>"esterreur(reference)"</formula>
    </cfRule>
  </conditionalFormatting>
  <conditionalFormatting sqref="O219:P224">
    <cfRule type="expression" dxfId="3940" priority="106" stopIfTrue="1">
      <formula>"esterreur(reference)"</formula>
    </cfRule>
  </conditionalFormatting>
  <conditionalFormatting sqref="O196:Q196">
    <cfRule type="expression" dxfId="3939" priority="107" stopIfTrue="1">
      <formula>"esterreur(reference)"</formula>
    </cfRule>
  </conditionalFormatting>
  <conditionalFormatting sqref="Q171">
    <cfRule type="expression" dxfId="3938" priority="104" stopIfTrue="1">
      <formula>"esterreur(reference)"</formula>
    </cfRule>
  </conditionalFormatting>
  <conditionalFormatting sqref="Q174">
    <cfRule type="expression" dxfId="3937" priority="103" stopIfTrue="1">
      <formula>"esterreur(reference)"</formula>
    </cfRule>
  </conditionalFormatting>
  <conditionalFormatting sqref="Q177">
    <cfRule type="expression" dxfId="3936" priority="102" stopIfTrue="1">
      <formula>"esterreur(reference)"</formula>
    </cfRule>
  </conditionalFormatting>
  <conditionalFormatting sqref="Q183">
    <cfRule type="expression" dxfId="3935" priority="101" stopIfTrue="1">
      <formula>"esterreur(reference)"</formula>
    </cfRule>
  </conditionalFormatting>
  <conditionalFormatting sqref="Q187">
    <cfRule type="expression" dxfId="3934" priority="100" stopIfTrue="1">
      <formula>"esterreur(reference)"</formula>
    </cfRule>
  </conditionalFormatting>
  <conditionalFormatting sqref="Q180">
    <cfRule type="expression" dxfId="3933" priority="99" stopIfTrue="1">
      <formula>"esterreur(reference)"</formula>
    </cfRule>
  </conditionalFormatting>
  <conditionalFormatting sqref="P182">
    <cfRule type="expression" dxfId="3932" priority="98" stopIfTrue="1">
      <formula>"esterreur(reference)"</formula>
    </cfRule>
  </conditionalFormatting>
  <conditionalFormatting sqref="P174">
    <cfRule type="expression" dxfId="3931" priority="97" stopIfTrue="1">
      <formula>"esterreur(reference)"</formula>
    </cfRule>
  </conditionalFormatting>
  <conditionalFormatting sqref="P177">
    <cfRule type="expression" dxfId="3930" priority="96" stopIfTrue="1">
      <formula>"esterreur(reference)"</formula>
    </cfRule>
  </conditionalFormatting>
  <conditionalFormatting sqref="P180">
    <cfRule type="expression" dxfId="3929" priority="95" stopIfTrue="1">
      <formula>"esterreur(reference)"</formula>
    </cfRule>
  </conditionalFormatting>
  <conditionalFormatting sqref="P187">
    <cfRule type="expression" dxfId="3928" priority="94" stopIfTrue="1">
      <formula>"esterreur(reference)"</formula>
    </cfRule>
  </conditionalFormatting>
  <conditionalFormatting sqref="P190">
    <cfRule type="expression" dxfId="3927" priority="93" stopIfTrue="1">
      <formula>"esterreur(reference)"</formula>
    </cfRule>
  </conditionalFormatting>
  <conditionalFormatting sqref="O287:Q287 O288:P288 O242:Q242 O251:Q252 O284:Q284 O253:P274">
    <cfRule type="expression" dxfId="3926" priority="90" stopIfTrue="1">
      <formula>"esterreur(reference)"</formula>
    </cfRule>
  </conditionalFormatting>
  <conditionalFormatting sqref="O275:P280">
    <cfRule type="expression" dxfId="3925" priority="91" stopIfTrue="1">
      <formula>"esterreur(reference)"</formula>
    </cfRule>
  </conditionalFormatting>
  <conditionalFormatting sqref="O281:P283">
    <cfRule type="expression" dxfId="3924" priority="92" stopIfTrue="1">
      <formula>"esterreur(reference)"</formula>
    </cfRule>
  </conditionalFormatting>
  <conditionalFormatting sqref="Q243">
    <cfRule type="expression" dxfId="3923" priority="89" stopIfTrue="1">
      <formula>"esterreur(reference)"</formula>
    </cfRule>
  </conditionalFormatting>
  <conditionalFormatting sqref="Q246">
    <cfRule type="expression" dxfId="3922" priority="88" stopIfTrue="1">
      <formula>"esterreur(reference)"</formula>
    </cfRule>
  </conditionalFormatting>
  <conditionalFormatting sqref="Q253">
    <cfRule type="expression" dxfId="3921" priority="87" stopIfTrue="1">
      <formula>"esterreur(reference)"</formula>
    </cfRule>
  </conditionalFormatting>
  <conditionalFormatting sqref="Q254">
    <cfRule type="expression" dxfId="3920" priority="86" stopIfTrue="1">
      <formula>"esterreur(reference)"</formula>
    </cfRule>
  </conditionalFormatting>
  <conditionalFormatting sqref="Q255">
    <cfRule type="expression" dxfId="3919" priority="85" stopIfTrue="1">
      <formula>"esterreur(reference)"</formula>
    </cfRule>
  </conditionalFormatting>
  <conditionalFormatting sqref="Q256">
    <cfRule type="expression" dxfId="3918" priority="84" stopIfTrue="1">
      <formula>"esterreur(reference)"</formula>
    </cfRule>
  </conditionalFormatting>
  <conditionalFormatting sqref="Q257">
    <cfRule type="expression" dxfId="3917" priority="83" stopIfTrue="1">
      <formula>"esterreur(reference)"</formula>
    </cfRule>
  </conditionalFormatting>
  <conditionalFormatting sqref="Q258">
    <cfRule type="expression" dxfId="3916" priority="82" stopIfTrue="1">
      <formula>"esterreur(reference)"</formula>
    </cfRule>
  </conditionalFormatting>
  <conditionalFormatting sqref="Q259">
    <cfRule type="expression" dxfId="3915" priority="81" stopIfTrue="1">
      <formula>"esterreur(reference)"</formula>
    </cfRule>
  </conditionalFormatting>
  <conditionalFormatting sqref="Q260">
    <cfRule type="expression" dxfId="3914" priority="80" stopIfTrue="1">
      <formula>"esterreur(reference)"</formula>
    </cfRule>
  </conditionalFormatting>
  <conditionalFormatting sqref="Q261">
    <cfRule type="expression" dxfId="3913" priority="79" stopIfTrue="1">
      <formula>"esterreur(reference)"</formula>
    </cfRule>
  </conditionalFormatting>
  <conditionalFormatting sqref="Q262">
    <cfRule type="expression" dxfId="3912" priority="78" stopIfTrue="1">
      <formula>"esterreur(reference)"</formula>
    </cfRule>
  </conditionalFormatting>
  <conditionalFormatting sqref="Q263:Q264">
    <cfRule type="expression" dxfId="3911" priority="77" stopIfTrue="1">
      <formula>"esterreur(reference)"</formula>
    </cfRule>
  </conditionalFormatting>
  <conditionalFormatting sqref="P240">
    <cfRule type="expression" dxfId="3910" priority="76" stopIfTrue="1">
      <formula>"esterreur(reference)"</formula>
    </cfRule>
  </conditionalFormatting>
  <conditionalFormatting sqref="P243">
    <cfRule type="expression" dxfId="3909" priority="75" stopIfTrue="1">
      <formula>"esterreur(reference)"</formula>
    </cfRule>
  </conditionalFormatting>
  <conditionalFormatting sqref="P246">
    <cfRule type="expression" dxfId="3908" priority="74" stopIfTrue="1">
      <formula>"esterreur(reference)"</formula>
    </cfRule>
  </conditionalFormatting>
  <conditionalFormatting sqref="Q240">
    <cfRule type="expression" dxfId="3907" priority="73" stopIfTrue="1">
      <formula>"esterreur(reference)"</formula>
    </cfRule>
  </conditionalFormatting>
  <conditionalFormatting sqref="P286">
    <cfRule type="expression" dxfId="3906" priority="72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3905" priority="70" stopIfTrue="1">
      <formula>"esterreur(reference)"</formula>
    </cfRule>
  </conditionalFormatting>
  <conditionalFormatting sqref="O316:Q316">
    <cfRule type="expression" dxfId="3904" priority="71" stopIfTrue="1">
      <formula>"esterreur(reference)"</formula>
    </cfRule>
  </conditionalFormatting>
  <conditionalFormatting sqref="Q331:Q347">
    <cfRule type="expression" dxfId="3903" priority="58" stopIfTrue="1">
      <formula>"esterreur(reference)"</formula>
    </cfRule>
  </conditionalFormatting>
  <conditionalFormatting sqref="Q325">
    <cfRule type="expression" dxfId="3902" priority="62" stopIfTrue="1">
      <formula>"esterreur(reference)"</formula>
    </cfRule>
  </conditionalFormatting>
  <conditionalFormatting sqref="Q326">
    <cfRule type="expression" dxfId="3901" priority="61" stopIfTrue="1">
      <formula>"esterreur(reference)"</formula>
    </cfRule>
  </conditionalFormatting>
  <conditionalFormatting sqref="Q327">
    <cfRule type="expression" dxfId="3900" priority="60" stopIfTrue="1">
      <formula>"esterreur(reference)"</formula>
    </cfRule>
  </conditionalFormatting>
  <conditionalFormatting sqref="Q328">
    <cfRule type="expression" dxfId="3899" priority="59" stopIfTrue="1">
      <formula>"esterreur(reference)"</formula>
    </cfRule>
  </conditionalFormatting>
  <conditionalFormatting sqref="Q294:Q301">
    <cfRule type="expression" dxfId="3898" priority="69" stopIfTrue="1">
      <formula>"esterreur(reference)"</formula>
    </cfRule>
  </conditionalFormatting>
  <conditionalFormatting sqref="Q302">
    <cfRule type="expression" dxfId="3897" priority="68" stopIfTrue="1">
      <formula>"esterreur(reference)"</formula>
    </cfRule>
  </conditionalFormatting>
  <conditionalFormatting sqref="Q306">
    <cfRule type="expression" dxfId="3896" priority="67" stopIfTrue="1">
      <formula>"esterreur(reference)"</formula>
    </cfRule>
  </conditionalFormatting>
  <conditionalFormatting sqref="Q307">
    <cfRule type="expression" dxfId="3895" priority="66" stopIfTrue="1">
      <formula>"esterreur(reference)"</formula>
    </cfRule>
  </conditionalFormatting>
  <conditionalFormatting sqref="Q311">
    <cfRule type="expression" dxfId="3894" priority="65" stopIfTrue="1">
      <formula>"esterreur(reference)"</formula>
    </cfRule>
  </conditionalFormatting>
  <conditionalFormatting sqref="Q317">
    <cfRule type="expression" dxfId="3893" priority="64" stopIfTrue="1">
      <formula>"esterreur(reference)"</formula>
    </cfRule>
  </conditionalFormatting>
  <conditionalFormatting sqref="Q318">
    <cfRule type="expression" dxfId="3892" priority="63" stopIfTrue="1">
      <formula>"esterreur(reference)"</formula>
    </cfRule>
  </conditionalFormatting>
  <conditionalFormatting sqref="O306:O307">
    <cfRule type="expression" dxfId="3891" priority="57" stopIfTrue="1">
      <formula>"esterreur(reference)"</formula>
    </cfRule>
  </conditionalFormatting>
  <conditionalFormatting sqref="O311">
    <cfRule type="expression" dxfId="3890" priority="56" stopIfTrue="1">
      <formula>"esterreur(reference)"</formula>
    </cfRule>
  </conditionalFormatting>
  <conditionalFormatting sqref="Q330">
    <cfRule type="expression" dxfId="3889" priority="55" stopIfTrue="1">
      <formula>"esterreur(reference)"</formula>
    </cfRule>
  </conditionalFormatting>
  <conditionalFormatting sqref="O363:Q363 O364:P375">
    <cfRule type="expression" dxfId="3888" priority="49" stopIfTrue="1">
      <formula>"esterreur(reference)"</formula>
    </cfRule>
  </conditionalFormatting>
  <conditionalFormatting sqref="O358:Q358">
    <cfRule type="expression" dxfId="3887" priority="50" stopIfTrue="1">
      <formula>"esterreur(reference)"</formula>
    </cfRule>
  </conditionalFormatting>
  <conditionalFormatting sqref="O376:Q376 O377:P392">
    <cfRule type="expression" dxfId="3886" priority="51" stopIfTrue="1">
      <formula>"esterreur(reference)"</formula>
    </cfRule>
  </conditionalFormatting>
  <conditionalFormatting sqref="O395:Q398 O393:P393">
    <cfRule type="expression" dxfId="3885" priority="52" stopIfTrue="1">
      <formula>"esterreur(reference)"</formula>
    </cfRule>
  </conditionalFormatting>
  <conditionalFormatting sqref="O360:Q362 P359">
    <cfRule type="expression" dxfId="3884" priority="53" stopIfTrue="1">
      <formula>"esterreur(reference)"</formula>
    </cfRule>
  </conditionalFormatting>
  <conditionalFormatting sqref="P394">
    <cfRule type="expression" dxfId="3883" priority="54" stopIfTrue="1">
      <formula>"esterreur(reference)"</formula>
    </cfRule>
  </conditionalFormatting>
  <conditionalFormatting sqref="Q364:Q375">
    <cfRule type="expression" dxfId="3882" priority="48" stopIfTrue="1">
      <formula>"esterreur(reference)"</formula>
    </cfRule>
  </conditionalFormatting>
  <conditionalFormatting sqref="Q377:Q393">
    <cfRule type="expression" dxfId="3881" priority="47" stopIfTrue="1">
      <formula>"esterreur(reference)"</formula>
    </cfRule>
  </conditionalFormatting>
  <conditionalFormatting sqref="O359">
    <cfRule type="expression" dxfId="3880" priority="46" stopIfTrue="1">
      <formula>"esterreur(reference)"</formula>
    </cfRule>
  </conditionalFormatting>
  <conditionalFormatting sqref="Q359">
    <cfRule type="expression" dxfId="3879" priority="45" stopIfTrue="1">
      <formula>"esterreur(reference)"</formula>
    </cfRule>
  </conditionalFormatting>
  <conditionalFormatting sqref="Q36:Q40">
    <cfRule type="expression" dxfId="3878" priority="44" stopIfTrue="1">
      <formula>"esterreur(reference)"</formula>
    </cfRule>
  </conditionalFormatting>
  <conditionalFormatting sqref="L68">
    <cfRule type="expression" dxfId="3877" priority="43" stopIfTrue="1">
      <formula>"esterreur(reference)"</formula>
    </cfRule>
  </conditionalFormatting>
  <conditionalFormatting sqref="Q149:Q151">
    <cfRule type="expression" dxfId="3876" priority="35" stopIfTrue="1">
      <formula>"esterreur(reference)"</formula>
    </cfRule>
  </conditionalFormatting>
  <conditionalFormatting sqref="H148 J148:K148">
    <cfRule type="expression" dxfId="3875" priority="42" stopIfTrue="1">
      <formula>"esterreur(reference)"</formula>
    </cfRule>
  </conditionalFormatting>
  <conditionalFormatting sqref="L148">
    <cfRule type="expression" dxfId="3874" priority="41" stopIfTrue="1">
      <formula>"esterreur(reference)"</formula>
    </cfRule>
  </conditionalFormatting>
  <conditionalFormatting sqref="O148:P148">
    <cfRule type="expression" dxfId="3873" priority="40" stopIfTrue="1">
      <formula>"esterreur(reference)"</formula>
    </cfRule>
  </conditionalFormatting>
  <conditionalFormatting sqref="Q148">
    <cfRule type="expression" dxfId="3872" priority="39" stopIfTrue="1">
      <formula>"esterreur(reference)"</formula>
    </cfRule>
  </conditionalFormatting>
  <conditionalFormatting sqref="H149:H151 J149:K151">
    <cfRule type="expression" dxfId="3871" priority="38" stopIfTrue="1">
      <formula>"esterreur(reference)"</formula>
    </cfRule>
  </conditionalFormatting>
  <conditionalFormatting sqref="L149:L151">
    <cfRule type="expression" dxfId="3870" priority="37" stopIfTrue="1">
      <formula>"esterreur(reference)"</formula>
    </cfRule>
  </conditionalFormatting>
  <conditionalFormatting sqref="O149:P151">
    <cfRule type="expression" dxfId="3869" priority="36" stopIfTrue="1">
      <formula>"esterreur(reference)"</formula>
    </cfRule>
  </conditionalFormatting>
  <conditionalFormatting sqref="L158:L161">
    <cfRule type="expression" dxfId="3868" priority="34" stopIfTrue="1">
      <formula>"esterreur(reference)"</formula>
    </cfRule>
  </conditionalFormatting>
  <conditionalFormatting sqref="AG414:AI417">
    <cfRule type="cellIs" dxfId="3867" priority="33" operator="greaterThan">
      <formula>0</formula>
    </cfRule>
  </conditionalFormatting>
  <conditionalFormatting sqref="AO414:AO417">
    <cfRule type="cellIs" dxfId="3866" priority="32" operator="greaterThan">
      <formula>0</formula>
    </cfRule>
  </conditionalFormatting>
  <conditionalFormatting sqref="Q99">
    <cfRule type="expression" dxfId="3865" priority="31" stopIfTrue="1">
      <formula>"esterreur(reference)"</formula>
    </cfRule>
  </conditionalFormatting>
  <conditionalFormatting sqref="L93">
    <cfRule type="expression" dxfId="3864" priority="30" stopIfTrue="1">
      <formula>"esterreur(reference)"</formula>
    </cfRule>
  </conditionalFormatting>
  <conditionalFormatting sqref="Q93">
    <cfRule type="expression" dxfId="3863" priority="29" stopIfTrue="1">
      <formula>"esterreur(reference)"</formula>
    </cfRule>
  </conditionalFormatting>
  <conditionalFormatting sqref="K171">
    <cfRule type="expression" dxfId="3862" priority="28" stopIfTrue="1">
      <formula>"esterreur(reference)"</formula>
    </cfRule>
  </conditionalFormatting>
  <conditionalFormatting sqref="P171">
    <cfRule type="expression" dxfId="3861" priority="27" stopIfTrue="1">
      <formula>"esterreur(reference)"</formula>
    </cfRule>
  </conditionalFormatting>
  <conditionalFormatting sqref="K180 K177 K174">
    <cfRule type="expression" dxfId="3860" priority="26" stopIfTrue="1">
      <formula>"esterreur(reference)"</formula>
    </cfRule>
  </conditionalFormatting>
  <conditionalFormatting sqref="Q207">
    <cfRule type="expression" dxfId="3859" priority="17" stopIfTrue="1">
      <formula>"esterreur(reference)"</formula>
    </cfRule>
  </conditionalFormatting>
  <conditionalFormatting sqref="Q197">
    <cfRule type="expression" dxfId="3858" priority="25" stopIfTrue="1">
      <formula>"esterreur(reference)"</formula>
    </cfRule>
  </conditionalFormatting>
  <conditionalFormatting sqref="Q199">
    <cfRule type="expression" dxfId="3857" priority="24" stopIfTrue="1">
      <formula>"esterreur(reference)"</formula>
    </cfRule>
  </conditionalFormatting>
  <conditionalFormatting sqref="Q198">
    <cfRule type="expression" dxfId="3856" priority="23" stopIfTrue="1">
      <formula>"esterreur(reference)"</formula>
    </cfRule>
  </conditionalFormatting>
  <conditionalFormatting sqref="Q200">
    <cfRule type="expression" dxfId="3855" priority="22" stopIfTrue="1">
      <formula>"esterreur(reference)"</formula>
    </cfRule>
  </conditionalFormatting>
  <conditionalFormatting sqref="Q201">
    <cfRule type="expression" dxfId="3854" priority="21" stopIfTrue="1">
      <formula>"esterreur(reference)"</formula>
    </cfRule>
  </conditionalFormatting>
  <conditionalFormatting sqref="Q202:Q204">
    <cfRule type="expression" dxfId="3853" priority="20" stopIfTrue="1">
      <formula>"esterreur(reference)"</formula>
    </cfRule>
  </conditionalFormatting>
  <conditionalFormatting sqref="Q206">
    <cfRule type="expression" dxfId="3852" priority="18" stopIfTrue="1">
      <formula>"esterreur(reference)"</formula>
    </cfRule>
  </conditionalFormatting>
  <conditionalFormatting sqref="Q205">
    <cfRule type="expression" dxfId="3851" priority="19" stopIfTrue="1">
      <formula>"esterreur(reference)"</formula>
    </cfRule>
  </conditionalFormatting>
  <conditionalFormatting sqref="Q208">
    <cfRule type="expression" dxfId="3850" priority="16" stopIfTrue="1">
      <formula>"esterreur(reference)"</formula>
    </cfRule>
  </conditionalFormatting>
  <conditionalFormatting sqref="Q211:Q224">
    <cfRule type="expression" dxfId="3849" priority="15" stopIfTrue="1">
      <formula>"esterreur(reference)"</formula>
    </cfRule>
  </conditionalFormatting>
  <conditionalFormatting sqref="Q225:Q227">
    <cfRule type="expression" dxfId="3848" priority="14" stopIfTrue="1">
      <formula>"esterreur(reference)"</formula>
    </cfRule>
  </conditionalFormatting>
  <conditionalFormatting sqref="Q210">
    <cfRule type="expression" dxfId="3847" priority="13" stopIfTrue="1">
      <formula>"esterreur(reference)"</formula>
    </cfRule>
  </conditionalFormatting>
  <conditionalFormatting sqref="L240">
    <cfRule type="expression" dxfId="3846" priority="12" stopIfTrue="1">
      <formula>"esterreur(reference)"</formula>
    </cfRule>
  </conditionalFormatting>
  <conditionalFormatting sqref="K240">
    <cfRule type="expression" dxfId="3845" priority="11" stopIfTrue="1">
      <formula>"esterreur(reference)"</formula>
    </cfRule>
  </conditionalFormatting>
  <conditionalFormatting sqref="L294:L302">
    <cfRule type="expression" dxfId="3844" priority="10" stopIfTrue="1">
      <formula>"esterreur(reference)"</formula>
    </cfRule>
  </conditionalFormatting>
  <conditionalFormatting sqref="Q275:Q283">
    <cfRule type="expression" dxfId="3843" priority="9" stopIfTrue="1">
      <formula>"esterreur(reference)"</formula>
    </cfRule>
  </conditionalFormatting>
  <conditionalFormatting sqref="Q271">
    <cfRule type="expression" dxfId="3842" priority="4" stopIfTrue="1">
      <formula>"esterreur(reference)"</formula>
    </cfRule>
  </conditionalFormatting>
  <conditionalFormatting sqref="Q274">
    <cfRule type="expression" dxfId="3841" priority="2" stopIfTrue="1">
      <formula>"esterreur(reference)"</formula>
    </cfRule>
  </conditionalFormatting>
  <conditionalFormatting sqref="Q268">
    <cfRule type="expression" dxfId="3840" priority="7" stopIfTrue="1">
      <formula>"esterreur(reference)"</formula>
    </cfRule>
  </conditionalFormatting>
  <conditionalFormatting sqref="Q267">
    <cfRule type="expression" dxfId="3839" priority="8" stopIfTrue="1">
      <formula>"esterreur(reference)"</formula>
    </cfRule>
  </conditionalFormatting>
  <conditionalFormatting sqref="Q269">
    <cfRule type="expression" dxfId="3838" priority="6" stopIfTrue="1">
      <formula>"esterreur(reference)"</formula>
    </cfRule>
  </conditionalFormatting>
  <conditionalFormatting sqref="Q270">
    <cfRule type="expression" dxfId="3837" priority="5" stopIfTrue="1">
      <formula>"esterreur(reference)"</formula>
    </cfRule>
  </conditionalFormatting>
  <conditionalFormatting sqref="Q272:Q273">
    <cfRule type="expression" dxfId="3836" priority="3" stopIfTrue="1">
      <formula>"esterreur(reference)"</formula>
    </cfRule>
  </conditionalFormatting>
  <conditionalFormatting sqref="Q266">
    <cfRule type="expression" dxfId="3835" priority="1" stopIfTrue="1">
      <formula>"esterreur(reference)"</formula>
    </cfRule>
  </conditionalFormatting>
  <printOptions horizontalCentered="1"/>
  <pageMargins left="0" right="0" top="0.25" bottom="0.25" header="0" footer="0"/>
  <pageSetup scale="4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1E8A-E749-4CD2-8A45-3F239541E33C}">
  <sheetPr>
    <tabColor theme="4" tint="0.79998168889431442"/>
  </sheetPr>
  <dimension ref="A1:BJ697"/>
  <sheetViews>
    <sheetView topLeftCell="P466" workbookViewId="0">
      <selection activeCell="AF497" sqref="AF497"/>
    </sheetView>
  </sheetViews>
  <sheetFormatPr baseColWidth="10" defaultColWidth="12.625" defaultRowHeight="15" customHeight="1"/>
  <cols>
    <col min="1" max="1" width="24.125" hidden="1" customWidth="1"/>
    <col min="2" max="2" width="21.625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40" ht="35.25">
      <c r="B1" s="1"/>
      <c r="C1" s="1" t="s">
        <v>256</v>
      </c>
      <c r="D1" s="2"/>
      <c r="E1" s="2"/>
      <c r="F1" s="2"/>
      <c r="G1" s="2"/>
      <c r="H1" s="1"/>
      <c r="I1" s="2"/>
      <c r="J1" s="1"/>
      <c r="K1" s="749" t="s">
        <v>0</v>
      </c>
      <c r="L1" s="2"/>
      <c r="M1" s="2"/>
      <c r="N1" s="4"/>
      <c r="O1" s="1"/>
      <c r="P1" s="2"/>
      <c r="Q1" s="1"/>
      <c r="R1" s="2"/>
      <c r="S1" s="5" t="s">
        <v>526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258</v>
      </c>
      <c r="K2" s="9"/>
      <c r="L2" s="9" t="s">
        <v>259</v>
      </c>
      <c r="M2" s="11"/>
      <c r="N2" s="11"/>
      <c r="O2" s="9" t="s">
        <v>258</v>
      </c>
      <c r="P2" s="9"/>
      <c r="Q2" s="9" t="s">
        <v>259</v>
      </c>
      <c r="R2" s="11"/>
      <c r="S2" s="11"/>
      <c r="T2" s="11"/>
      <c r="U2" s="11"/>
    </row>
    <row r="3" spans="1:40" ht="21" thickTop="1">
      <c r="B3" s="12"/>
      <c r="C3" s="13"/>
      <c r="D3" s="774" t="s">
        <v>5</v>
      </c>
      <c r="E3" s="775"/>
      <c r="F3" s="776"/>
      <c r="G3" s="777" t="s">
        <v>6</v>
      </c>
      <c r="H3" s="775"/>
      <c r="I3" s="776"/>
      <c r="J3" s="777" t="s">
        <v>7</v>
      </c>
      <c r="K3" s="775"/>
      <c r="L3" s="776"/>
      <c r="M3" s="777" t="s">
        <v>8</v>
      </c>
      <c r="N3" s="776"/>
      <c r="O3" s="774" t="s">
        <v>9</v>
      </c>
      <c r="P3" s="775"/>
      <c r="Q3" s="776"/>
      <c r="R3" s="777" t="s">
        <v>10</v>
      </c>
      <c r="S3" s="778"/>
      <c r="T3" s="14"/>
      <c r="U3" s="14"/>
      <c r="V3" s="12" t="s">
        <v>260</v>
      </c>
      <c r="W3" s="12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12" t="s">
        <v>261</v>
      </c>
      <c r="W4" s="12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45" customHeight="1">
      <c r="A5" t="s">
        <v>262</v>
      </c>
      <c r="B5" s="12" t="s">
        <v>0</v>
      </c>
      <c r="C5" s="21" t="s">
        <v>16</v>
      </c>
      <c r="D5" s="22"/>
      <c r="E5" s="22"/>
      <c r="F5" s="23">
        <v>446219.11410022038</v>
      </c>
      <c r="G5" s="24"/>
      <c r="H5" s="22"/>
      <c r="I5" s="25">
        <v>446219.11410022038</v>
      </c>
      <c r="J5" s="24"/>
      <c r="K5" s="26"/>
      <c r="L5" s="23">
        <v>2019283.0600000003</v>
      </c>
      <c r="M5" s="27"/>
      <c r="N5" s="28"/>
      <c r="O5" s="24"/>
      <c r="P5" s="26"/>
      <c r="Q5" s="23">
        <v>1936803.6199999999</v>
      </c>
      <c r="R5" s="27"/>
      <c r="S5" s="29"/>
      <c r="T5" s="14"/>
      <c r="U5" s="14"/>
      <c r="V5" s="12" t="s">
        <v>263</v>
      </c>
      <c r="W5" s="12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45" customHeight="1">
      <c r="A6" t="s">
        <v>264</v>
      </c>
      <c r="B6" s="12" t="s">
        <v>0</v>
      </c>
      <c r="C6" s="30" t="s">
        <v>17</v>
      </c>
      <c r="D6" s="31">
        <v>16.252745004560932</v>
      </c>
      <c r="E6" s="31">
        <v>604.29042904290429</v>
      </c>
      <c r="F6" s="31">
        <v>9821.3782519310444</v>
      </c>
      <c r="G6" s="32">
        <v>16.252745004560932</v>
      </c>
      <c r="H6" s="31">
        <v>955.05621789951272</v>
      </c>
      <c r="I6" s="31">
        <v>15522.285174541163</v>
      </c>
      <c r="J6" s="655">
        <v>15</v>
      </c>
      <c r="K6" s="31">
        <v>1396.2839999999987</v>
      </c>
      <c r="L6" s="33">
        <v>20944.25999999998</v>
      </c>
      <c r="M6" s="32">
        <v>-1.2527450045609321</v>
      </c>
      <c r="N6" s="34">
        <v>5421.9748254588176</v>
      </c>
      <c r="O6" s="655">
        <v>17</v>
      </c>
      <c r="P6" s="31">
        <v>522.84764705882583</v>
      </c>
      <c r="Q6" s="33">
        <v>8888.4100000000399</v>
      </c>
      <c r="R6" s="32">
        <v>-2</v>
      </c>
      <c r="S6" s="35">
        <v>12055.84999999994</v>
      </c>
      <c r="T6" s="14"/>
      <c r="U6" s="14"/>
      <c r="V6" s="12" t="s">
        <v>265</v>
      </c>
      <c r="W6" s="12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45" customHeight="1">
      <c r="A7" t="s">
        <v>266</v>
      </c>
      <c r="B7" s="12" t="s">
        <v>0</v>
      </c>
      <c r="C7" s="30" t="s">
        <v>18</v>
      </c>
      <c r="D7" s="31">
        <v>21.831244940119799</v>
      </c>
      <c r="E7" s="31">
        <v>1315.4791154791155</v>
      </c>
      <c r="F7" s="31">
        <v>28718.54678363671</v>
      </c>
      <c r="G7" s="32">
        <v>21.831244940119799</v>
      </c>
      <c r="H7" s="31">
        <v>1702.6668817908317</v>
      </c>
      <c r="I7" s="31">
        <v>37171.33774780565</v>
      </c>
      <c r="J7" s="655">
        <v>21</v>
      </c>
      <c r="K7" s="31">
        <v>2079.4923809523848</v>
      </c>
      <c r="L7" s="33">
        <v>43669.340000000084</v>
      </c>
      <c r="M7" s="32">
        <v>-0.83124494011979877</v>
      </c>
      <c r="N7" s="34">
        <v>6498.0022521944338</v>
      </c>
      <c r="O7" s="655">
        <v>30</v>
      </c>
      <c r="P7" s="31">
        <v>644.32399999999905</v>
      </c>
      <c r="Q7" s="33">
        <v>19329.719999999972</v>
      </c>
      <c r="R7" s="32">
        <v>-9</v>
      </c>
      <c r="S7" s="35">
        <v>24339.620000000112</v>
      </c>
      <c r="T7" s="14"/>
      <c r="U7" s="14"/>
      <c r="V7" s="12" t="s">
        <v>267</v>
      </c>
      <c r="W7" s="12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45" customHeight="1">
      <c r="A8" t="s">
        <v>268</v>
      </c>
      <c r="B8" s="12" t="s">
        <v>0</v>
      </c>
      <c r="C8" s="30" t="s">
        <v>19</v>
      </c>
      <c r="D8" s="31">
        <v>0</v>
      </c>
      <c r="E8" s="31">
        <v>0</v>
      </c>
      <c r="F8" s="31">
        <v>0</v>
      </c>
      <c r="G8" s="32">
        <v>0</v>
      </c>
      <c r="H8" s="31">
        <v>0</v>
      </c>
      <c r="I8" s="31">
        <v>0</v>
      </c>
      <c r="J8" s="655">
        <v>0</v>
      </c>
      <c r="K8" s="31">
        <v>0</v>
      </c>
      <c r="L8" s="33">
        <v>0</v>
      </c>
      <c r="M8" s="32">
        <v>0</v>
      </c>
      <c r="N8" s="34">
        <v>0</v>
      </c>
      <c r="O8" s="655">
        <v>0</v>
      </c>
      <c r="P8" s="31">
        <v>0</v>
      </c>
      <c r="Q8" s="33">
        <v>0</v>
      </c>
      <c r="R8" s="32">
        <v>0</v>
      </c>
      <c r="S8" s="35">
        <v>0</v>
      </c>
      <c r="T8" s="14"/>
      <c r="U8" s="14"/>
      <c r="V8" s="12"/>
      <c r="W8" s="12"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45" customHeight="1">
      <c r="A9" t="s">
        <v>269</v>
      </c>
      <c r="B9" s="12" t="s">
        <v>0</v>
      </c>
      <c r="C9" s="30" t="s">
        <v>20</v>
      </c>
      <c r="D9" s="31">
        <v>0</v>
      </c>
      <c r="E9" s="31">
        <v>0</v>
      </c>
      <c r="F9" s="31">
        <v>0</v>
      </c>
      <c r="G9" s="32">
        <v>0</v>
      </c>
      <c r="H9" s="31">
        <v>0</v>
      </c>
      <c r="I9" s="31">
        <v>0</v>
      </c>
      <c r="J9" s="655">
        <v>0</v>
      </c>
      <c r="K9" s="31">
        <v>0</v>
      </c>
      <c r="L9" s="33">
        <v>0</v>
      </c>
      <c r="M9" s="32">
        <v>0</v>
      </c>
      <c r="N9" s="34">
        <v>0</v>
      </c>
      <c r="O9" s="655">
        <v>0</v>
      </c>
      <c r="P9" s="31">
        <v>0</v>
      </c>
      <c r="Q9" s="33">
        <v>0</v>
      </c>
      <c r="R9" s="32">
        <v>0</v>
      </c>
      <c r="S9" s="35"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45" hidden="1" customHeight="1">
      <c r="A10" t="s">
        <v>270</v>
      </c>
      <c r="B10" s="12" t="s">
        <v>0</v>
      </c>
      <c r="C10" s="30" t="s">
        <v>21</v>
      </c>
      <c r="D10" s="31">
        <v>0</v>
      </c>
      <c r="E10" s="31">
        <v>0</v>
      </c>
      <c r="F10" s="31">
        <v>0</v>
      </c>
      <c r="G10" s="32">
        <v>0</v>
      </c>
      <c r="H10" s="31">
        <v>0</v>
      </c>
      <c r="I10" s="31">
        <v>0</v>
      </c>
      <c r="J10" s="656">
        <v>0</v>
      </c>
      <c r="K10" s="31">
        <v>0</v>
      </c>
      <c r="L10" s="33">
        <v>0</v>
      </c>
      <c r="M10" s="32">
        <v>0</v>
      </c>
      <c r="N10" s="34">
        <v>0</v>
      </c>
      <c r="O10" s="656">
        <v>0</v>
      </c>
      <c r="P10" s="31">
        <v>0</v>
      </c>
      <c r="Q10" s="33">
        <v>0</v>
      </c>
      <c r="R10" s="32">
        <v>0</v>
      </c>
      <c r="S10" s="35"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45" hidden="1" customHeight="1">
      <c r="A11" t="s">
        <v>270</v>
      </c>
      <c r="B11" s="12" t="s">
        <v>0</v>
      </c>
      <c r="C11" s="30" t="s">
        <v>21</v>
      </c>
      <c r="D11" s="31">
        <v>0</v>
      </c>
      <c r="E11" s="31">
        <v>0</v>
      </c>
      <c r="F11" s="31">
        <v>0</v>
      </c>
      <c r="G11" s="32">
        <v>0</v>
      </c>
      <c r="H11" s="31">
        <v>0</v>
      </c>
      <c r="I11" s="31">
        <v>0</v>
      </c>
      <c r="J11" s="656">
        <v>0</v>
      </c>
      <c r="K11" s="31">
        <v>0</v>
      </c>
      <c r="L11" s="33">
        <v>0</v>
      </c>
      <c r="M11" s="32">
        <v>0</v>
      </c>
      <c r="N11" s="34">
        <v>0</v>
      </c>
      <c r="O11" s="656">
        <v>0</v>
      </c>
      <c r="P11" s="31">
        <v>0</v>
      </c>
      <c r="Q11" s="33">
        <v>0</v>
      </c>
      <c r="R11" s="32">
        <v>0</v>
      </c>
      <c r="S11" s="35"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45" hidden="1" customHeight="1">
      <c r="A12" t="s">
        <v>270</v>
      </c>
      <c r="B12" s="12" t="s">
        <v>0</v>
      </c>
      <c r="C12" s="30" t="s">
        <v>21</v>
      </c>
      <c r="D12" s="31">
        <v>0</v>
      </c>
      <c r="E12" s="31">
        <v>0</v>
      </c>
      <c r="F12" s="31">
        <v>0</v>
      </c>
      <c r="G12" s="32">
        <v>0</v>
      </c>
      <c r="H12" s="31">
        <v>0</v>
      </c>
      <c r="I12" s="31">
        <v>0</v>
      </c>
      <c r="J12" s="656">
        <v>0</v>
      </c>
      <c r="K12" s="31">
        <v>0</v>
      </c>
      <c r="L12" s="33">
        <v>0</v>
      </c>
      <c r="M12" s="32">
        <v>0</v>
      </c>
      <c r="N12" s="34">
        <v>0</v>
      </c>
      <c r="O12" s="656">
        <v>0</v>
      </c>
      <c r="P12" s="31">
        <v>0</v>
      </c>
      <c r="Q12" s="33">
        <v>0</v>
      </c>
      <c r="R12" s="32">
        <v>0</v>
      </c>
      <c r="S12" s="35"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45" customHeight="1">
      <c r="A13" t="s">
        <v>271</v>
      </c>
      <c r="B13" s="12" t="s">
        <v>0</v>
      </c>
      <c r="C13" s="36" t="s">
        <v>22</v>
      </c>
      <c r="D13" s="37">
        <v>38.083989944680731</v>
      </c>
      <c r="E13" s="37">
        <v>1011.9718309859154</v>
      </c>
      <c r="F13" s="38">
        <v>38539.92503556775</v>
      </c>
      <c r="G13" s="39">
        <v>38.083989944680731</v>
      </c>
      <c r="H13" s="37">
        <v>1383.616133679466</v>
      </c>
      <c r="I13" s="38">
        <v>52693.622922346811</v>
      </c>
      <c r="J13" s="39">
        <v>36</v>
      </c>
      <c r="K13" s="37">
        <v>1794.8222222222239</v>
      </c>
      <c r="L13" s="38">
        <v>64613.600000000064</v>
      </c>
      <c r="M13" s="39">
        <v>-2.0839899446807308</v>
      </c>
      <c r="N13" s="38">
        <v>11919.977077653251</v>
      </c>
      <c r="O13" s="39">
        <v>47</v>
      </c>
      <c r="P13" s="37">
        <v>600.3857446808513</v>
      </c>
      <c r="Q13" s="38">
        <v>28218.130000000012</v>
      </c>
      <c r="R13" s="39">
        <v>-11</v>
      </c>
      <c r="S13" s="40">
        <v>36395.470000000052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45" customHeight="1">
      <c r="A14" t="s">
        <v>0</v>
      </c>
      <c r="B14" s="12" t="s">
        <v>0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v>-5.4720893155046274E-2</v>
      </c>
      <c r="N14" s="44">
        <v>0.22621289667668903</v>
      </c>
      <c r="O14" s="42"/>
      <c r="P14" s="31"/>
      <c r="Q14" s="41"/>
      <c r="R14" s="43">
        <v>-0.23404255319148937</v>
      </c>
      <c r="S14" s="45">
        <v>1.2897902873081963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45" customHeight="1">
      <c r="A15" t="s">
        <v>272</v>
      </c>
      <c r="B15" s="12" t="s">
        <v>0</v>
      </c>
      <c r="C15" s="46" t="s">
        <v>23</v>
      </c>
      <c r="D15" s="26">
        <v>3.9693172618399633</v>
      </c>
      <c r="E15" s="26">
        <v>400</v>
      </c>
      <c r="F15" s="23">
        <v>1587.7269047359853</v>
      </c>
      <c r="G15" s="47">
        <v>3.9693172618399633</v>
      </c>
      <c r="H15" s="48">
        <v>790.03378359300473</v>
      </c>
      <c r="I15" s="49">
        <v>3135.8947346524515</v>
      </c>
      <c r="J15" s="657">
        <v>13</v>
      </c>
      <c r="K15" s="51">
        <v>654.5707692307725</v>
      </c>
      <c r="L15" s="51">
        <v>8509.4200000000419</v>
      </c>
      <c r="M15" s="52">
        <v>9.0306827381600367</v>
      </c>
      <c r="N15" s="49">
        <v>5373.5252653475909</v>
      </c>
      <c r="O15" s="657">
        <v>0</v>
      </c>
      <c r="P15" s="51">
        <v>0</v>
      </c>
      <c r="Q15" s="51">
        <v>0</v>
      </c>
      <c r="R15" s="52">
        <v>13</v>
      </c>
      <c r="S15" s="53">
        <v>8509.4200000000419</v>
      </c>
      <c r="T15" s="14"/>
      <c r="U15" s="14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45" customHeight="1">
      <c r="A16" t="s">
        <v>0</v>
      </c>
      <c r="B16" s="12" t="s">
        <v>0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45" customHeight="1">
      <c r="A17" t="s">
        <v>273</v>
      </c>
      <c r="B17" s="12" t="s">
        <v>0</v>
      </c>
      <c r="C17" s="54" t="s">
        <v>24</v>
      </c>
      <c r="D17" s="31">
        <v>0</v>
      </c>
      <c r="E17" s="31">
        <v>0</v>
      </c>
      <c r="F17" s="31">
        <v>0</v>
      </c>
      <c r="G17" s="32">
        <v>1.4542911384503485</v>
      </c>
      <c r="H17" s="31">
        <v>800.00000000000011</v>
      </c>
      <c r="I17" s="31">
        <v>1163.4329107602789</v>
      </c>
      <c r="J17" s="657">
        <v>3</v>
      </c>
      <c r="K17" s="31">
        <v>1210.7133333333331</v>
      </c>
      <c r="L17" s="34">
        <v>3632.1399999999994</v>
      </c>
      <c r="M17" s="52">
        <v>1.5457088615496515</v>
      </c>
      <c r="N17" s="34">
        <v>2468.7070892397205</v>
      </c>
      <c r="O17" s="658">
        <v>0</v>
      </c>
      <c r="P17" s="31">
        <v>0</v>
      </c>
      <c r="Q17" s="34">
        <v>0</v>
      </c>
      <c r="R17" s="32">
        <v>3</v>
      </c>
      <c r="S17" s="35">
        <v>3632.1399999999994</v>
      </c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45" customHeight="1">
      <c r="A18" t="s">
        <v>0</v>
      </c>
      <c r="B18" s="12" t="s">
        <v>0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45" customHeight="1">
      <c r="A19" t="s">
        <v>274</v>
      </c>
      <c r="B19" s="12" t="s">
        <v>0</v>
      </c>
      <c r="C19" s="46" t="s">
        <v>25</v>
      </c>
      <c r="D19" s="31">
        <v>0</v>
      </c>
      <c r="E19" s="31">
        <v>0</v>
      </c>
      <c r="F19" s="31">
        <v>5000</v>
      </c>
      <c r="G19" s="32">
        <v>0</v>
      </c>
      <c r="H19" s="31">
        <v>0</v>
      </c>
      <c r="I19" s="31">
        <v>5000</v>
      </c>
      <c r="J19" s="47"/>
      <c r="K19" s="31"/>
      <c r="L19" s="34">
        <v>987.85000000000582</v>
      </c>
      <c r="M19" s="32"/>
      <c r="N19" s="34">
        <v>-4012.1499999999942</v>
      </c>
      <c r="O19" s="47"/>
      <c r="P19" s="31"/>
      <c r="Q19" s="34">
        <v>5911.0600000000013</v>
      </c>
      <c r="R19" s="32">
        <v>0</v>
      </c>
      <c r="S19" s="35">
        <v>-4923.2099999999955</v>
      </c>
      <c r="T19" s="14"/>
      <c r="U19" s="14" t="s">
        <v>449</v>
      </c>
      <c r="V19" s="12">
        <v>43.507598344971044</v>
      </c>
      <c r="W19" s="12">
        <v>56992.950567759544</v>
      </c>
      <c r="X19" s="12">
        <v>1309.953955993235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45" customHeight="1">
      <c r="A20" t="s">
        <v>0</v>
      </c>
      <c r="B20" s="12" t="s">
        <v>0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>
        <v>2021</v>
      </c>
      <c r="V20" s="12">
        <v>52</v>
      </c>
      <c r="W20" s="12">
        <v>76755.160000000105</v>
      </c>
      <c r="X20" s="12">
        <v>1476.0607692307713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20.45" customHeight="1">
      <c r="A21" t="s">
        <v>275</v>
      </c>
      <c r="B21" s="12" t="s">
        <v>0</v>
      </c>
      <c r="C21" s="30" t="s">
        <v>26</v>
      </c>
      <c r="D21" s="31">
        <v>0</v>
      </c>
      <c r="E21" s="31">
        <v>0</v>
      </c>
      <c r="F21" s="31">
        <v>3956.3664823637873</v>
      </c>
      <c r="G21" s="42">
        <v>0</v>
      </c>
      <c r="H21" s="31">
        <v>0</v>
      </c>
      <c r="I21" s="31">
        <v>3956.3664823637873</v>
      </c>
      <c r="J21" s="32"/>
      <c r="K21" s="31">
        <v>0</v>
      </c>
      <c r="L21" s="34">
        <v>0</v>
      </c>
      <c r="M21" s="32"/>
      <c r="N21" s="34">
        <v>-3956.3664823637873</v>
      </c>
      <c r="O21" s="32"/>
      <c r="P21" s="31">
        <v>169.43617021276594</v>
      </c>
      <c r="Q21" s="34">
        <v>7963.5</v>
      </c>
      <c r="R21" s="32">
        <v>0</v>
      </c>
      <c r="S21" s="35">
        <v>-7963.5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20.45" customHeight="1">
      <c r="A22" t="s">
        <v>276</v>
      </c>
      <c r="B22" s="12" t="s">
        <v>0</v>
      </c>
      <c r="C22" s="30" t="s">
        <v>27</v>
      </c>
      <c r="D22" s="31">
        <v>0</v>
      </c>
      <c r="E22" s="31">
        <v>0</v>
      </c>
      <c r="F22" s="31">
        <v>31006.872198990608</v>
      </c>
      <c r="G22" s="42">
        <v>0</v>
      </c>
      <c r="H22" s="31">
        <v>0</v>
      </c>
      <c r="I22" s="31">
        <v>31006.872198990608</v>
      </c>
      <c r="J22" s="32"/>
      <c r="K22" s="31">
        <v>638.48020408163268</v>
      </c>
      <c r="L22" s="34">
        <v>31285.53</v>
      </c>
      <c r="M22" s="32"/>
      <c r="N22" s="34">
        <v>278.65780100939082</v>
      </c>
      <c r="O22" s="32"/>
      <c r="P22" s="31">
        <v>694.50638297872342</v>
      </c>
      <c r="Q22" s="34">
        <v>32641.800000000003</v>
      </c>
      <c r="R22" s="32">
        <v>-638.48020408163268</v>
      </c>
      <c r="S22" s="35">
        <v>-1356.2700000000041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20.45" customHeight="1">
      <c r="A23" t="s">
        <v>277</v>
      </c>
      <c r="B23" s="12" t="s">
        <v>0</v>
      </c>
      <c r="C23" s="30" t="s">
        <v>28</v>
      </c>
      <c r="D23" s="31">
        <v>0</v>
      </c>
      <c r="E23" s="31">
        <v>0</v>
      </c>
      <c r="F23" s="31">
        <v>782.0724441881905</v>
      </c>
      <c r="G23" s="42">
        <v>0</v>
      </c>
      <c r="H23" s="31">
        <v>0</v>
      </c>
      <c r="I23" s="31">
        <v>782.0724441881905</v>
      </c>
      <c r="J23" s="32"/>
      <c r="K23" s="31">
        <v>30.002040816326527</v>
      </c>
      <c r="L23" s="34">
        <v>1470.1</v>
      </c>
      <c r="M23" s="52"/>
      <c r="N23" s="34">
        <v>688.02755581180941</v>
      </c>
      <c r="O23" s="32"/>
      <c r="P23" s="31">
        <v>25.944680851063833</v>
      </c>
      <c r="Q23" s="34">
        <v>1219.4000000000001</v>
      </c>
      <c r="R23" s="32">
        <v>-30.002040816326527</v>
      </c>
      <c r="S23" s="35">
        <v>250.69999999999982</v>
      </c>
      <c r="T23" s="14"/>
      <c r="U23" s="14"/>
      <c r="V23" s="12" t="s">
        <v>527</v>
      </c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20.45" customHeight="1">
      <c r="A24" t="s">
        <v>278</v>
      </c>
      <c r="B24" s="12" t="s">
        <v>0</v>
      </c>
      <c r="C24" s="36" t="s">
        <v>29</v>
      </c>
      <c r="D24" s="37">
        <v>42.053307206520692</v>
      </c>
      <c r="E24" s="37">
        <v>849.99999999999989</v>
      </c>
      <c r="F24" s="38">
        <v>35745.311125542583</v>
      </c>
      <c r="G24" s="39">
        <v>42.053307206520692</v>
      </c>
      <c r="H24" s="37">
        <v>849.99999999999989</v>
      </c>
      <c r="I24" s="38">
        <v>35745.311125542583</v>
      </c>
      <c r="J24" s="39">
        <v>49</v>
      </c>
      <c r="K24" s="37">
        <v>668.48224489795916</v>
      </c>
      <c r="L24" s="38">
        <v>32755.629999999997</v>
      </c>
      <c r="M24" s="59">
        <v>6.9466927934793077</v>
      </c>
      <c r="N24" s="38">
        <v>-2989.6811255425855</v>
      </c>
      <c r="O24" s="39">
        <v>47</v>
      </c>
      <c r="P24" s="37">
        <v>889.88723404255325</v>
      </c>
      <c r="Q24" s="38">
        <v>41824.700000000004</v>
      </c>
      <c r="R24" s="57"/>
      <c r="S24" s="40">
        <v>-9069.070000000007</v>
      </c>
      <c r="T24" s="14"/>
      <c r="U24" s="14"/>
      <c r="V24" s="12" t="s">
        <v>528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20.45" customHeight="1">
      <c r="A25" t="s">
        <v>0</v>
      </c>
      <c r="B25" s="12" t="s">
        <v>0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v>-8.3638413861958097E-2</v>
      </c>
      <c r="O25" s="42"/>
      <c r="P25" s="14"/>
      <c r="Q25" s="60"/>
      <c r="R25" s="61"/>
      <c r="S25" s="45">
        <v>-0.21683526719856941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20.45" customHeight="1" thickBot="1">
      <c r="A26" t="s">
        <v>0</v>
      </c>
      <c r="B26" s="12" t="s">
        <v>0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20.45" customHeight="1" thickTop="1">
      <c r="A27" t="s">
        <v>279</v>
      </c>
      <c r="B27" s="12" t="s">
        <v>0</v>
      </c>
      <c r="C27" s="63" t="s">
        <v>30</v>
      </c>
      <c r="D27" s="64">
        <v>42.053307206520692</v>
      </c>
      <c r="E27" s="65">
        <v>1923.105896729719</v>
      </c>
      <c r="F27" s="66">
        <v>80872.963065846328</v>
      </c>
      <c r="G27" s="67">
        <v>43.507598344971044</v>
      </c>
      <c r="H27" s="68">
        <v>2246.4641904234068</v>
      </c>
      <c r="I27" s="66">
        <v>97738.261693302135</v>
      </c>
      <c r="J27" s="67">
        <v>52</v>
      </c>
      <c r="K27" s="68">
        <v>2124.9738461538482</v>
      </c>
      <c r="L27" s="66">
        <v>110498.6400000001</v>
      </c>
      <c r="M27" s="67">
        <v>8.4924016550289565</v>
      </c>
      <c r="N27" s="66">
        <v>12760.378306697967</v>
      </c>
      <c r="O27" s="67">
        <v>47</v>
      </c>
      <c r="P27" s="68">
        <v>1616.0402127659577</v>
      </c>
      <c r="Q27" s="66">
        <v>75953.890000000014</v>
      </c>
      <c r="R27" s="67">
        <v>5</v>
      </c>
      <c r="S27" s="69">
        <v>34544.750000000087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0.45" customHeight="1" thickBot="1">
      <c r="A28" t="s">
        <v>0</v>
      </c>
      <c r="B28" s="12" t="s">
        <v>0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v>0.19519352890253425</v>
      </c>
      <c r="N28" s="75">
        <v>0.13055663243468979</v>
      </c>
      <c r="O28" s="73"/>
      <c r="P28" s="71"/>
      <c r="Q28" s="72"/>
      <c r="R28" s="74">
        <v>0.10638297872340426</v>
      </c>
      <c r="S28" s="76">
        <v>0.45481212351335898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20.45" customHeight="1" thickTop="1">
      <c r="A29" t="s">
        <v>0</v>
      </c>
      <c r="B29" s="12" t="s">
        <v>0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20.45" customHeight="1">
      <c r="A30" t="s">
        <v>280</v>
      </c>
      <c r="B30" s="12" t="s">
        <v>0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20.45" customHeight="1">
      <c r="A31" t="s">
        <v>281</v>
      </c>
      <c r="B31" s="12" t="s">
        <v>0</v>
      </c>
      <c r="C31" s="30" t="s">
        <v>32</v>
      </c>
      <c r="D31" s="82"/>
      <c r="E31" s="83">
        <v>428.25360727556324</v>
      </c>
      <c r="F31" s="31">
        <v>18009.480509059926</v>
      </c>
      <c r="G31" s="84">
        <v>0.32814705329239158</v>
      </c>
      <c r="H31" s="83">
        <v>435.64449321215687</v>
      </c>
      <c r="I31" s="31">
        <v>18320.291705879852</v>
      </c>
      <c r="J31" s="42">
        <v>0.38428049060336894</v>
      </c>
      <c r="K31" s="83">
        <v>573.46428571428567</v>
      </c>
      <c r="L31" s="31">
        <v>28099.75</v>
      </c>
      <c r="M31" s="42"/>
      <c r="N31" s="60">
        <v>9779.4582941201479</v>
      </c>
      <c r="O31" s="42"/>
      <c r="P31" s="83">
        <v>623.0804255319149</v>
      </c>
      <c r="Q31" s="34">
        <v>29284.78</v>
      </c>
      <c r="R31" s="42"/>
      <c r="S31" s="86">
        <v>-1185.0299999999988</v>
      </c>
      <c r="T31" s="14"/>
      <c r="U31" s="14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20.45" customHeight="1">
      <c r="A32" t="s">
        <v>282</v>
      </c>
      <c r="B32" s="12" t="s">
        <v>0</v>
      </c>
      <c r="C32" s="88" t="s">
        <v>33</v>
      </c>
      <c r="D32" s="89"/>
      <c r="E32" s="90">
        <v>254.99999999999994</v>
      </c>
      <c r="F32" s="23">
        <v>10723.593337662775</v>
      </c>
      <c r="G32" s="91">
        <v>0.3</v>
      </c>
      <c r="H32" s="92">
        <v>254.99999999999994</v>
      </c>
      <c r="I32" s="23">
        <v>10723.593337662775</v>
      </c>
      <c r="J32" s="24">
        <v>0.28865236296783181</v>
      </c>
      <c r="K32" s="90">
        <v>192.95897959183674</v>
      </c>
      <c r="L32" s="23">
        <v>9454.99</v>
      </c>
      <c r="M32" s="24"/>
      <c r="N32" s="94">
        <v>-1268.6033376627747</v>
      </c>
      <c r="O32" s="24"/>
      <c r="P32" s="90">
        <v>216.98425531914893</v>
      </c>
      <c r="Q32" s="23">
        <v>10198.26</v>
      </c>
      <c r="R32" s="24"/>
      <c r="S32" s="95">
        <v>-743.27000000000044</v>
      </c>
      <c r="T32" s="14"/>
      <c r="U32" s="14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20.45" customHeight="1">
      <c r="A33" t="s">
        <v>283</v>
      </c>
      <c r="B33" s="12" t="s">
        <v>0</v>
      </c>
      <c r="C33" s="30" t="s">
        <v>34</v>
      </c>
      <c r="D33" s="82"/>
      <c r="E33" s="83">
        <v>197</v>
      </c>
      <c r="F33" s="31">
        <v>8284.5015196845761</v>
      </c>
      <c r="G33" s="84"/>
      <c r="H33" s="83">
        <v>197</v>
      </c>
      <c r="I33" s="31">
        <v>8284.5015196845761</v>
      </c>
      <c r="J33" s="42"/>
      <c r="K33" s="83">
        <v>139.43081632653062</v>
      </c>
      <c r="L33" s="31">
        <v>6832.11</v>
      </c>
      <c r="M33" s="42"/>
      <c r="N33" s="60">
        <v>-1452.3915196845765</v>
      </c>
      <c r="O33" s="42"/>
      <c r="P33" s="83">
        <v>216.31063829787234</v>
      </c>
      <c r="Q33" s="34">
        <v>10166.6</v>
      </c>
      <c r="R33" s="42"/>
      <c r="S33" s="86">
        <v>-3334.4900000000007</v>
      </c>
      <c r="T33" s="14"/>
      <c r="U33" s="14"/>
      <c r="V33" s="12"/>
      <c r="W33" s="12">
        <v>8188.9074999999993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20.45" customHeight="1">
      <c r="A34" t="s">
        <v>284</v>
      </c>
      <c r="B34" s="12" t="s">
        <v>0</v>
      </c>
      <c r="C34" s="30" t="s">
        <v>35</v>
      </c>
      <c r="D34" s="82"/>
      <c r="E34" s="83">
        <v>6</v>
      </c>
      <c r="F34" s="31">
        <v>252.31984323912417</v>
      </c>
      <c r="G34" s="84"/>
      <c r="H34" s="83">
        <v>6</v>
      </c>
      <c r="I34" s="31">
        <v>252.31984323912417</v>
      </c>
      <c r="J34" s="42"/>
      <c r="K34" s="83">
        <v>1.2995918367346939</v>
      </c>
      <c r="L34" s="31">
        <v>63.68</v>
      </c>
      <c r="M34" s="42"/>
      <c r="N34" s="60">
        <v>-188.63984323912416</v>
      </c>
      <c r="O34" s="42"/>
      <c r="P34" s="83">
        <v>18.403829787234042</v>
      </c>
      <c r="Q34" s="34">
        <v>864.98</v>
      </c>
      <c r="R34" s="42"/>
      <c r="S34" s="86">
        <v>-801.30000000000007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20.45" customHeight="1">
      <c r="A35" t="s">
        <v>285</v>
      </c>
      <c r="B35" s="12" t="s">
        <v>0</v>
      </c>
      <c r="C35" s="88" t="s">
        <v>36</v>
      </c>
      <c r="D35" s="89"/>
      <c r="E35" s="90">
        <v>34</v>
      </c>
      <c r="F35" s="23">
        <v>1429.8124450217035</v>
      </c>
      <c r="G35" s="91"/>
      <c r="H35" s="92">
        <v>34</v>
      </c>
      <c r="I35" s="23">
        <v>1429.8124450217035</v>
      </c>
      <c r="J35" s="24"/>
      <c r="K35" s="90">
        <v>21.868367346938776</v>
      </c>
      <c r="L35" s="23">
        <v>1071.55</v>
      </c>
      <c r="M35" s="24"/>
      <c r="N35" s="94">
        <v>-358.26244502170357</v>
      </c>
      <c r="O35" s="24"/>
      <c r="P35" s="90">
        <v>69.212978723404262</v>
      </c>
      <c r="Q35" s="34">
        <v>3253.01</v>
      </c>
      <c r="R35" s="24"/>
      <c r="S35" s="95">
        <v>-2181.46</v>
      </c>
      <c r="T35" s="14"/>
      <c r="U35" s="14"/>
      <c r="V35" s="12"/>
      <c r="W35" s="12">
        <v>1266.0825000000004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20.45" customHeight="1">
      <c r="A36" t="s">
        <v>286</v>
      </c>
      <c r="B36" s="12" t="s">
        <v>0</v>
      </c>
      <c r="C36" s="30" t="s">
        <v>37</v>
      </c>
      <c r="D36" s="82"/>
      <c r="E36" s="83">
        <v>180.66964285714283</v>
      </c>
      <c r="F36" s="31">
        <v>7597.7559939638049</v>
      </c>
      <c r="G36" s="84"/>
      <c r="H36" s="83">
        <v>180.66964285714283</v>
      </c>
      <c r="I36" s="31">
        <v>7597.7559939638049</v>
      </c>
      <c r="J36" s="42"/>
      <c r="K36" s="83">
        <v>185.1622448979592</v>
      </c>
      <c r="L36" s="96">
        <v>9072.9500000000007</v>
      </c>
      <c r="M36" s="14"/>
      <c r="N36" s="60">
        <v>1475.1940060361958</v>
      </c>
      <c r="O36" s="42"/>
      <c r="P36" s="83">
        <v>92.553191489361708</v>
      </c>
      <c r="Q36" s="56">
        <v>4350</v>
      </c>
      <c r="R36" s="42"/>
      <c r="S36" s="86">
        <v>4722.9500000000007</v>
      </c>
      <c r="T36" s="14"/>
      <c r="U36" s="14"/>
      <c r="V36" s="12" t="s">
        <v>529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20.45" customHeight="1">
      <c r="A37" t="s">
        <v>287</v>
      </c>
      <c r="B37" s="12" t="s">
        <v>0</v>
      </c>
      <c r="C37" s="30" t="s">
        <v>38</v>
      </c>
      <c r="D37" s="82"/>
      <c r="E37" s="83">
        <v>330.58249123257906</v>
      </c>
      <c r="F37" s="31">
        <v>13902.087060900581</v>
      </c>
      <c r="G37" s="84"/>
      <c r="H37" s="83">
        <v>332.88053349025813</v>
      </c>
      <c r="I37" s="31">
        <v>13998.727337936325</v>
      </c>
      <c r="J37" s="42"/>
      <c r="K37" s="83">
        <v>239.47877551020406</v>
      </c>
      <c r="L37" s="97">
        <v>11734.46</v>
      </c>
      <c r="M37" s="14"/>
      <c r="N37" s="60">
        <v>-2264.2673379363259</v>
      </c>
      <c r="O37" s="42"/>
      <c r="P37" s="83">
        <v>352.32936170212764</v>
      </c>
      <c r="Q37" s="34">
        <v>16559.48</v>
      </c>
      <c r="R37" s="42"/>
      <c r="S37" s="86">
        <v>-4825.0200000000004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20.45" hidden="1" customHeight="1">
      <c r="A38" t="s">
        <v>270</v>
      </c>
      <c r="B38" s="12" t="s">
        <v>0</v>
      </c>
      <c r="C38" s="30" t="s">
        <v>21</v>
      </c>
      <c r="D38" s="82"/>
      <c r="E38" s="83">
        <v>0</v>
      </c>
      <c r="F38" s="31">
        <v>0</v>
      </c>
      <c r="G38" s="84"/>
      <c r="H38" s="83">
        <v>0</v>
      </c>
      <c r="I38" s="31">
        <v>0</v>
      </c>
      <c r="J38" s="42"/>
      <c r="K38" s="83">
        <v>0</v>
      </c>
      <c r="L38" s="97">
        <v>0</v>
      </c>
      <c r="M38" s="14"/>
      <c r="N38" s="60">
        <v>0</v>
      </c>
      <c r="O38" s="42"/>
      <c r="P38" s="83">
        <v>0</v>
      </c>
      <c r="Q38" s="34">
        <v>0</v>
      </c>
      <c r="R38" s="42"/>
      <c r="S38" s="86"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20.45" hidden="1" customHeight="1">
      <c r="A39" t="s">
        <v>270</v>
      </c>
      <c r="B39" s="12" t="s">
        <v>0</v>
      </c>
      <c r="C39" s="30" t="s">
        <v>21</v>
      </c>
      <c r="D39" s="82"/>
      <c r="E39" s="83">
        <v>0</v>
      </c>
      <c r="F39" s="31">
        <v>0</v>
      </c>
      <c r="G39" s="84"/>
      <c r="H39" s="83">
        <v>0</v>
      </c>
      <c r="I39" s="31">
        <v>0</v>
      </c>
      <c r="J39" s="42"/>
      <c r="K39" s="83">
        <v>0</v>
      </c>
      <c r="L39" s="97">
        <v>0</v>
      </c>
      <c r="M39" s="14"/>
      <c r="N39" s="60">
        <v>0</v>
      </c>
      <c r="O39" s="42"/>
      <c r="P39" s="83">
        <v>0</v>
      </c>
      <c r="Q39" s="34">
        <v>0</v>
      </c>
      <c r="R39" s="42"/>
      <c r="S39" s="86"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20.45" hidden="1" customHeight="1">
      <c r="A40" t="s">
        <v>270</v>
      </c>
      <c r="B40" s="12" t="s">
        <v>0</v>
      </c>
      <c r="C40" s="30" t="s">
        <v>21</v>
      </c>
      <c r="D40" s="82"/>
      <c r="E40" s="83">
        <v>0</v>
      </c>
      <c r="F40" s="31">
        <v>0</v>
      </c>
      <c r="G40" s="84"/>
      <c r="H40" s="83">
        <v>0</v>
      </c>
      <c r="I40" s="31">
        <v>0</v>
      </c>
      <c r="J40" s="42"/>
      <c r="K40" s="83">
        <v>0</v>
      </c>
      <c r="L40" s="98">
        <v>0</v>
      </c>
      <c r="M40" s="14"/>
      <c r="N40" s="60">
        <v>0</v>
      </c>
      <c r="O40" s="42"/>
      <c r="P40" s="83">
        <v>0</v>
      </c>
      <c r="Q40" s="34">
        <v>0</v>
      </c>
      <c r="R40" s="42"/>
      <c r="S40" s="86"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20.45" customHeight="1">
      <c r="A41" t="s">
        <v>288</v>
      </c>
      <c r="B41" s="12" t="s">
        <v>0</v>
      </c>
      <c r="C41" s="99" t="s">
        <v>39</v>
      </c>
      <c r="D41" s="100" t="s">
        <v>40</v>
      </c>
      <c r="E41" s="101">
        <v>0.74437177058194759</v>
      </c>
      <c r="F41" s="102">
        <v>60199.550709532487</v>
      </c>
      <c r="G41" s="103" t="s">
        <v>40</v>
      </c>
      <c r="H41" s="101">
        <v>0.62009494678317434</v>
      </c>
      <c r="I41" s="102">
        <v>60607.002183388155</v>
      </c>
      <c r="J41" s="103" t="s">
        <v>40</v>
      </c>
      <c r="K41" s="101">
        <v>0.60027426581901755</v>
      </c>
      <c r="L41" s="102">
        <v>66329.489999999991</v>
      </c>
      <c r="M41" s="104"/>
      <c r="N41" s="102">
        <v>5722.487816611836</v>
      </c>
      <c r="O41" s="103" t="s">
        <v>40</v>
      </c>
      <c r="P41" s="101">
        <v>0.98319006439301515</v>
      </c>
      <c r="Q41" s="105">
        <v>74677.11</v>
      </c>
      <c r="R41" s="106"/>
      <c r="S41" s="107">
        <v>-8347.6200000000099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20.45" customHeight="1">
      <c r="A42" t="s">
        <v>289</v>
      </c>
      <c r="B42" s="12" t="s">
        <v>0</v>
      </c>
      <c r="C42" s="108" t="s">
        <v>42</v>
      </c>
      <c r="D42" s="14"/>
      <c r="E42" s="14"/>
      <c r="F42" s="31">
        <v>23592.962643678162</v>
      </c>
      <c r="G42" s="42"/>
      <c r="H42" s="14"/>
      <c r="I42" s="31">
        <v>23592.962643678162</v>
      </c>
      <c r="J42" s="42"/>
      <c r="K42" s="14"/>
      <c r="L42" s="34">
        <v>21025.42</v>
      </c>
      <c r="M42" s="42"/>
      <c r="N42" s="60">
        <v>-2567.5426436781636</v>
      </c>
      <c r="O42" s="42"/>
      <c r="P42" s="14"/>
      <c r="Q42" s="34">
        <v>21161.84</v>
      </c>
      <c r="R42" s="42"/>
      <c r="S42" s="62">
        <v>-136.42000000000189</v>
      </c>
      <c r="T42" s="14"/>
      <c r="U42" s="14" t="s">
        <v>290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20.45" customHeight="1">
      <c r="A43" t="s">
        <v>291</v>
      </c>
      <c r="B43" s="12" t="s">
        <v>0</v>
      </c>
      <c r="C43" s="109" t="s">
        <v>43</v>
      </c>
      <c r="D43" s="82"/>
      <c r="E43" s="14"/>
      <c r="F43" s="23">
        <v>9117.6004910344818</v>
      </c>
      <c r="G43" s="84"/>
      <c r="H43" s="14"/>
      <c r="I43" s="23">
        <v>9117.6004910344818</v>
      </c>
      <c r="J43" s="42"/>
      <c r="K43" s="14"/>
      <c r="L43" s="34">
        <v>7319.23</v>
      </c>
      <c r="M43" s="42"/>
      <c r="N43" s="60">
        <v>-1798.3704910344823</v>
      </c>
      <c r="O43" s="42"/>
      <c r="P43" s="14"/>
      <c r="Q43" s="34">
        <v>7881.49</v>
      </c>
      <c r="R43" s="42"/>
      <c r="S43" s="86">
        <v>-562.26000000000022</v>
      </c>
      <c r="T43" s="14"/>
      <c r="U43" s="14"/>
      <c r="V43" s="12" t="s">
        <v>292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20.45" customHeight="1">
      <c r="A44" t="s">
        <v>293</v>
      </c>
      <c r="B44" s="12" t="s">
        <v>0</v>
      </c>
      <c r="C44" s="108" t="s">
        <v>44</v>
      </c>
      <c r="D44" s="110"/>
      <c r="E44" s="111"/>
      <c r="F44" s="31">
        <v>5745.3973789425281</v>
      </c>
      <c r="G44" s="112"/>
      <c r="H44" s="111"/>
      <c r="I44" s="31">
        <v>5745.3973789425281</v>
      </c>
      <c r="J44" s="113"/>
      <c r="K44" s="111"/>
      <c r="L44" s="114">
        <v>6897.65</v>
      </c>
      <c r="M44" s="113"/>
      <c r="N44" s="115">
        <v>1152.2526210574715</v>
      </c>
      <c r="O44" s="113"/>
      <c r="P44" s="111"/>
      <c r="Q44" s="114">
        <v>6744.69</v>
      </c>
      <c r="R44" s="113"/>
      <c r="S44" s="116">
        <v>152.96000000000004</v>
      </c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20.45" customHeight="1">
      <c r="A45" t="s">
        <v>294</v>
      </c>
      <c r="B45" s="12" t="s">
        <v>0</v>
      </c>
      <c r="C45" s="108" t="s">
        <v>45</v>
      </c>
      <c r="D45" s="82"/>
      <c r="E45" s="14"/>
      <c r="F45" s="31">
        <v>0</v>
      </c>
      <c r="G45" s="84"/>
      <c r="H45" s="14"/>
      <c r="I45" s="31">
        <v>0</v>
      </c>
      <c r="J45" s="42"/>
      <c r="K45" s="14"/>
      <c r="L45" s="34">
        <v>0</v>
      </c>
      <c r="M45" s="42"/>
      <c r="N45" s="60">
        <v>0</v>
      </c>
      <c r="O45" s="42"/>
      <c r="P45" s="14"/>
      <c r="Q45" s="34">
        <v>0</v>
      </c>
      <c r="R45" s="42"/>
      <c r="S45" s="86"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20.45" hidden="1" customHeight="1">
      <c r="A46" t="s">
        <v>270</v>
      </c>
      <c r="B46" s="12" t="s">
        <v>0</v>
      </c>
      <c r="C46" s="108" t="s">
        <v>21</v>
      </c>
      <c r="D46" s="82"/>
      <c r="E46" s="14"/>
      <c r="F46" s="31">
        <v>0</v>
      </c>
      <c r="G46" s="84"/>
      <c r="H46" s="14"/>
      <c r="I46" s="31">
        <v>0</v>
      </c>
      <c r="J46" s="42"/>
      <c r="K46" s="14"/>
      <c r="L46" s="34">
        <v>0</v>
      </c>
      <c r="M46" s="42"/>
      <c r="N46" s="60">
        <v>0</v>
      </c>
      <c r="O46" s="42"/>
      <c r="P46" s="14"/>
      <c r="Q46" s="34">
        <v>0</v>
      </c>
      <c r="R46" s="42"/>
      <c r="S46" s="86"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20.45" hidden="1" customHeight="1">
      <c r="A47" t="s">
        <v>270</v>
      </c>
      <c r="B47" s="12" t="s">
        <v>0</v>
      </c>
      <c r="C47" s="108" t="s">
        <v>21</v>
      </c>
      <c r="D47" s="82"/>
      <c r="E47" s="14"/>
      <c r="F47" s="31">
        <v>0</v>
      </c>
      <c r="G47" s="84"/>
      <c r="H47" s="14"/>
      <c r="I47" s="31">
        <v>0</v>
      </c>
      <c r="J47" s="42"/>
      <c r="K47" s="14"/>
      <c r="L47" s="34">
        <v>0</v>
      </c>
      <c r="M47" s="42"/>
      <c r="N47" s="60">
        <v>0</v>
      </c>
      <c r="O47" s="42"/>
      <c r="P47" s="14"/>
      <c r="Q47" s="34">
        <v>0</v>
      </c>
      <c r="R47" s="42"/>
      <c r="S47" s="86"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20.45" hidden="1" customHeight="1">
      <c r="A48" t="s">
        <v>270</v>
      </c>
      <c r="B48" s="12" t="s">
        <v>0</v>
      </c>
      <c r="C48" s="108" t="s">
        <v>21</v>
      </c>
      <c r="D48" s="82"/>
      <c r="E48" s="14"/>
      <c r="F48" s="31">
        <v>0</v>
      </c>
      <c r="G48" s="84"/>
      <c r="H48" s="14"/>
      <c r="I48" s="31">
        <v>0</v>
      </c>
      <c r="J48" s="42"/>
      <c r="K48" s="14"/>
      <c r="L48" s="34">
        <v>0</v>
      </c>
      <c r="M48" s="42"/>
      <c r="N48" s="60">
        <v>0</v>
      </c>
      <c r="O48" s="42"/>
      <c r="P48" s="14"/>
      <c r="Q48" s="34">
        <v>0</v>
      </c>
      <c r="R48" s="42"/>
      <c r="S48" s="86"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20.45" customHeight="1">
      <c r="A49" t="s">
        <v>295</v>
      </c>
      <c r="B49" s="12" t="s">
        <v>0</v>
      </c>
      <c r="C49" s="109" t="s">
        <v>46</v>
      </c>
      <c r="D49" s="82"/>
      <c r="E49" s="14"/>
      <c r="F49" s="23">
        <v>8062.6841232453444</v>
      </c>
      <c r="G49" s="84"/>
      <c r="H49" s="14"/>
      <c r="I49" s="23">
        <v>8099.9814668637355</v>
      </c>
      <c r="J49" s="42"/>
      <c r="K49" s="14"/>
      <c r="L49" s="23">
        <v>10835.22</v>
      </c>
      <c r="M49" s="42"/>
      <c r="N49" s="60">
        <v>2735.2385331362639</v>
      </c>
      <c r="O49" s="42"/>
      <c r="P49" s="14"/>
      <c r="Q49" s="23">
        <v>11515.79</v>
      </c>
      <c r="R49" s="42"/>
      <c r="S49" s="86">
        <v>-680.57000000000153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20.45" customHeight="1">
      <c r="A50" t="s">
        <v>296</v>
      </c>
      <c r="B50" s="12" t="s">
        <v>0</v>
      </c>
      <c r="C50" s="108" t="s">
        <v>47</v>
      </c>
      <c r="D50" s="110"/>
      <c r="E50" s="111"/>
      <c r="F50" s="31">
        <v>8062.6841232453444</v>
      </c>
      <c r="G50" s="112"/>
      <c r="H50" s="111"/>
      <c r="I50" s="31">
        <v>8099.9814668637355</v>
      </c>
      <c r="J50" s="113"/>
      <c r="K50" s="111"/>
      <c r="L50" s="34">
        <v>13919.38</v>
      </c>
      <c r="M50" s="113"/>
      <c r="N50" s="115">
        <v>5819.3985331362637</v>
      </c>
      <c r="O50" s="113"/>
      <c r="P50" s="111"/>
      <c r="Q50" s="34">
        <v>10218.540000000001</v>
      </c>
      <c r="R50" s="113"/>
      <c r="S50" s="116">
        <v>3700.8399999999983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20.45" customHeight="1">
      <c r="A51" t="s">
        <v>297</v>
      </c>
      <c r="B51" s="12" t="s">
        <v>0</v>
      </c>
      <c r="C51" s="108" t="s">
        <v>48</v>
      </c>
      <c r="D51" s="82"/>
      <c r="E51" s="14"/>
      <c r="F51" s="31">
        <v>5778.2569549924965</v>
      </c>
      <c r="G51" s="84"/>
      <c r="H51" s="14"/>
      <c r="I51" s="31">
        <v>5804.9867179190105</v>
      </c>
      <c r="J51" s="42"/>
      <c r="K51" s="14"/>
      <c r="L51" s="34">
        <v>5662.03</v>
      </c>
      <c r="M51" s="42"/>
      <c r="N51" s="60">
        <v>-142.95671791901077</v>
      </c>
      <c r="O51" s="42"/>
      <c r="P51" s="14"/>
      <c r="Q51" s="34">
        <v>7267.83</v>
      </c>
      <c r="R51" s="42"/>
      <c r="S51" s="86">
        <v>-1605.8000000000002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20.45" customHeight="1">
      <c r="A52" t="s">
        <v>298</v>
      </c>
      <c r="B52" s="12" t="s">
        <v>0</v>
      </c>
      <c r="C52" s="108" t="s">
        <v>49</v>
      </c>
      <c r="D52" s="82"/>
      <c r="E52" s="14"/>
      <c r="F52" s="31">
        <v>1343.7806872075575</v>
      </c>
      <c r="G52" s="84"/>
      <c r="H52" s="14"/>
      <c r="I52" s="31">
        <v>1349.9969111439559</v>
      </c>
      <c r="J52" s="42"/>
      <c r="K52" s="14"/>
      <c r="L52" s="34">
        <v>2918.05</v>
      </c>
      <c r="M52" s="42"/>
      <c r="N52" s="60">
        <v>1568.0530888560443</v>
      </c>
      <c r="O52" s="42"/>
      <c r="P52" s="14"/>
      <c r="Q52" s="34">
        <v>2833.87</v>
      </c>
      <c r="R52" s="42"/>
      <c r="S52" s="86">
        <v>84.180000000000291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20.45" hidden="1" customHeight="1">
      <c r="A53" t="s">
        <v>270</v>
      </c>
      <c r="B53" s="12" t="s">
        <v>0</v>
      </c>
      <c r="C53" s="30" t="s">
        <v>21</v>
      </c>
      <c r="D53" s="89"/>
      <c r="E53" s="117"/>
      <c r="F53" s="31">
        <v>0</v>
      </c>
      <c r="G53" s="91"/>
      <c r="H53" s="117"/>
      <c r="I53" s="31">
        <v>0</v>
      </c>
      <c r="J53" s="24"/>
      <c r="K53" s="117"/>
      <c r="L53" s="34">
        <v>0</v>
      </c>
      <c r="M53" s="24"/>
      <c r="N53" s="94">
        <v>0</v>
      </c>
      <c r="O53" s="24"/>
      <c r="P53" s="117"/>
      <c r="Q53" s="34">
        <v>0</v>
      </c>
      <c r="R53" s="24"/>
      <c r="S53" s="95"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20.45" customHeight="1">
      <c r="A54" t="s">
        <v>299</v>
      </c>
      <c r="B54" s="12" t="s">
        <v>0</v>
      </c>
      <c r="C54" s="99" t="s">
        <v>50</v>
      </c>
      <c r="D54" s="100" t="s">
        <v>40</v>
      </c>
      <c r="E54" s="101">
        <v>0.76296655969075067</v>
      </c>
      <c r="F54" s="102">
        <v>61703.366402345913</v>
      </c>
      <c r="G54" s="103" t="s">
        <v>40</v>
      </c>
      <c r="H54" s="101">
        <v>0.63241258853574867</v>
      </c>
      <c r="I54" s="102">
        <v>61810.907076445605</v>
      </c>
      <c r="J54" s="103" t="s">
        <v>40</v>
      </c>
      <c r="K54" s="101">
        <v>0.62061379216974921</v>
      </c>
      <c r="L54" s="102">
        <v>68576.98</v>
      </c>
      <c r="M54" s="106"/>
      <c r="N54" s="102">
        <v>6766.0729235543868</v>
      </c>
      <c r="O54" s="103" t="s">
        <v>40</v>
      </c>
      <c r="P54" s="101">
        <v>0.89033030434649219</v>
      </c>
      <c r="Q54" s="102">
        <v>67624.05</v>
      </c>
      <c r="R54" s="106"/>
      <c r="S54" s="107">
        <v>952.92999999999483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20.45" hidden="1" customHeight="1">
      <c r="A55" t="s">
        <v>300</v>
      </c>
      <c r="B55" s="12" t="s">
        <v>0</v>
      </c>
      <c r="C55" s="30" t="s">
        <v>51</v>
      </c>
      <c r="D55" s="82"/>
      <c r="E55" s="14"/>
      <c r="F55" s="31">
        <v>0</v>
      </c>
      <c r="G55" s="84"/>
      <c r="H55" s="14"/>
      <c r="I55" s="31">
        <v>0</v>
      </c>
      <c r="J55" s="42"/>
      <c r="K55" s="14"/>
      <c r="L55" s="34">
        <v>0</v>
      </c>
      <c r="M55" s="42"/>
      <c r="N55" s="60">
        <v>0</v>
      </c>
      <c r="O55" s="42"/>
      <c r="P55" s="14"/>
      <c r="Q55" s="34">
        <v>0</v>
      </c>
      <c r="R55" s="42"/>
      <c r="S55" s="86"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20.45" hidden="1" customHeight="1">
      <c r="A56" t="s">
        <v>301</v>
      </c>
      <c r="B56" s="12" t="s">
        <v>0</v>
      </c>
      <c r="C56" s="30" t="s">
        <v>52</v>
      </c>
      <c r="D56" s="82"/>
      <c r="E56" s="14"/>
      <c r="F56" s="31">
        <v>0</v>
      </c>
      <c r="G56" s="84"/>
      <c r="H56" s="14"/>
      <c r="I56" s="31">
        <v>0</v>
      </c>
      <c r="J56" s="42"/>
      <c r="K56" s="14"/>
      <c r="L56" s="34">
        <v>0</v>
      </c>
      <c r="M56" s="42"/>
      <c r="N56" s="60">
        <v>0</v>
      </c>
      <c r="O56" s="42"/>
      <c r="P56" s="14"/>
      <c r="Q56" s="34">
        <v>0</v>
      </c>
      <c r="R56" s="42"/>
      <c r="S56" s="86"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20.45" customHeight="1">
      <c r="A57" t="s">
        <v>302</v>
      </c>
      <c r="B57" s="12" t="s">
        <v>0</v>
      </c>
      <c r="C57" s="88" t="s">
        <v>53</v>
      </c>
      <c r="D57" s="89"/>
      <c r="E57" s="117"/>
      <c r="F57" s="23">
        <v>9088.8775000000005</v>
      </c>
      <c r="G57" s="91"/>
      <c r="H57" s="117"/>
      <c r="I57" s="23">
        <v>9088.8775000000005</v>
      </c>
      <c r="J57" s="24"/>
      <c r="K57" s="117"/>
      <c r="L57" s="23">
        <v>5064.99</v>
      </c>
      <c r="M57" s="24"/>
      <c r="N57" s="94">
        <v>-4023.8875000000007</v>
      </c>
      <c r="O57" s="24"/>
      <c r="P57" s="117"/>
      <c r="Q57" s="23">
        <v>16308.36</v>
      </c>
      <c r="R57" s="24"/>
      <c r="S57" s="95">
        <v>-11243.37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20.45" customHeight="1">
      <c r="A58" t="s">
        <v>303</v>
      </c>
      <c r="B58" s="12" t="s">
        <v>0</v>
      </c>
      <c r="C58" s="30" t="s">
        <v>54</v>
      </c>
      <c r="D58" s="82"/>
      <c r="E58" s="14"/>
      <c r="F58" s="31">
        <v>6677.3962666666675</v>
      </c>
      <c r="G58" s="84"/>
      <c r="H58" s="14"/>
      <c r="I58" s="31">
        <v>6677.3962666666675</v>
      </c>
      <c r="J58" s="42"/>
      <c r="K58" s="14"/>
      <c r="L58" s="34">
        <v>6368.15</v>
      </c>
      <c r="M58" s="42"/>
      <c r="N58" s="60">
        <v>-309.24626666666791</v>
      </c>
      <c r="O58" s="42"/>
      <c r="P58" s="14"/>
      <c r="Q58" s="34">
        <v>5498.6</v>
      </c>
      <c r="R58" s="42"/>
      <c r="S58" s="86">
        <v>869.54999999999927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20.45" customHeight="1">
      <c r="A59" t="s">
        <v>304</v>
      </c>
      <c r="B59" s="12" t="s">
        <v>0</v>
      </c>
      <c r="C59" s="30" t="s">
        <v>55</v>
      </c>
      <c r="D59" s="82"/>
      <c r="E59" s="14"/>
      <c r="F59" s="31">
        <v>1596.4967999999999</v>
      </c>
      <c r="G59" s="84"/>
      <c r="H59" s="14"/>
      <c r="I59" s="31">
        <v>1596.4967999999999</v>
      </c>
      <c r="J59" s="42"/>
      <c r="K59" s="14"/>
      <c r="L59" s="34">
        <v>72.73</v>
      </c>
      <c r="M59" s="42"/>
      <c r="N59" s="60">
        <v>-1523.7667999999999</v>
      </c>
      <c r="O59" s="42"/>
      <c r="P59" s="14"/>
      <c r="Q59" s="34">
        <v>1944.64</v>
      </c>
      <c r="R59" s="42"/>
      <c r="S59" s="86">
        <v>-1871.91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20.45" customHeight="1">
      <c r="A60" t="s">
        <v>305</v>
      </c>
      <c r="B60" s="12" t="s">
        <v>0</v>
      </c>
      <c r="C60" s="88" t="s">
        <v>56</v>
      </c>
      <c r="D60" s="89"/>
      <c r="E60" s="117"/>
      <c r="F60" s="23">
        <v>9409.894666666667</v>
      </c>
      <c r="G60" s="91"/>
      <c r="H60" s="117"/>
      <c r="I60" s="23">
        <v>9409.894666666667</v>
      </c>
      <c r="J60" s="24"/>
      <c r="K60" s="117"/>
      <c r="L60" s="23">
        <v>9258.25</v>
      </c>
      <c r="M60" s="24"/>
      <c r="N60" s="94">
        <v>-151.64466666666704</v>
      </c>
      <c r="O60" s="24"/>
      <c r="P60" s="117"/>
      <c r="Q60" s="23">
        <v>8162.64</v>
      </c>
      <c r="R60" s="24"/>
      <c r="S60" s="95">
        <v>1095.6099999999997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20.45" customHeight="1">
      <c r="A61" t="s">
        <v>306</v>
      </c>
      <c r="B61" s="12" t="s">
        <v>0</v>
      </c>
      <c r="C61" s="30" t="s">
        <v>57</v>
      </c>
      <c r="D61" s="82"/>
      <c r="E61" s="14"/>
      <c r="F61" s="31">
        <v>168.21322882608277</v>
      </c>
      <c r="G61" s="84"/>
      <c r="H61" s="14"/>
      <c r="I61" s="31">
        <v>168.21322882608277</v>
      </c>
      <c r="J61" s="42"/>
      <c r="K61" s="14"/>
      <c r="L61" s="34">
        <v>0</v>
      </c>
      <c r="M61" s="42"/>
      <c r="N61" s="60">
        <v>-168.21322882608277</v>
      </c>
      <c r="O61" s="42"/>
      <c r="P61" s="14"/>
      <c r="Q61" s="34">
        <v>165</v>
      </c>
      <c r="R61" s="42"/>
      <c r="S61" s="86">
        <v>-165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20.45" customHeight="1">
      <c r="A62" t="s">
        <v>307</v>
      </c>
      <c r="B62" s="12" t="s">
        <v>0</v>
      </c>
      <c r="C62" s="30" t="s">
        <v>58</v>
      </c>
      <c r="D62" s="82"/>
      <c r="E62" s="14"/>
      <c r="F62" s="31">
        <v>35</v>
      </c>
      <c r="G62" s="84"/>
      <c r="H62" s="14"/>
      <c r="I62" s="31">
        <v>35</v>
      </c>
      <c r="J62" s="42"/>
      <c r="K62" s="14"/>
      <c r="L62" s="34">
        <v>0</v>
      </c>
      <c r="M62" s="42"/>
      <c r="N62" s="60">
        <v>-35</v>
      </c>
      <c r="O62" s="42"/>
      <c r="P62" s="14"/>
      <c r="Q62" s="34">
        <v>35</v>
      </c>
      <c r="R62" s="42"/>
      <c r="S62" s="86">
        <v>-35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20.45" customHeight="1">
      <c r="A63" t="s">
        <v>308</v>
      </c>
      <c r="B63" s="12" t="s">
        <v>0</v>
      </c>
      <c r="C63" s="30" t="s">
        <v>59</v>
      </c>
      <c r="D63" s="82"/>
      <c r="E63" s="14"/>
      <c r="F63" s="31">
        <v>697.6</v>
      </c>
      <c r="G63" s="84"/>
      <c r="H63" s="14"/>
      <c r="I63" s="31">
        <v>697.6</v>
      </c>
      <c r="J63" s="42"/>
      <c r="K63" s="14"/>
      <c r="L63" s="33">
        <v>674.94</v>
      </c>
      <c r="M63" s="42"/>
      <c r="N63" s="60">
        <v>-22.659999999999968</v>
      </c>
      <c r="O63" s="42"/>
      <c r="P63" s="14"/>
      <c r="Q63" s="33">
        <v>592</v>
      </c>
      <c r="R63" s="42"/>
      <c r="S63" s="86">
        <v>82.940000000000055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20.45" customHeight="1">
      <c r="A64" t="s">
        <v>309</v>
      </c>
      <c r="B64" s="12" t="s">
        <v>0</v>
      </c>
      <c r="C64" s="30" t="s">
        <v>60</v>
      </c>
      <c r="D64" s="82"/>
      <c r="E64" s="14"/>
      <c r="F64" s="31">
        <v>589.91200000000003</v>
      </c>
      <c r="G64" s="84"/>
      <c r="H64" s="14"/>
      <c r="I64" s="31">
        <v>589.91200000000003</v>
      </c>
      <c r="J64" s="42"/>
      <c r="K64" s="14"/>
      <c r="L64" s="34">
        <v>462.41</v>
      </c>
      <c r="M64" s="42"/>
      <c r="N64" s="60">
        <v>-127.50200000000001</v>
      </c>
      <c r="O64" s="42"/>
      <c r="P64" s="14"/>
      <c r="Q64" s="34">
        <v>512.66999999999996</v>
      </c>
      <c r="R64" s="42"/>
      <c r="S64" s="86">
        <v>-50.259999999999934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20.45" customHeight="1">
      <c r="A65" t="s">
        <v>310</v>
      </c>
      <c r="B65" s="12" t="s">
        <v>0</v>
      </c>
      <c r="C65" s="30" t="s">
        <v>61</v>
      </c>
      <c r="D65" s="82"/>
      <c r="E65" s="14"/>
      <c r="F65" s="31">
        <v>276.8</v>
      </c>
      <c r="G65" s="84"/>
      <c r="H65" s="14"/>
      <c r="I65" s="31">
        <v>276.8</v>
      </c>
      <c r="J65" s="42"/>
      <c r="K65" s="14"/>
      <c r="L65" s="34">
        <v>78.739999999999995</v>
      </c>
      <c r="M65" s="42"/>
      <c r="N65" s="60">
        <v>-198.06</v>
      </c>
      <c r="O65" s="42"/>
      <c r="P65" s="14"/>
      <c r="Q65" s="34">
        <v>91.39</v>
      </c>
      <c r="R65" s="42"/>
      <c r="S65" s="86">
        <v>-12.650000000000006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20.45" customHeight="1">
      <c r="A66" t="s">
        <v>311</v>
      </c>
      <c r="B66" s="12" t="s">
        <v>0</v>
      </c>
      <c r="C66" s="30" t="s">
        <v>62</v>
      </c>
      <c r="D66" s="82"/>
      <c r="E66" s="14"/>
      <c r="F66" s="31">
        <v>1349.1200000000001</v>
      </c>
      <c r="G66" s="84"/>
      <c r="H66" s="14"/>
      <c r="I66" s="31">
        <v>1349.1200000000001</v>
      </c>
      <c r="J66" s="42"/>
      <c r="K66" s="14"/>
      <c r="L66" s="34">
        <v>386.13</v>
      </c>
      <c r="M66" s="42"/>
      <c r="N66" s="60">
        <v>-962.99000000000012</v>
      </c>
      <c r="O66" s="42"/>
      <c r="P66" s="14"/>
      <c r="Q66" s="34">
        <v>1919.1</v>
      </c>
      <c r="R66" s="42"/>
      <c r="S66" s="86">
        <v>-1532.9699999999998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20.45" customHeight="1">
      <c r="A67" t="s">
        <v>312</v>
      </c>
      <c r="B67" s="12" t="s">
        <v>0</v>
      </c>
      <c r="C67" s="30" t="s">
        <v>63</v>
      </c>
      <c r="D67" s="82"/>
      <c r="E67" s="14"/>
      <c r="F67" s="31">
        <v>1438.3466666666668</v>
      </c>
      <c r="G67" s="84"/>
      <c r="H67" s="14"/>
      <c r="I67" s="31">
        <v>1438.3466666666668</v>
      </c>
      <c r="J67" s="42"/>
      <c r="K67" s="14"/>
      <c r="L67" s="34">
        <v>523.33000000000004</v>
      </c>
      <c r="M67" s="42"/>
      <c r="N67" s="60">
        <v>-915.01666666666677</v>
      </c>
      <c r="O67" s="42"/>
      <c r="P67" s="14"/>
      <c r="Q67" s="34">
        <v>4555.83</v>
      </c>
      <c r="R67" s="42"/>
      <c r="S67" s="86">
        <v>-4032.5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20.45" customHeight="1">
      <c r="A68" t="s">
        <v>313</v>
      </c>
      <c r="B68" s="12" t="s">
        <v>0</v>
      </c>
      <c r="C68" s="30" t="s">
        <v>64</v>
      </c>
      <c r="D68" s="82"/>
      <c r="E68" s="14"/>
      <c r="F68" s="31">
        <v>1800.7473835324845</v>
      </c>
      <c r="G68" s="84"/>
      <c r="H68" s="14"/>
      <c r="I68" s="31">
        <v>1800.7473835324845</v>
      </c>
      <c r="J68" s="42"/>
      <c r="K68" s="14"/>
      <c r="L68" s="33">
        <v>2379.7485000000001</v>
      </c>
      <c r="M68" s="42"/>
      <c r="N68" s="60">
        <v>579.00111646751566</v>
      </c>
      <c r="O68" s="42"/>
      <c r="P68" s="14"/>
      <c r="Q68" s="34">
        <v>4150.7299999999996</v>
      </c>
      <c r="R68" s="42"/>
      <c r="S68" s="86">
        <v>-1770.9814999999994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20.45" hidden="1" customHeight="1">
      <c r="A69" t="s">
        <v>270</v>
      </c>
      <c r="B69" s="12" t="s">
        <v>0</v>
      </c>
      <c r="C69" s="30" t="s">
        <v>21</v>
      </c>
      <c r="D69" s="82"/>
      <c r="E69" s="14"/>
      <c r="F69" s="31">
        <v>0</v>
      </c>
      <c r="G69" s="84"/>
      <c r="H69" s="14"/>
      <c r="I69" s="31">
        <v>0</v>
      </c>
      <c r="J69" s="42"/>
      <c r="K69" s="14"/>
      <c r="L69" s="34"/>
      <c r="M69" s="42"/>
      <c r="N69" s="60">
        <v>0</v>
      </c>
      <c r="O69" s="42"/>
      <c r="P69" s="14"/>
      <c r="Q69" s="34">
        <v>0</v>
      </c>
      <c r="R69" s="42"/>
      <c r="S69" s="86"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20.45" hidden="1" customHeight="1">
      <c r="A70" t="s">
        <v>270</v>
      </c>
      <c r="B70" s="12" t="s">
        <v>0</v>
      </c>
      <c r="C70" s="30" t="s">
        <v>21</v>
      </c>
      <c r="D70" s="82"/>
      <c r="E70" s="14"/>
      <c r="F70" s="31">
        <v>0</v>
      </c>
      <c r="G70" s="84"/>
      <c r="H70" s="14"/>
      <c r="I70" s="31">
        <v>0</v>
      </c>
      <c r="J70" s="42"/>
      <c r="K70" s="14"/>
      <c r="L70" s="34">
        <v>0</v>
      </c>
      <c r="M70" s="42"/>
      <c r="N70" s="60">
        <v>0</v>
      </c>
      <c r="O70" s="42"/>
      <c r="P70" s="14"/>
      <c r="Q70" s="34">
        <v>0</v>
      </c>
      <c r="R70" s="42"/>
      <c r="S70" s="86"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20.45" hidden="1" customHeight="1">
      <c r="A71" t="s">
        <v>270</v>
      </c>
      <c r="B71" s="12" t="s">
        <v>0</v>
      </c>
      <c r="C71" s="30" t="s">
        <v>21</v>
      </c>
      <c r="D71" s="82"/>
      <c r="E71" s="14"/>
      <c r="F71" s="31">
        <v>0</v>
      </c>
      <c r="G71" s="84"/>
      <c r="H71" s="14"/>
      <c r="I71" s="31">
        <v>0</v>
      </c>
      <c r="J71" s="42"/>
      <c r="K71" s="14"/>
      <c r="L71" s="34">
        <v>0</v>
      </c>
      <c r="M71" s="42"/>
      <c r="N71" s="60">
        <v>0</v>
      </c>
      <c r="O71" s="42"/>
      <c r="P71" s="14"/>
      <c r="Q71" s="34">
        <v>0</v>
      </c>
      <c r="R71" s="42"/>
      <c r="S71" s="86"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20.45" customHeight="1">
      <c r="A72" t="s">
        <v>314</v>
      </c>
      <c r="B72" s="12" t="s">
        <v>0</v>
      </c>
      <c r="C72" s="99" t="s">
        <v>65</v>
      </c>
      <c r="D72" s="100" t="s">
        <v>40</v>
      </c>
      <c r="E72" s="101">
        <v>0.40963510246787421</v>
      </c>
      <c r="F72" s="102">
        <v>33128.404512358567</v>
      </c>
      <c r="G72" s="103" t="s">
        <v>40</v>
      </c>
      <c r="H72" s="101">
        <v>0.33895021190691804</v>
      </c>
      <c r="I72" s="102">
        <v>33128.404512358567</v>
      </c>
      <c r="J72" s="103" t="s">
        <v>40</v>
      </c>
      <c r="K72" s="101">
        <v>0.22868533495072862</v>
      </c>
      <c r="L72" s="102">
        <v>25269.418500000003</v>
      </c>
      <c r="M72" s="106"/>
      <c r="N72" s="102">
        <v>-7858.9860123585695</v>
      </c>
      <c r="O72" s="103" t="s">
        <v>40</v>
      </c>
      <c r="P72" s="101">
        <v>0.57845569199944835</v>
      </c>
      <c r="Q72" s="102">
        <v>43935.959999999992</v>
      </c>
      <c r="R72" s="106"/>
      <c r="S72" s="107">
        <v>-18666.541499999999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20.45" customHeight="1">
      <c r="A73" t="s">
        <v>0</v>
      </c>
      <c r="B73" s="12" t="s">
        <v>0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20.45" customHeight="1">
      <c r="A74" t="s">
        <v>315</v>
      </c>
      <c r="B74" s="12" t="s">
        <v>0</v>
      </c>
      <c r="C74" s="99" t="s">
        <v>66</v>
      </c>
      <c r="D74" s="100" t="s">
        <v>40</v>
      </c>
      <c r="E74" s="101">
        <v>1.9169734327405725</v>
      </c>
      <c r="F74" s="102">
        <v>155031.32162423697</v>
      </c>
      <c r="G74" s="103" t="s">
        <v>40</v>
      </c>
      <c r="H74" s="101">
        <v>1.5914577472258411</v>
      </c>
      <c r="I74" s="102">
        <v>155546.31377219234</v>
      </c>
      <c r="J74" s="103" t="s">
        <v>40</v>
      </c>
      <c r="K74" s="101">
        <v>1.4495733929394952</v>
      </c>
      <c r="L74" s="102">
        <v>160175.88849999997</v>
      </c>
      <c r="M74" s="106"/>
      <c r="N74" s="119">
        <v>4629.5747278076306</v>
      </c>
      <c r="O74" s="103" t="s">
        <v>40</v>
      </c>
      <c r="P74" s="101">
        <v>2.4519760607389558</v>
      </c>
      <c r="Q74" s="102">
        <v>186237.12</v>
      </c>
      <c r="R74" s="106"/>
      <c r="S74" s="120">
        <v>-26061.231500000024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20.45" customHeight="1">
      <c r="A75" t="s">
        <v>316</v>
      </c>
      <c r="B75" s="12" t="s">
        <v>0</v>
      </c>
      <c r="C75" s="30" t="s">
        <v>212</v>
      </c>
      <c r="D75" s="82"/>
      <c r="E75" s="14"/>
      <c r="F75" s="31">
        <v>22678.818750000006</v>
      </c>
      <c r="G75" s="84"/>
      <c r="H75" s="14"/>
      <c r="I75" s="31">
        <v>1201.2880890289925</v>
      </c>
      <c r="J75" s="42"/>
      <c r="K75" s="14"/>
      <c r="L75" s="33">
        <v>19676.52</v>
      </c>
      <c r="M75" s="42"/>
      <c r="N75" s="60">
        <v>18475.231910971008</v>
      </c>
      <c r="O75" s="42"/>
      <c r="P75" s="14"/>
      <c r="Q75" s="33">
        <v>7310</v>
      </c>
      <c r="R75" s="42"/>
      <c r="S75" s="86"/>
      <c r="T75" s="14"/>
      <c r="U75" s="14"/>
      <c r="V75" s="12" t="s">
        <v>530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20.45" customHeight="1">
      <c r="A76" t="s">
        <v>317</v>
      </c>
      <c r="B76" s="12" t="s">
        <v>0</v>
      </c>
      <c r="C76" s="30" t="s">
        <v>209</v>
      </c>
      <c r="D76" s="82"/>
      <c r="E76" s="14"/>
      <c r="F76" s="31">
        <v>0</v>
      </c>
      <c r="G76" s="84"/>
      <c r="H76" s="14"/>
      <c r="I76" s="31">
        <v>0</v>
      </c>
      <c r="J76" s="42"/>
      <c r="K76" s="14"/>
      <c r="L76" s="33">
        <v>0</v>
      </c>
      <c r="M76" s="42"/>
      <c r="N76" s="60">
        <v>0</v>
      </c>
      <c r="O76" s="42"/>
      <c r="P76" s="14"/>
      <c r="Q76" s="33">
        <v>0</v>
      </c>
      <c r="R76" s="42"/>
      <c r="S76" s="86"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20.45" hidden="1" customHeight="1">
      <c r="A77" t="s">
        <v>318</v>
      </c>
      <c r="B77" s="12" t="s">
        <v>0</v>
      </c>
      <c r="C77" s="30" t="s">
        <v>69</v>
      </c>
      <c r="D77" s="82"/>
      <c r="E77" s="14"/>
      <c r="F77" s="31">
        <v>0</v>
      </c>
      <c r="G77" s="84"/>
      <c r="H77" s="14"/>
      <c r="I77" s="31">
        <v>0</v>
      </c>
      <c r="J77" s="42"/>
      <c r="K77" s="14"/>
      <c r="L77" s="33">
        <v>0</v>
      </c>
      <c r="M77" s="42"/>
      <c r="N77" s="60">
        <v>0</v>
      </c>
      <c r="O77" s="42"/>
      <c r="P77" s="14"/>
      <c r="Q77" s="33">
        <v>0</v>
      </c>
      <c r="R77" s="42"/>
      <c r="S77" s="86"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20.45" customHeight="1">
      <c r="A78" t="s">
        <v>319</v>
      </c>
      <c r="B78" s="12" t="s">
        <v>0</v>
      </c>
      <c r="C78" s="30" t="s">
        <v>70</v>
      </c>
      <c r="D78" s="82"/>
      <c r="E78" s="14"/>
      <c r="F78" s="31">
        <v>36387.783750000002</v>
      </c>
      <c r="G78" s="84"/>
      <c r="H78" s="14"/>
      <c r="I78" s="31">
        <v>36963.084678853753</v>
      </c>
      <c r="J78" s="42"/>
      <c r="K78" s="14"/>
      <c r="L78" s="34">
        <v>115388</v>
      </c>
      <c r="M78" s="42"/>
      <c r="N78" s="60">
        <v>78424.915321146254</v>
      </c>
      <c r="O78" s="42"/>
      <c r="P78" s="14"/>
      <c r="Q78" s="33">
        <v>106471</v>
      </c>
      <c r="R78" s="42"/>
      <c r="S78" s="86">
        <v>8917</v>
      </c>
      <c r="T78" s="14"/>
      <c r="U78" s="14"/>
      <c r="V78" s="12" t="s">
        <v>531</v>
      </c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20.45" hidden="1" customHeight="1">
      <c r="A79" t="s">
        <v>270</v>
      </c>
      <c r="B79" s="12" t="s">
        <v>0</v>
      </c>
      <c r="C79" s="30" t="s">
        <v>21</v>
      </c>
      <c r="D79" s="82"/>
      <c r="E79" s="14"/>
      <c r="F79" s="31">
        <v>0</v>
      </c>
      <c r="G79" s="84"/>
      <c r="H79" s="14"/>
      <c r="I79" s="31">
        <v>0</v>
      </c>
      <c r="J79" s="42"/>
      <c r="K79" s="14"/>
      <c r="L79" s="34">
        <v>0</v>
      </c>
      <c r="M79" s="42"/>
      <c r="N79" s="60">
        <v>0</v>
      </c>
      <c r="O79" s="42"/>
      <c r="P79" s="14"/>
      <c r="Q79" s="33">
        <v>0</v>
      </c>
      <c r="R79" s="42"/>
      <c r="S79" s="86"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20.45" hidden="1" customHeight="1">
      <c r="A80" t="s">
        <v>270</v>
      </c>
      <c r="B80" s="12" t="s">
        <v>0</v>
      </c>
      <c r="C80" s="30" t="s">
        <v>21</v>
      </c>
      <c r="D80" s="82"/>
      <c r="E80" s="14"/>
      <c r="F80" s="31">
        <v>0</v>
      </c>
      <c r="G80" s="84"/>
      <c r="H80" s="14"/>
      <c r="I80" s="31">
        <v>0</v>
      </c>
      <c r="J80" s="42"/>
      <c r="K80" s="14"/>
      <c r="L80" s="34">
        <v>0</v>
      </c>
      <c r="M80" s="42"/>
      <c r="N80" s="60">
        <v>0</v>
      </c>
      <c r="O80" s="42"/>
      <c r="P80" s="14"/>
      <c r="Q80" s="33">
        <v>0</v>
      </c>
      <c r="R80" s="42"/>
      <c r="S80" s="86"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20.45" hidden="1" customHeight="1">
      <c r="A81" t="s">
        <v>270</v>
      </c>
      <c r="B81" s="12" t="s">
        <v>0</v>
      </c>
      <c r="C81" s="30" t="s">
        <v>21</v>
      </c>
      <c r="D81" s="82"/>
      <c r="E81" s="14"/>
      <c r="F81" s="31">
        <v>0</v>
      </c>
      <c r="G81" s="84"/>
      <c r="H81" s="14"/>
      <c r="I81" s="31">
        <v>0</v>
      </c>
      <c r="J81" s="42"/>
      <c r="K81" s="14"/>
      <c r="L81" s="34">
        <v>0</v>
      </c>
      <c r="M81" s="42"/>
      <c r="N81" s="60">
        <v>0</v>
      </c>
      <c r="O81" s="42"/>
      <c r="P81" s="14"/>
      <c r="Q81" s="33">
        <v>0</v>
      </c>
      <c r="R81" s="42"/>
      <c r="S81" s="86"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20.45" customHeight="1">
      <c r="A82" t="s">
        <v>320</v>
      </c>
      <c r="B82" s="12" t="s">
        <v>0</v>
      </c>
      <c r="C82" s="30" t="s">
        <v>71</v>
      </c>
      <c r="D82" s="82"/>
      <c r="E82" s="14"/>
      <c r="F82" s="31">
        <v>13208.943793568153</v>
      </c>
      <c r="G82" s="84"/>
      <c r="H82" s="14"/>
      <c r="I82" s="31">
        <v>13208.943793568151</v>
      </c>
      <c r="J82" s="42"/>
      <c r="K82" s="14"/>
      <c r="L82" s="33">
        <v>15902.7</v>
      </c>
      <c r="M82" s="42"/>
      <c r="N82" s="60">
        <v>2693.7562064318499</v>
      </c>
      <c r="O82" s="42"/>
      <c r="P82" s="14"/>
      <c r="Q82" s="33">
        <v>25034</v>
      </c>
      <c r="R82" s="42"/>
      <c r="S82" s="86">
        <v>-9131.2999999999993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20.45" customHeight="1">
      <c r="A83" t="s">
        <v>321</v>
      </c>
      <c r="B83" s="12" t="s">
        <v>0</v>
      </c>
      <c r="C83" s="99" t="s">
        <v>72</v>
      </c>
      <c r="D83" s="100"/>
      <c r="E83" s="101"/>
      <c r="F83" s="102">
        <v>72275.546293568157</v>
      </c>
      <c r="G83" s="103"/>
      <c r="H83" s="101"/>
      <c r="I83" s="102">
        <v>51373.316561450891</v>
      </c>
      <c r="J83" s="103"/>
      <c r="K83" s="101"/>
      <c r="L83" s="102">
        <v>150967.22</v>
      </c>
      <c r="M83" s="106"/>
      <c r="N83" s="102">
        <v>99593.90343854911</v>
      </c>
      <c r="O83" s="103"/>
      <c r="P83" s="101"/>
      <c r="Q83" s="102">
        <v>138815</v>
      </c>
      <c r="R83" s="106"/>
      <c r="S83" s="107">
        <v>-214.29999999999927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20.45" customHeight="1">
      <c r="A84" t="s">
        <v>0</v>
      </c>
      <c r="B84" s="12" t="s">
        <v>0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20.45" customHeight="1" thickBot="1">
      <c r="A85" t="s">
        <v>322</v>
      </c>
      <c r="B85" s="12" t="s">
        <v>0</v>
      </c>
      <c r="C85" s="130" t="s">
        <v>73</v>
      </c>
      <c r="D85" s="131"/>
      <c r="E85" s="132"/>
      <c r="F85" s="133">
        <v>-1882.8122648224817</v>
      </c>
      <c r="G85" s="134"/>
      <c r="H85" s="132"/>
      <c r="I85" s="133">
        <v>-6434.735517439316</v>
      </c>
      <c r="J85" s="134"/>
      <c r="K85" s="131"/>
      <c r="L85" s="133">
        <v>101289.97150000013</v>
      </c>
      <c r="M85" s="134"/>
      <c r="N85" s="133">
        <v>107724.70701743942</v>
      </c>
      <c r="O85" s="134"/>
      <c r="P85" s="131"/>
      <c r="Q85" s="133">
        <v>28531.770000000019</v>
      </c>
      <c r="R85" s="134"/>
      <c r="S85" s="135">
        <v>60391.681500000108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">
        <v>256</v>
      </c>
      <c r="D89" s="2"/>
      <c r="E89" s="2"/>
      <c r="F89" s="2"/>
      <c r="G89" s="2"/>
      <c r="H89" s="1"/>
      <c r="I89" s="1"/>
      <c r="J89" s="1"/>
      <c r="K89" s="749" t="s">
        <v>74</v>
      </c>
      <c r="L89" s="2"/>
      <c r="M89" s="2"/>
      <c r="N89" s="1"/>
      <c r="O89" s="1"/>
      <c r="P89" s="2"/>
      <c r="Q89" s="1"/>
      <c r="R89" s="2"/>
      <c r="S89" s="5" t="s">
        <v>526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21.6" customHeight="1" thickTop="1">
      <c r="B91" s="12"/>
      <c r="C91" s="13"/>
      <c r="D91" s="774" t="s">
        <v>5</v>
      </c>
      <c r="E91" s="775"/>
      <c r="F91" s="776"/>
      <c r="G91" s="777" t="s">
        <v>75</v>
      </c>
      <c r="H91" s="775"/>
      <c r="I91" s="776"/>
      <c r="J91" s="777" t="s">
        <v>7</v>
      </c>
      <c r="K91" s="775"/>
      <c r="L91" s="776"/>
      <c r="M91" s="777" t="s">
        <v>8</v>
      </c>
      <c r="N91" s="776"/>
      <c r="O91" s="774" t="s">
        <v>9</v>
      </c>
      <c r="P91" s="775"/>
      <c r="Q91" s="776"/>
      <c r="R91" s="777" t="s">
        <v>10</v>
      </c>
      <c r="S91" s="778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21.6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0.45" customHeight="1">
      <c r="A93" t="s">
        <v>323</v>
      </c>
      <c r="B93" s="12" t="s">
        <v>74</v>
      </c>
      <c r="C93" s="88" t="s">
        <v>16</v>
      </c>
      <c r="D93" s="26"/>
      <c r="E93" s="26"/>
      <c r="F93" s="23">
        <v>810373.52002469823</v>
      </c>
      <c r="G93" s="47"/>
      <c r="H93" s="26"/>
      <c r="I93" s="23">
        <v>810373.52002469823</v>
      </c>
      <c r="J93" s="24"/>
      <c r="K93" s="26"/>
      <c r="L93" s="23">
        <v>954945.51</v>
      </c>
      <c r="M93" s="143"/>
      <c r="N93" s="144"/>
      <c r="O93" s="24"/>
      <c r="P93" s="26"/>
      <c r="Q93" s="23">
        <v>817528.71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0.45" customHeight="1">
      <c r="A94" t="s">
        <v>324</v>
      </c>
      <c r="B94" s="12" t="s">
        <v>74</v>
      </c>
      <c r="C94" s="30" t="s">
        <v>76</v>
      </c>
      <c r="D94" s="31">
        <v>24.321328169648581</v>
      </c>
      <c r="E94" s="31">
        <v>750</v>
      </c>
      <c r="F94" s="31">
        <v>18240.996127236434</v>
      </c>
      <c r="G94" s="32">
        <v>24.321328169648581</v>
      </c>
      <c r="H94" s="31">
        <v>750</v>
      </c>
      <c r="I94" s="31">
        <v>18240.996127236434</v>
      </c>
      <c r="J94" s="655">
        <v>30</v>
      </c>
      <c r="K94" s="31">
        <v>765.23066666666568</v>
      </c>
      <c r="L94" s="34">
        <v>22956.919999999969</v>
      </c>
      <c r="M94" s="32">
        <v>5.6786718303514192</v>
      </c>
      <c r="N94" s="34">
        <v>4715.9238727635347</v>
      </c>
      <c r="O94" s="655">
        <v>0</v>
      </c>
      <c r="P94" s="31">
        <v>0</v>
      </c>
      <c r="Q94" s="34">
        <v>0</v>
      </c>
      <c r="R94" s="32">
        <v>30</v>
      </c>
      <c r="S94" s="35">
        <v>22956.919999999969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20.45" customHeight="1">
      <c r="A95" t="s">
        <v>325</v>
      </c>
      <c r="B95" s="12" t="s">
        <v>74</v>
      </c>
      <c r="C95" s="30" t="s">
        <v>77</v>
      </c>
      <c r="D95" s="31">
        <v>1.3871479944666489</v>
      </c>
      <c r="E95" s="26">
        <v>750</v>
      </c>
      <c r="F95" s="31">
        <v>1040.3609958499867</v>
      </c>
      <c r="G95" s="32">
        <v>1.3871479944666489</v>
      </c>
      <c r="H95" s="31">
        <v>750</v>
      </c>
      <c r="I95" s="31">
        <v>1040.3609958499867</v>
      </c>
      <c r="J95" s="655">
        <v>0</v>
      </c>
      <c r="K95" s="31">
        <v>0</v>
      </c>
      <c r="L95" s="33">
        <v>0</v>
      </c>
      <c r="M95" s="32"/>
      <c r="N95" s="34"/>
      <c r="O95" s="655">
        <v>28</v>
      </c>
      <c r="P95" s="31">
        <v>474.72642857142745</v>
      </c>
      <c r="Q95" s="33">
        <v>13292.339999999969</v>
      </c>
      <c r="R95" s="32">
        <v>-28</v>
      </c>
      <c r="S95" s="35">
        <v>-13292.339999999969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20.45" customHeight="1">
      <c r="A96" t="s">
        <v>326</v>
      </c>
      <c r="B96" s="12" t="s">
        <v>74</v>
      </c>
      <c r="C96" s="36" t="s">
        <v>78</v>
      </c>
      <c r="D96" s="37">
        <v>25.708476164115229</v>
      </c>
      <c r="E96" s="31">
        <v>750</v>
      </c>
      <c r="F96" s="38">
        <v>19281.357123086422</v>
      </c>
      <c r="G96" s="39">
        <v>25.708476164115229</v>
      </c>
      <c r="H96" s="37">
        <v>750</v>
      </c>
      <c r="I96" s="38">
        <v>19281.357123086422</v>
      </c>
      <c r="J96" s="39">
        <v>30</v>
      </c>
      <c r="K96" s="37">
        <v>765.23066666666568</v>
      </c>
      <c r="L96" s="38">
        <v>22956.919999999969</v>
      </c>
      <c r="M96" s="39">
        <v>4.2915238358847709</v>
      </c>
      <c r="N96" s="38">
        <v>3675.5628769135474</v>
      </c>
      <c r="O96" s="39">
        <v>28</v>
      </c>
      <c r="P96" s="37">
        <v>474.72642857142745</v>
      </c>
      <c r="Q96" s="38">
        <v>13292.339999999969</v>
      </c>
      <c r="R96" s="39">
        <v>2</v>
      </c>
      <c r="S96" s="40">
        <v>9664.58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20.45" customHeight="1">
      <c r="A97" t="s">
        <v>74</v>
      </c>
      <c r="B97" s="12" t="s">
        <v>74</v>
      </c>
      <c r="C97" s="30"/>
      <c r="D97" s="14"/>
      <c r="E97" s="31">
        <v>0</v>
      </c>
      <c r="F97" s="41"/>
      <c r="G97" s="42"/>
      <c r="H97" s="14">
        <v>0</v>
      </c>
      <c r="I97" s="41"/>
      <c r="J97" s="42"/>
      <c r="K97" s="14"/>
      <c r="L97" s="41"/>
      <c r="M97" s="43">
        <v>0.16693030767319561</v>
      </c>
      <c r="N97" s="44">
        <v>0.19062780972572896</v>
      </c>
      <c r="O97" s="42"/>
      <c r="P97" s="14"/>
      <c r="Q97" s="41"/>
      <c r="R97" s="43">
        <v>7.1428571428571425E-2</v>
      </c>
      <c r="S97" s="45">
        <v>0.72707890409062836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20.45" customHeight="1">
      <c r="A98" t="s">
        <v>327</v>
      </c>
      <c r="B98" s="12" t="s">
        <v>74</v>
      </c>
      <c r="C98" s="30" t="s">
        <v>208</v>
      </c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20.45" customHeight="1">
      <c r="A99" t="s">
        <v>328</v>
      </c>
      <c r="B99" s="12" t="s">
        <v>74</v>
      </c>
      <c r="C99" s="30" t="s">
        <v>79</v>
      </c>
      <c r="D99" s="31">
        <v>21.784550854855535</v>
      </c>
      <c r="E99" s="31">
        <v>120</v>
      </c>
      <c r="F99" s="31">
        <v>2614.1461025826643</v>
      </c>
      <c r="G99" s="42">
        <v>21.784550854855535</v>
      </c>
      <c r="H99" s="31">
        <v>120</v>
      </c>
      <c r="I99" s="31">
        <v>2614.1461025826643</v>
      </c>
      <c r="J99" s="655">
        <v>23</v>
      </c>
      <c r="K99" s="31">
        <v>116.85521739130364</v>
      </c>
      <c r="L99" s="34">
        <v>2687.6699999999837</v>
      </c>
      <c r="M99" s="32">
        <v>1.2154491451444649</v>
      </c>
      <c r="N99" s="34">
        <v>73.523897417319404</v>
      </c>
      <c r="O99" s="655">
        <v>25</v>
      </c>
      <c r="P99" s="31">
        <v>4.2307999999995811</v>
      </c>
      <c r="Q99" s="33">
        <v>105.76999999998952</v>
      </c>
      <c r="R99" s="32">
        <v>-2</v>
      </c>
      <c r="S99" s="35">
        <v>2581.8999999999942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20.45" customHeight="1">
      <c r="A100" t="s">
        <v>74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ht="20.45" customHeight="1">
      <c r="A101" t="s">
        <v>329</v>
      </c>
      <c r="B101" s="12" t="s">
        <v>74</v>
      </c>
      <c r="C101" s="30" t="s">
        <v>26</v>
      </c>
      <c r="D101" s="31">
        <v>0</v>
      </c>
      <c r="E101" s="31">
        <v>0</v>
      </c>
      <c r="F101" s="34">
        <v>20672.020307402596</v>
      </c>
      <c r="G101" s="32">
        <v>0</v>
      </c>
      <c r="H101" s="31">
        <v>0</v>
      </c>
      <c r="I101" s="31">
        <v>20672.020307402596</v>
      </c>
      <c r="J101" s="32"/>
      <c r="K101" s="31">
        <v>426.26366666666667</v>
      </c>
      <c r="L101" s="34">
        <v>12787.91</v>
      </c>
      <c r="M101" s="32"/>
      <c r="N101" s="34">
        <v>-7884.1103074025959</v>
      </c>
      <c r="O101" s="32"/>
      <c r="P101" s="31">
        <v>464.9942857142857</v>
      </c>
      <c r="Q101" s="34">
        <v>13019.84</v>
      </c>
      <c r="R101" s="32">
        <v>-426.26366666666667</v>
      </c>
      <c r="S101" s="35">
        <v>-231.93000000000029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20.45" customHeight="1">
      <c r="A102" t="s">
        <v>330</v>
      </c>
      <c r="B102" s="12" t="s">
        <v>74</v>
      </c>
      <c r="C102" s="30" t="s">
        <v>27</v>
      </c>
      <c r="D102" s="31">
        <v>0</v>
      </c>
      <c r="E102" s="31">
        <v>0</v>
      </c>
      <c r="F102" s="34">
        <v>23428.289681722941</v>
      </c>
      <c r="G102" s="32">
        <v>0</v>
      </c>
      <c r="H102" s="31">
        <v>0</v>
      </c>
      <c r="I102" s="31">
        <v>23428.289681722941</v>
      </c>
      <c r="J102" s="32"/>
      <c r="K102" s="31">
        <v>1170.8409999999999</v>
      </c>
      <c r="L102" s="34">
        <v>35125.229999999996</v>
      </c>
      <c r="M102" s="32"/>
      <c r="N102" s="34">
        <v>11696.940318277055</v>
      </c>
      <c r="O102" s="32"/>
      <c r="P102" s="31">
        <v>539.11464285714283</v>
      </c>
      <c r="Q102" s="34">
        <v>15095.21</v>
      </c>
      <c r="R102" s="32">
        <v>-1170.8409999999999</v>
      </c>
      <c r="S102" s="35">
        <v>20030.019999999997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20.45" customHeight="1">
      <c r="A103" t="s">
        <v>331</v>
      </c>
      <c r="B103" s="12" t="s">
        <v>74</v>
      </c>
      <c r="C103" s="30" t="s">
        <v>28</v>
      </c>
      <c r="D103" s="31">
        <v>0</v>
      </c>
      <c r="E103" s="26">
        <v>0</v>
      </c>
      <c r="F103" s="34">
        <v>0</v>
      </c>
      <c r="G103" s="32">
        <v>0</v>
      </c>
      <c r="H103" s="48">
        <v>0</v>
      </c>
      <c r="I103" s="31">
        <v>0</v>
      </c>
      <c r="J103" s="32"/>
      <c r="K103" s="48">
        <v>30.513666666666666</v>
      </c>
      <c r="L103" s="34">
        <v>915.41</v>
      </c>
      <c r="M103" s="52"/>
      <c r="N103" s="34">
        <v>915.41</v>
      </c>
      <c r="O103" s="32"/>
      <c r="P103" s="48">
        <v>14.011428571428571</v>
      </c>
      <c r="Q103" s="34">
        <v>392.32</v>
      </c>
      <c r="R103" s="32">
        <v>-30.513666666666666</v>
      </c>
      <c r="S103" s="35">
        <v>523.08999999999992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20.45" customHeight="1">
      <c r="A104" t="s">
        <v>332</v>
      </c>
      <c r="B104" s="12" t="s">
        <v>74</v>
      </c>
      <c r="C104" s="36" t="s">
        <v>29</v>
      </c>
      <c r="D104" s="37">
        <v>25.708476164115229</v>
      </c>
      <c r="E104" s="31">
        <v>1715.3996101364523</v>
      </c>
      <c r="F104" s="38">
        <v>44100.309989125541</v>
      </c>
      <c r="G104" s="39">
        <v>25.708476164115229</v>
      </c>
      <c r="H104" s="37">
        <v>1715.3996101364523</v>
      </c>
      <c r="I104" s="38">
        <v>44100.309989125541</v>
      </c>
      <c r="J104" s="39">
        <v>30</v>
      </c>
      <c r="K104" s="37">
        <v>1627.6183333333333</v>
      </c>
      <c r="L104" s="38">
        <v>48828.55</v>
      </c>
      <c r="M104" s="32">
        <v>4.2915238358847709</v>
      </c>
      <c r="N104" s="38">
        <v>4728.2400108744623</v>
      </c>
      <c r="O104" s="39">
        <v>28</v>
      </c>
      <c r="P104" s="37">
        <v>1018.1203571428571</v>
      </c>
      <c r="Q104" s="38">
        <v>28507.37</v>
      </c>
      <c r="R104" s="57"/>
      <c r="S104" s="40">
        <v>20321.180000000004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20.45" customHeight="1">
      <c r="A105" t="s">
        <v>74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v>0.10721557313407488</v>
      </c>
      <c r="O105" s="42"/>
      <c r="P105" s="14"/>
      <c r="Q105" s="60"/>
      <c r="R105" s="61"/>
      <c r="S105" s="45">
        <v>0.71283952184996391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20.45" customHeight="1" thickBot="1">
      <c r="A106" t="s">
        <v>74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14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20.45" customHeight="1" thickTop="1">
      <c r="A107" t="s">
        <v>333</v>
      </c>
      <c r="B107" s="12" t="s">
        <v>74</v>
      </c>
      <c r="C107" s="63" t="s">
        <v>80</v>
      </c>
      <c r="D107" s="64">
        <v>47.493027018970764</v>
      </c>
      <c r="E107" s="68">
        <v>1389.5895325524953</v>
      </c>
      <c r="F107" s="66">
        <v>65995.813214794616</v>
      </c>
      <c r="G107" s="67">
        <v>47.493027018970764</v>
      </c>
      <c r="H107" s="68">
        <v>1389.5895325524953</v>
      </c>
      <c r="I107" s="66">
        <v>65995.813214794616</v>
      </c>
      <c r="J107" s="67">
        <v>53</v>
      </c>
      <c r="K107" s="68">
        <v>1405.1535849056595</v>
      </c>
      <c r="L107" s="66">
        <v>74473.139999999956</v>
      </c>
      <c r="M107" s="67">
        <v>5.5069729810292358</v>
      </c>
      <c r="N107" s="66">
        <v>8477.3267852053395</v>
      </c>
      <c r="O107" s="67">
        <v>53</v>
      </c>
      <c r="P107" s="68">
        <v>790.66943396226338</v>
      </c>
      <c r="Q107" s="66">
        <v>41905.47999999996</v>
      </c>
      <c r="R107" s="67">
        <v>0</v>
      </c>
      <c r="S107" s="69">
        <v>32567.659999999996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20.45" customHeight="1" thickBot="1">
      <c r="A108" t="s">
        <v>74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v>0.11595329518224883</v>
      </c>
      <c r="N108" s="75">
        <v>0.12845249376069412</v>
      </c>
      <c r="O108" s="73"/>
      <c r="P108" s="71"/>
      <c r="Q108" s="72"/>
      <c r="R108" s="74" t="e">
        <v>#DIV/0!</v>
      </c>
      <c r="S108" s="151">
        <v>0.77716947759577093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20.45" customHeight="1" thickTop="1">
      <c r="A109" t="s">
        <v>74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20.45" customHeight="1">
      <c r="A110" t="s">
        <v>334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20.45" customHeight="1">
      <c r="A111" t="s">
        <v>335</v>
      </c>
      <c r="B111" s="12" t="s">
        <v>74</v>
      </c>
      <c r="C111" s="30" t="s">
        <v>32</v>
      </c>
      <c r="D111" s="82"/>
      <c r="E111" s="83">
        <v>471.62973415048248</v>
      </c>
      <c r="F111" s="31">
        <v>12124.881778695681</v>
      </c>
      <c r="G111" s="84"/>
      <c r="H111" s="83">
        <v>471.62973415048248</v>
      </c>
      <c r="I111" s="31">
        <v>12124.881778695681</v>
      </c>
      <c r="J111" s="42">
        <v>0.50503900349001585</v>
      </c>
      <c r="K111" s="83">
        <v>386.47133333333329</v>
      </c>
      <c r="L111" s="34">
        <v>11594.14</v>
      </c>
      <c r="M111" s="42"/>
      <c r="N111" s="60">
        <v>-530.74177869568121</v>
      </c>
      <c r="O111" s="42"/>
      <c r="P111" s="83">
        <v>603.50178571428569</v>
      </c>
      <c r="Q111" s="34">
        <v>16898.05</v>
      </c>
      <c r="R111" s="42"/>
      <c r="S111" s="86">
        <v>-5303.91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20.45" customHeight="1">
      <c r="A112" t="s">
        <v>336</v>
      </c>
      <c r="B112" s="12" t="s">
        <v>74</v>
      </c>
      <c r="C112" s="88" t="s">
        <v>33</v>
      </c>
      <c r="D112" s="89"/>
      <c r="E112" s="90">
        <v>514.61988304093563</v>
      </c>
      <c r="F112" s="23">
        <v>13230.092996737661</v>
      </c>
      <c r="G112" s="91"/>
      <c r="H112" s="90">
        <v>514.61988304093563</v>
      </c>
      <c r="I112" s="23">
        <v>13230.092996737661</v>
      </c>
      <c r="J112" s="24">
        <v>0.28098274472618989</v>
      </c>
      <c r="K112" s="90">
        <v>457.33266666666663</v>
      </c>
      <c r="L112" s="34">
        <v>13719.98</v>
      </c>
      <c r="M112" s="24"/>
      <c r="N112" s="94">
        <v>489.88700326233811</v>
      </c>
      <c r="O112" s="24"/>
      <c r="P112" s="90">
        <v>195.51749999999998</v>
      </c>
      <c r="Q112" s="34">
        <v>5474.49</v>
      </c>
      <c r="R112" s="24"/>
      <c r="S112" s="95">
        <v>8245.49</v>
      </c>
      <c r="T112" s="14"/>
      <c r="U112" s="14"/>
      <c r="V112" s="14"/>
      <c r="W112" s="14">
        <v>12207.137500000001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20.45" customHeight="1">
      <c r="A113" t="s">
        <v>337</v>
      </c>
      <c r="B113" s="12" t="s">
        <v>74</v>
      </c>
      <c r="C113" s="30" t="s">
        <v>34</v>
      </c>
      <c r="D113" s="82"/>
      <c r="E113" s="83">
        <v>54</v>
      </c>
      <c r="F113" s="31">
        <v>1388.2577128622224</v>
      </c>
      <c r="G113" s="84"/>
      <c r="H113" s="83">
        <v>54</v>
      </c>
      <c r="I113" s="31">
        <v>1388.2577128622224</v>
      </c>
      <c r="J113" s="42"/>
      <c r="K113" s="83">
        <v>63.148666666666671</v>
      </c>
      <c r="L113" s="114">
        <v>1894.46</v>
      </c>
      <c r="M113" s="42"/>
      <c r="N113" s="60">
        <v>506.2022871377776</v>
      </c>
      <c r="O113" s="42"/>
      <c r="P113" s="83">
        <v>133.04285714285714</v>
      </c>
      <c r="Q113" s="114">
        <v>3725.2</v>
      </c>
      <c r="R113" s="42"/>
      <c r="S113" s="86">
        <v>-1830.7399999999998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20.45" customHeight="1">
      <c r="A114" t="s">
        <v>338</v>
      </c>
      <c r="B114" s="12" t="s">
        <v>74</v>
      </c>
      <c r="C114" s="30" t="s">
        <v>35</v>
      </c>
      <c r="D114" s="82"/>
      <c r="E114" s="83">
        <v>105</v>
      </c>
      <c r="F114" s="31">
        <v>2699.3899972320992</v>
      </c>
      <c r="G114" s="84"/>
      <c r="H114" s="83">
        <v>105</v>
      </c>
      <c r="I114" s="31">
        <v>2699.3899972320992</v>
      </c>
      <c r="J114" s="42"/>
      <c r="K114" s="83">
        <v>17</v>
      </c>
      <c r="L114" s="34">
        <v>510</v>
      </c>
      <c r="M114" s="42"/>
      <c r="N114" s="60">
        <v>-2189.3899972320992</v>
      </c>
      <c r="O114" s="42"/>
      <c r="P114" s="83">
        <v>1.9642857142857142</v>
      </c>
      <c r="Q114" s="34">
        <v>55</v>
      </c>
      <c r="R114" s="42"/>
      <c r="S114" s="86">
        <v>455</v>
      </c>
      <c r="T114" s="14"/>
      <c r="U114" s="14"/>
      <c r="V114" s="14"/>
      <c r="W114" s="14">
        <v>1512.8424999999988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20.45" customHeight="1">
      <c r="A115" t="s">
        <v>339</v>
      </c>
      <c r="B115" s="12" t="s">
        <v>74</v>
      </c>
      <c r="C115" s="88" t="s">
        <v>36</v>
      </c>
      <c r="D115" s="89"/>
      <c r="E115" s="90">
        <v>61</v>
      </c>
      <c r="F115" s="23">
        <v>1568.217046011029</v>
      </c>
      <c r="G115" s="91"/>
      <c r="H115" s="90">
        <v>61</v>
      </c>
      <c r="I115" s="23">
        <v>1568.217046011029</v>
      </c>
      <c r="J115" s="24"/>
      <c r="K115" s="90">
        <v>89.108333333333334</v>
      </c>
      <c r="L115" s="49">
        <v>2673.25</v>
      </c>
      <c r="M115" s="24"/>
      <c r="N115" s="94">
        <v>1105.032953988971</v>
      </c>
      <c r="O115" s="24"/>
      <c r="P115" s="90">
        <v>65.924285714285716</v>
      </c>
      <c r="Q115" s="49">
        <v>1845.88</v>
      </c>
      <c r="R115" s="24"/>
      <c r="S115" s="95">
        <v>827.36999999999989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20.45" customHeight="1">
      <c r="A116" t="s">
        <v>340</v>
      </c>
      <c r="B116" s="12" t="s">
        <v>74</v>
      </c>
      <c r="C116" s="30" t="s">
        <v>37</v>
      </c>
      <c r="D116" s="82"/>
      <c r="E116" s="83">
        <v>27.410526315789461</v>
      </c>
      <c r="F116" s="31">
        <v>704.68286243532657</v>
      </c>
      <c r="G116" s="84"/>
      <c r="H116" s="83">
        <v>27.410526315789461</v>
      </c>
      <c r="I116" s="31">
        <v>704.68286243532657</v>
      </c>
      <c r="J116" s="42"/>
      <c r="K116" s="83">
        <v>264.48633333333333</v>
      </c>
      <c r="L116" s="34">
        <v>7934.59</v>
      </c>
      <c r="M116" s="42"/>
      <c r="N116" s="60">
        <v>7229.9071375646736</v>
      </c>
      <c r="O116" s="42"/>
      <c r="P116" s="83">
        <v>158.92857142857142</v>
      </c>
      <c r="Q116" s="34">
        <v>4450</v>
      </c>
      <c r="R116" s="42"/>
      <c r="S116" s="86">
        <v>3484.59</v>
      </c>
      <c r="T116" s="14"/>
      <c r="U116" s="14"/>
      <c r="V116" s="14"/>
      <c r="W116" s="14" t="s">
        <v>529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20.45" customHeight="1">
      <c r="A117" t="s">
        <v>341</v>
      </c>
      <c r="B117" s="12" t="s">
        <v>74</v>
      </c>
      <c r="C117" s="30" t="s">
        <v>38</v>
      </c>
      <c r="D117" s="82"/>
      <c r="E117" s="83">
        <v>43.606076116015728</v>
      </c>
      <c r="F117" s="31">
        <v>1121.0457684391847</v>
      </c>
      <c r="G117" s="84"/>
      <c r="H117" s="83">
        <v>43.606076116015728</v>
      </c>
      <c r="I117" s="31">
        <v>1121.0457684391847</v>
      </c>
      <c r="J117" s="42"/>
      <c r="K117" s="83">
        <v>21.034333333333333</v>
      </c>
      <c r="L117" s="34">
        <v>631.03</v>
      </c>
      <c r="M117" s="42"/>
      <c r="N117" s="60">
        <v>-490.01576843918474</v>
      </c>
      <c r="O117" s="42"/>
      <c r="P117" s="83">
        <v>0</v>
      </c>
      <c r="Q117" s="34">
        <v>0</v>
      </c>
      <c r="R117" s="42"/>
      <c r="S117" s="86">
        <v>631.03</v>
      </c>
      <c r="T117" s="14"/>
      <c r="U117" s="14"/>
      <c r="V117" s="14"/>
      <c r="W117" s="14">
        <v>2778.9249999999993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20.45" hidden="1" customHeight="1">
      <c r="A118" t="s">
        <v>342</v>
      </c>
      <c r="B118" s="12" t="s">
        <v>74</v>
      </c>
      <c r="C118" s="30" t="s">
        <v>21</v>
      </c>
      <c r="D118" s="82"/>
      <c r="E118" s="83">
        <v>0</v>
      </c>
      <c r="F118" s="31">
        <v>0</v>
      </c>
      <c r="G118" s="84"/>
      <c r="H118" s="83">
        <v>0</v>
      </c>
      <c r="I118" s="31">
        <v>0</v>
      </c>
      <c r="J118" s="42"/>
      <c r="K118" s="83">
        <v>0</v>
      </c>
      <c r="L118" s="34">
        <v>0</v>
      </c>
      <c r="M118" s="42"/>
      <c r="N118" s="60">
        <v>0</v>
      </c>
      <c r="O118" s="42"/>
      <c r="P118" s="83">
        <v>0</v>
      </c>
      <c r="Q118" s="34">
        <v>0</v>
      </c>
      <c r="R118" s="42"/>
      <c r="S118" s="86"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20.45" hidden="1" customHeight="1">
      <c r="A119" t="s">
        <v>342</v>
      </c>
      <c r="B119" s="12" t="s">
        <v>74</v>
      </c>
      <c r="C119" s="30" t="s">
        <v>21</v>
      </c>
      <c r="D119" s="82"/>
      <c r="E119" s="83">
        <v>0</v>
      </c>
      <c r="F119" s="31">
        <v>0</v>
      </c>
      <c r="G119" s="84"/>
      <c r="H119" s="83">
        <v>0</v>
      </c>
      <c r="I119" s="31">
        <v>0</v>
      </c>
      <c r="J119" s="42"/>
      <c r="K119" s="83">
        <v>0</v>
      </c>
      <c r="L119" s="34">
        <v>0</v>
      </c>
      <c r="M119" s="42"/>
      <c r="N119" s="60">
        <v>0</v>
      </c>
      <c r="O119" s="42"/>
      <c r="P119" s="83">
        <v>0</v>
      </c>
      <c r="Q119" s="34">
        <v>0</v>
      </c>
      <c r="R119" s="42"/>
      <c r="S119" s="86"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20.45" hidden="1" customHeight="1">
      <c r="A120" t="s">
        <v>342</v>
      </c>
      <c r="B120" s="12" t="s">
        <v>74</v>
      </c>
      <c r="C120" s="30" t="s">
        <v>21</v>
      </c>
      <c r="D120" s="82"/>
      <c r="E120" s="83">
        <v>0</v>
      </c>
      <c r="F120" s="31">
        <v>0</v>
      </c>
      <c r="G120" s="84"/>
      <c r="H120" s="83">
        <v>0</v>
      </c>
      <c r="I120" s="31">
        <v>0</v>
      </c>
      <c r="J120" s="42"/>
      <c r="K120" s="83">
        <v>0</v>
      </c>
      <c r="L120" s="34">
        <v>0</v>
      </c>
      <c r="M120" s="42"/>
      <c r="N120" s="60">
        <v>0</v>
      </c>
      <c r="O120" s="42"/>
      <c r="P120" s="83">
        <v>0</v>
      </c>
      <c r="Q120" s="34">
        <v>0</v>
      </c>
      <c r="R120" s="42"/>
      <c r="S120" s="86"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20.45" customHeight="1">
      <c r="A121" t="s">
        <v>343</v>
      </c>
      <c r="B121" s="12" t="s">
        <v>74</v>
      </c>
      <c r="C121" s="99" t="s">
        <v>39</v>
      </c>
      <c r="D121" s="100" t="s">
        <v>40</v>
      </c>
      <c r="E121" s="101">
        <v>0.49755532302543193</v>
      </c>
      <c r="F121" s="102">
        <v>32836.568162413205</v>
      </c>
      <c r="G121" s="103" t="s">
        <v>40</v>
      </c>
      <c r="H121" s="101">
        <v>0.49755532302543193</v>
      </c>
      <c r="I121" s="102">
        <v>32836.568162413205</v>
      </c>
      <c r="J121" s="103" t="s">
        <v>40</v>
      </c>
      <c r="K121" s="101">
        <v>0.5231073914702673</v>
      </c>
      <c r="L121" s="102">
        <v>38957.449999999997</v>
      </c>
      <c r="M121" s="106"/>
      <c r="N121" s="102">
        <v>6120.8818375867922</v>
      </c>
      <c r="O121" s="103" t="s">
        <v>40</v>
      </c>
      <c r="P121" s="101">
        <v>0.77432879900194518</v>
      </c>
      <c r="Q121" s="102">
        <v>32448.620000000003</v>
      </c>
      <c r="R121" s="106"/>
      <c r="S121" s="107">
        <v>6508.8299999999945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20.45" customHeight="1">
      <c r="A122" t="s">
        <v>344</v>
      </c>
      <c r="B122" s="12" t="s">
        <v>74</v>
      </c>
      <c r="C122" s="108" t="s">
        <v>42</v>
      </c>
      <c r="D122" s="14"/>
      <c r="E122" s="14"/>
      <c r="F122" s="31">
        <v>6166.1676245210729</v>
      </c>
      <c r="G122" s="42"/>
      <c r="H122" s="14"/>
      <c r="I122" s="31">
        <v>6166.1676245210729</v>
      </c>
      <c r="J122" s="42"/>
      <c r="K122" s="14"/>
      <c r="L122" s="34">
        <v>8822.4</v>
      </c>
      <c r="M122" s="42"/>
      <c r="N122" s="60">
        <v>2656.2323754789268</v>
      </c>
      <c r="O122" s="42"/>
      <c r="P122" s="14"/>
      <c r="Q122" s="34">
        <v>5539.23</v>
      </c>
      <c r="R122" s="42"/>
      <c r="S122" s="62">
        <v>3283.17</v>
      </c>
      <c r="T122" s="14"/>
      <c r="U122" s="14"/>
      <c r="V122" s="14" t="s">
        <v>345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20.45" customHeight="1">
      <c r="A123" t="s">
        <v>346</v>
      </c>
      <c r="B123" s="12" t="s">
        <v>74</v>
      </c>
      <c r="C123" s="109" t="s">
        <v>43</v>
      </c>
      <c r="D123" s="82"/>
      <c r="E123" s="14"/>
      <c r="F123" s="23">
        <v>2026.1334424521074</v>
      </c>
      <c r="G123" s="84"/>
      <c r="H123" s="14"/>
      <c r="I123" s="23">
        <v>2026.1334424521074</v>
      </c>
      <c r="J123" s="42"/>
      <c r="K123" s="14"/>
      <c r="L123" s="23">
        <v>1656.85</v>
      </c>
      <c r="M123" s="42"/>
      <c r="N123" s="60">
        <v>-369.28344245210747</v>
      </c>
      <c r="O123" s="42"/>
      <c r="P123" s="14"/>
      <c r="Q123" s="23">
        <v>3048.07</v>
      </c>
      <c r="R123" s="42"/>
      <c r="S123" s="86">
        <v>-1391.2200000000003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20.45" customHeight="1">
      <c r="A124" t="s">
        <v>347</v>
      </c>
      <c r="B124" s="12" t="s">
        <v>74</v>
      </c>
      <c r="C124" s="108" t="s">
        <v>44</v>
      </c>
      <c r="D124" s="110"/>
      <c r="E124" s="111"/>
      <c r="F124" s="31">
        <v>6388.7266913103458</v>
      </c>
      <c r="G124" s="112"/>
      <c r="H124" s="111"/>
      <c r="I124" s="31">
        <v>6388.7266913103458</v>
      </c>
      <c r="J124" s="113"/>
      <c r="K124" s="111"/>
      <c r="L124" s="34">
        <v>6571.65</v>
      </c>
      <c r="M124" s="113"/>
      <c r="N124" s="115">
        <v>182.92330868965382</v>
      </c>
      <c r="O124" s="113"/>
      <c r="P124" s="111"/>
      <c r="Q124" s="34">
        <v>9471.5499999999993</v>
      </c>
      <c r="R124" s="113"/>
      <c r="S124" s="116">
        <v>-2899.8999999999996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20.45" customHeight="1">
      <c r="A125" t="s">
        <v>348</v>
      </c>
      <c r="B125" s="12" t="s">
        <v>74</v>
      </c>
      <c r="C125" s="108" t="s">
        <v>45</v>
      </c>
      <c r="D125" s="82"/>
      <c r="E125" s="14"/>
      <c r="F125" s="31">
        <v>0</v>
      </c>
      <c r="G125" s="84"/>
      <c r="H125" s="14"/>
      <c r="I125" s="31">
        <v>0</v>
      </c>
      <c r="J125" s="42"/>
      <c r="K125" s="14"/>
      <c r="L125" s="34">
        <v>0</v>
      </c>
      <c r="M125" s="42"/>
      <c r="N125" s="60">
        <v>0</v>
      </c>
      <c r="O125" s="42"/>
      <c r="P125" s="14"/>
      <c r="Q125" s="34">
        <v>0</v>
      </c>
      <c r="R125" s="42"/>
      <c r="S125" s="86"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20.45" hidden="1" customHeight="1">
      <c r="A126" t="s">
        <v>342</v>
      </c>
      <c r="B126" s="12" t="s">
        <v>74</v>
      </c>
      <c r="C126" s="108" t="s">
        <v>21</v>
      </c>
      <c r="D126" s="82"/>
      <c r="E126" s="14"/>
      <c r="F126" s="31">
        <v>0</v>
      </c>
      <c r="G126" s="84"/>
      <c r="H126" s="14"/>
      <c r="I126" s="31">
        <v>0</v>
      </c>
      <c r="J126" s="42"/>
      <c r="K126" s="14"/>
      <c r="L126" s="34">
        <v>0</v>
      </c>
      <c r="M126" s="42"/>
      <c r="N126" s="60">
        <v>0</v>
      </c>
      <c r="O126" s="42"/>
      <c r="P126" s="14"/>
      <c r="Q126" s="34">
        <v>0</v>
      </c>
      <c r="R126" s="42"/>
      <c r="S126" s="86"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20.45" hidden="1" customHeight="1">
      <c r="A127" t="s">
        <v>342</v>
      </c>
      <c r="B127" s="12" t="s">
        <v>74</v>
      </c>
      <c r="C127" s="108" t="s">
        <v>21</v>
      </c>
      <c r="D127" s="82"/>
      <c r="E127" s="14"/>
      <c r="F127" s="31">
        <v>0</v>
      </c>
      <c r="G127" s="84"/>
      <c r="H127" s="14"/>
      <c r="I127" s="31">
        <v>0</v>
      </c>
      <c r="J127" s="42"/>
      <c r="K127" s="14"/>
      <c r="L127" s="34">
        <v>0</v>
      </c>
      <c r="M127" s="42"/>
      <c r="N127" s="60">
        <v>0</v>
      </c>
      <c r="O127" s="42"/>
      <c r="P127" s="14"/>
      <c r="Q127" s="34">
        <v>0</v>
      </c>
      <c r="R127" s="42"/>
      <c r="S127" s="86"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20.45" hidden="1" customHeight="1">
      <c r="A128" t="s">
        <v>342</v>
      </c>
      <c r="B128" s="12" t="s">
        <v>74</v>
      </c>
      <c r="C128" s="108" t="s">
        <v>21</v>
      </c>
      <c r="D128" s="82"/>
      <c r="E128" s="14"/>
      <c r="F128" s="31">
        <v>0</v>
      </c>
      <c r="G128" s="84"/>
      <c r="H128" s="14"/>
      <c r="I128" s="31">
        <v>0</v>
      </c>
      <c r="J128" s="42"/>
      <c r="K128" s="14"/>
      <c r="L128" s="34">
        <v>0</v>
      </c>
      <c r="M128" s="42"/>
      <c r="N128" s="60">
        <v>0</v>
      </c>
      <c r="O128" s="42"/>
      <c r="P128" s="14"/>
      <c r="Q128" s="34">
        <v>0</v>
      </c>
      <c r="R128" s="42"/>
      <c r="S128" s="86"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20.45" customHeight="1">
      <c r="A129" t="s">
        <v>349</v>
      </c>
      <c r="B129" s="12" t="s">
        <v>74</v>
      </c>
      <c r="C129" s="109" t="s">
        <v>46</v>
      </c>
      <c r="D129" s="82"/>
      <c r="E129" s="14"/>
      <c r="F129" s="31">
        <v>4792.3203040460239</v>
      </c>
      <c r="G129" s="84"/>
      <c r="H129" s="14"/>
      <c r="I129" s="31">
        <v>4792.3203040460239</v>
      </c>
      <c r="J129" s="42"/>
      <c r="K129" s="14"/>
      <c r="L129" s="34">
        <v>3623.53</v>
      </c>
      <c r="M129" s="42"/>
      <c r="N129" s="60">
        <v>-1168.7903040460237</v>
      </c>
      <c r="O129" s="42"/>
      <c r="P129" s="14"/>
      <c r="Q129" s="34">
        <v>5154.3100000000004</v>
      </c>
      <c r="R129" s="42"/>
      <c r="S129" s="86">
        <v>-1530.7800000000002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20.45" customHeight="1">
      <c r="A130" t="s">
        <v>350</v>
      </c>
      <c r="B130" s="12" t="s">
        <v>74</v>
      </c>
      <c r="C130" s="108" t="s">
        <v>47</v>
      </c>
      <c r="D130" s="110"/>
      <c r="E130" s="111"/>
      <c r="F130" s="55">
        <v>4792.3203040460239</v>
      </c>
      <c r="G130" s="112"/>
      <c r="H130" s="111"/>
      <c r="I130" s="55">
        <v>4792.3203040460239</v>
      </c>
      <c r="J130" s="113"/>
      <c r="K130" s="111"/>
      <c r="L130" s="56">
        <v>2789.04</v>
      </c>
      <c r="M130" s="113"/>
      <c r="N130" s="115">
        <v>-2003.280304046024</v>
      </c>
      <c r="O130" s="113"/>
      <c r="P130" s="111"/>
      <c r="Q130" s="56">
        <v>5332.47</v>
      </c>
      <c r="R130" s="113"/>
      <c r="S130" s="116">
        <v>-2543.4300000000003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20.45" customHeight="1">
      <c r="A131" t="s">
        <v>351</v>
      </c>
      <c r="B131" s="12" t="s">
        <v>74</v>
      </c>
      <c r="C131" s="108" t="s">
        <v>48</v>
      </c>
      <c r="D131" s="82"/>
      <c r="E131" s="14"/>
      <c r="F131" s="31">
        <v>3434.4962178996507</v>
      </c>
      <c r="G131" s="84"/>
      <c r="H131" s="14"/>
      <c r="I131" s="31">
        <v>3434.4962178996507</v>
      </c>
      <c r="J131" s="42"/>
      <c r="K131" s="14"/>
      <c r="L131" s="34">
        <v>2123.27</v>
      </c>
      <c r="M131" s="42"/>
      <c r="N131" s="60">
        <v>-1311.2262178996507</v>
      </c>
      <c r="O131" s="42"/>
      <c r="P131" s="14"/>
      <c r="Q131" s="34">
        <v>3427.23</v>
      </c>
      <c r="R131" s="42"/>
      <c r="S131" s="86">
        <v>-1303.96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20.45" customHeight="1">
      <c r="A132" t="s">
        <v>352</v>
      </c>
      <c r="B132" s="12" t="s">
        <v>74</v>
      </c>
      <c r="C132" s="108" t="s">
        <v>49</v>
      </c>
      <c r="D132" s="82"/>
      <c r="E132" s="14"/>
      <c r="F132" s="31">
        <v>798.72005067433747</v>
      </c>
      <c r="G132" s="84"/>
      <c r="H132" s="14"/>
      <c r="I132" s="31">
        <v>798.72005067433747</v>
      </c>
      <c r="J132" s="42"/>
      <c r="K132" s="14"/>
      <c r="L132" s="34">
        <v>1291.4000000000001</v>
      </c>
      <c r="M132" s="42"/>
      <c r="N132" s="60">
        <v>492.67994932566262</v>
      </c>
      <c r="O132" s="42"/>
      <c r="P132" s="14"/>
      <c r="Q132" s="34">
        <v>1486.8</v>
      </c>
      <c r="R132" s="42"/>
      <c r="S132" s="86">
        <v>-195.39999999999986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20.45" hidden="1" customHeight="1">
      <c r="A133" t="s">
        <v>342</v>
      </c>
      <c r="B133" s="12" t="s">
        <v>74</v>
      </c>
      <c r="C133" s="30" t="s">
        <v>21</v>
      </c>
      <c r="D133" s="89"/>
      <c r="E133" s="117"/>
      <c r="F133" s="31">
        <v>0</v>
      </c>
      <c r="G133" s="91"/>
      <c r="H133" s="117"/>
      <c r="I133" s="31">
        <v>0</v>
      </c>
      <c r="J133" s="24"/>
      <c r="K133" s="117"/>
      <c r="L133" s="34">
        <v>0</v>
      </c>
      <c r="M133" s="24"/>
      <c r="N133" s="153">
        <v>0</v>
      </c>
      <c r="O133" s="24"/>
      <c r="P133" s="117"/>
      <c r="Q133" s="34">
        <v>0</v>
      </c>
      <c r="R133" s="24"/>
      <c r="S133" s="95"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20.45" customHeight="1">
      <c r="A134" t="s">
        <v>353</v>
      </c>
      <c r="B134" s="12" t="s">
        <v>74</v>
      </c>
      <c r="C134" s="99" t="s">
        <v>50</v>
      </c>
      <c r="D134" s="100" t="s">
        <v>40</v>
      </c>
      <c r="E134" s="101">
        <v>0.43031342825522217</v>
      </c>
      <c r="F134" s="102">
        <v>28398.884634949565</v>
      </c>
      <c r="G134" s="103" t="s">
        <v>40</v>
      </c>
      <c r="H134" s="101">
        <v>0.43031342825522217</v>
      </c>
      <c r="I134" s="102">
        <v>28398.884634949565</v>
      </c>
      <c r="J134" s="103" t="s">
        <v>40</v>
      </c>
      <c r="K134" s="101">
        <v>0.36091052425075698</v>
      </c>
      <c r="L134" s="102">
        <v>26878.140000000003</v>
      </c>
      <c r="M134" s="154"/>
      <c r="N134" s="119">
        <v>-1520.7446349495622</v>
      </c>
      <c r="O134" s="103" t="s">
        <v>40</v>
      </c>
      <c r="P134" s="101">
        <v>0.7984554764675178</v>
      </c>
      <c r="Q134" s="102">
        <v>33459.660000000003</v>
      </c>
      <c r="R134" s="154"/>
      <c r="S134" s="120">
        <v>-6581.52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20.45" customHeight="1">
      <c r="A135" t="s">
        <v>354</v>
      </c>
      <c r="B135" s="12" t="s">
        <v>74</v>
      </c>
      <c r="C135" s="30" t="s">
        <v>51</v>
      </c>
      <c r="D135" s="82"/>
      <c r="E135" s="14"/>
      <c r="F135" s="31">
        <v>0</v>
      </c>
      <c r="G135" s="84"/>
      <c r="H135" s="14"/>
      <c r="I135" s="31">
        <v>0</v>
      </c>
      <c r="J135" s="42"/>
      <c r="K135" s="14"/>
      <c r="L135" s="34">
        <v>0</v>
      </c>
      <c r="M135" s="42"/>
      <c r="N135" s="60">
        <v>0</v>
      </c>
      <c r="O135" s="42"/>
      <c r="P135" s="14"/>
      <c r="Q135" s="34">
        <v>0</v>
      </c>
      <c r="R135" s="42"/>
      <c r="S135" s="86"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20.45" customHeight="1">
      <c r="A136" t="s">
        <v>355</v>
      </c>
      <c r="B136" s="12" t="s">
        <v>74</v>
      </c>
      <c r="C136" s="30" t="s">
        <v>52</v>
      </c>
      <c r="D136" s="82"/>
      <c r="E136" s="14"/>
      <c r="F136" s="31">
        <v>0</v>
      </c>
      <c r="G136" s="84"/>
      <c r="H136" s="14"/>
      <c r="I136" s="31">
        <v>0</v>
      </c>
      <c r="J136" s="42"/>
      <c r="K136" s="14"/>
      <c r="L136" s="34">
        <v>0</v>
      </c>
      <c r="M136" s="42"/>
      <c r="N136" s="60">
        <v>0</v>
      </c>
      <c r="O136" s="42"/>
      <c r="P136" s="14"/>
      <c r="Q136" s="34">
        <v>0</v>
      </c>
      <c r="R136" s="42"/>
      <c r="S136" s="86"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20.45" customHeight="1">
      <c r="A137" t="s">
        <v>356</v>
      </c>
      <c r="B137" s="12" t="s">
        <v>74</v>
      </c>
      <c r="C137" s="88" t="s">
        <v>53</v>
      </c>
      <c r="D137" s="89"/>
      <c r="E137" s="117"/>
      <c r="F137" s="23">
        <v>215.04</v>
      </c>
      <c r="G137" s="91"/>
      <c r="H137" s="117"/>
      <c r="I137" s="23">
        <v>215.04</v>
      </c>
      <c r="J137" s="24"/>
      <c r="K137" s="117"/>
      <c r="L137" s="23">
        <v>-230.96</v>
      </c>
      <c r="M137" s="24"/>
      <c r="N137" s="94">
        <v>-446</v>
      </c>
      <c r="O137" s="24"/>
      <c r="P137" s="117"/>
      <c r="Q137" s="23">
        <v>2592.54</v>
      </c>
      <c r="R137" s="24"/>
      <c r="S137" s="95">
        <v>-2823.5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20.45" customHeight="1">
      <c r="A138" t="s">
        <v>357</v>
      </c>
      <c r="B138" s="12" t="s">
        <v>74</v>
      </c>
      <c r="C138" s="30" t="s">
        <v>54</v>
      </c>
      <c r="D138" s="82"/>
      <c r="E138" s="14"/>
      <c r="F138" s="31">
        <v>2662.7736</v>
      </c>
      <c r="G138" s="84"/>
      <c r="H138" s="14"/>
      <c r="I138" s="31">
        <v>2662.7736</v>
      </c>
      <c r="J138" s="42"/>
      <c r="K138" s="14"/>
      <c r="L138" s="34">
        <v>1895.94</v>
      </c>
      <c r="M138" s="42"/>
      <c r="N138" s="60">
        <v>-766.83359999999993</v>
      </c>
      <c r="O138" s="42"/>
      <c r="P138" s="14"/>
      <c r="Q138" s="34">
        <v>2130.4899999999998</v>
      </c>
      <c r="R138" s="42"/>
      <c r="S138" s="86">
        <v>-234.54999999999973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20.45" customHeight="1">
      <c r="A139" t="s">
        <v>358</v>
      </c>
      <c r="B139" s="12" t="s">
        <v>74</v>
      </c>
      <c r="C139" s="30" t="s">
        <v>55</v>
      </c>
      <c r="D139" s="82"/>
      <c r="E139" s="14"/>
      <c r="F139" s="31">
        <v>598.68629999999996</v>
      </c>
      <c r="G139" s="84"/>
      <c r="H139" s="14"/>
      <c r="I139" s="31">
        <v>598.68629999999996</v>
      </c>
      <c r="J139" s="42"/>
      <c r="K139" s="14"/>
      <c r="L139" s="34">
        <v>27.27</v>
      </c>
      <c r="M139" s="42"/>
      <c r="N139" s="60">
        <v>-571.41629999999998</v>
      </c>
      <c r="O139" s="42"/>
      <c r="P139" s="14"/>
      <c r="Q139" s="34">
        <v>729.24</v>
      </c>
      <c r="R139" s="42"/>
      <c r="S139" s="86">
        <v>-701.97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20.45" customHeight="1">
      <c r="A140" t="s">
        <v>359</v>
      </c>
      <c r="B140" s="12" t="s">
        <v>74</v>
      </c>
      <c r="C140" s="88" t="s">
        <v>56</v>
      </c>
      <c r="D140" s="89"/>
      <c r="E140" s="117"/>
      <c r="F140" s="23">
        <v>2766.5604999999996</v>
      </c>
      <c r="G140" s="91"/>
      <c r="H140" s="117"/>
      <c r="I140" s="23">
        <v>2766.5604999999996</v>
      </c>
      <c r="J140" s="24"/>
      <c r="K140" s="117"/>
      <c r="L140" s="23">
        <v>879.99</v>
      </c>
      <c r="M140" s="24"/>
      <c r="N140" s="94">
        <v>-1886.5704999999996</v>
      </c>
      <c r="O140" s="24"/>
      <c r="P140" s="117"/>
      <c r="Q140" s="23">
        <v>2135.14</v>
      </c>
      <c r="R140" s="24"/>
      <c r="S140" s="95">
        <v>-1255.1499999999999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20.45" customHeight="1">
      <c r="A141" t="s">
        <v>360</v>
      </c>
      <c r="B141" s="12" t="s">
        <v>74</v>
      </c>
      <c r="C141" s="30" t="s">
        <v>57</v>
      </c>
      <c r="D141" s="82"/>
      <c r="E141" s="14"/>
      <c r="F141" s="31">
        <v>102.83390465646092</v>
      </c>
      <c r="G141" s="84"/>
      <c r="H141" s="14"/>
      <c r="I141" s="31">
        <v>102.83390465646092</v>
      </c>
      <c r="J141" s="42"/>
      <c r="K141" s="14"/>
      <c r="L141" s="34">
        <v>0</v>
      </c>
      <c r="M141" s="42"/>
      <c r="N141" s="60">
        <v>-102.83390465646092</v>
      </c>
      <c r="O141" s="42"/>
      <c r="P141" s="14"/>
      <c r="Q141" s="34">
        <v>87</v>
      </c>
      <c r="R141" s="42"/>
      <c r="S141" s="86">
        <v>-87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20.45" customHeight="1">
      <c r="A142" t="s">
        <v>361</v>
      </c>
      <c r="B142" s="12" t="s">
        <v>74</v>
      </c>
      <c r="C142" s="30" t="s">
        <v>58</v>
      </c>
      <c r="D142" s="82"/>
      <c r="E142" s="14"/>
      <c r="F142" s="31">
        <v>10</v>
      </c>
      <c r="G142" s="84"/>
      <c r="H142" s="14"/>
      <c r="I142" s="31">
        <v>10</v>
      </c>
      <c r="J142" s="42"/>
      <c r="K142" s="14"/>
      <c r="L142" s="34">
        <v>0</v>
      </c>
      <c r="M142" s="42"/>
      <c r="N142" s="60">
        <v>-10</v>
      </c>
      <c r="O142" s="42"/>
      <c r="P142" s="14"/>
      <c r="Q142" s="34">
        <v>10</v>
      </c>
      <c r="R142" s="42"/>
      <c r="S142" s="86">
        <v>-10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20.45" customHeight="1">
      <c r="A143" t="s">
        <v>362</v>
      </c>
      <c r="B143" s="12" t="s">
        <v>74</v>
      </c>
      <c r="C143" s="30" t="s">
        <v>59</v>
      </c>
      <c r="D143" s="82"/>
      <c r="E143" s="14"/>
      <c r="F143" s="31">
        <v>261.59999999999997</v>
      </c>
      <c r="G143" s="84"/>
      <c r="H143" s="14"/>
      <c r="I143" s="31">
        <v>261.59999999999997</v>
      </c>
      <c r="J143" s="42"/>
      <c r="K143" s="14"/>
      <c r="L143" s="33">
        <v>190.6</v>
      </c>
      <c r="M143" s="42"/>
      <c r="N143" s="60">
        <v>-70.999999999999972</v>
      </c>
      <c r="O143" s="42"/>
      <c r="P143" s="14"/>
      <c r="Q143" s="33">
        <v>222</v>
      </c>
      <c r="R143" s="42"/>
      <c r="S143" s="86">
        <v>-31.400000000000006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20.45" customHeight="1">
      <c r="A144" t="s">
        <v>363</v>
      </c>
      <c r="B144" s="12" t="s">
        <v>74</v>
      </c>
      <c r="C144" s="30" t="s">
        <v>60</v>
      </c>
      <c r="D144" s="82"/>
      <c r="E144" s="14"/>
      <c r="F144" s="31">
        <v>268.09199999999998</v>
      </c>
      <c r="G144" s="84"/>
      <c r="H144" s="14"/>
      <c r="I144" s="31">
        <v>268.09199999999998</v>
      </c>
      <c r="J144" s="42"/>
      <c r="K144" s="14"/>
      <c r="L144" s="34">
        <v>125.47</v>
      </c>
      <c r="M144" s="42"/>
      <c r="N144" s="60">
        <v>-142.62199999999999</v>
      </c>
      <c r="O144" s="42"/>
      <c r="P144" s="14"/>
      <c r="Q144" s="34">
        <v>127.67</v>
      </c>
      <c r="R144" s="42"/>
      <c r="S144" s="86">
        <v>-2.2000000000000028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20.45" customHeight="1">
      <c r="A145" t="s">
        <v>364</v>
      </c>
      <c r="B145" s="12" t="s">
        <v>74</v>
      </c>
      <c r="C145" s="30" t="s">
        <v>61</v>
      </c>
      <c r="D145" s="82"/>
      <c r="E145" s="14"/>
      <c r="F145" s="31">
        <v>103.8</v>
      </c>
      <c r="G145" s="84"/>
      <c r="H145" s="14"/>
      <c r="I145" s="31">
        <v>103.8</v>
      </c>
      <c r="J145" s="42"/>
      <c r="K145" s="14"/>
      <c r="L145" s="34">
        <v>53.07</v>
      </c>
      <c r="M145" s="42"/>
      <c r="N145" s="60">
        <v>-50.73</v>
      </c>
      <c r="O145" s="42"/>
      <c r="P145" s="14"/>
      <c r="Q145" s="34">
        <v>30.53</v>
      </c>
      <c r="R145" s="42"/>
      <c r="S145" s="86">
        <v>22.54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20.45" customHeight="1">
      <c r="A146" t="s">
        <v>365</v>
      </c>
      <c r="B146" s="12" t="s">
        <v>74</v>
      </c>
      <c r="C146" s="30" t="s">
        <v>62</v>
      </c>
      <c r="D146" s="82"/>
      <c r="E146" s="14"/>
      <c r="F146" s="31">
        <v>430.91999999999996</v>
      </c>
      <c r="G146" s="84"/>
      <c r="H146" s="14"/>
      <c r="I146" s="31">
        <v>430.91999999999996</v>
      </c>
      <c r="J146" s="42"/>
      <c r="K146" s="14"/>
      <c r="L146" s="34">
        <v>144.79</v>
      </c>
      <c r="M146" s="42"/>
      <c r="N146" s="60">
        <v>-286.13</v>
      </c>
      <c r="O146" s="42"/>
      <c r="P146" s="14"/>
      <c r="Q146" s="34">
        <v>708.42</v>
      </c>
      <c r="R146" s="42"/>
      <c r="S146" s="86">
        <v>-563.63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20.45" customHeight="1">
      <c r="A147" t="s">
        <v>366</v>
      </c>
      <c r="B147" s="12" t="s">
        <v>74</v>
      </c>
      <c r="C147" s="30" t="s">
        <v>63</v>
      </c>
      <c r="D147" s="82"/>
      <c r="E147" s="14"/>
      <c r="F147" s="31">
        <v>70.63</v>
      </c>
      <c r="G147" s="84"/>
      <c r="H147" s="14"/>
      <c r="I147" s="31">
        <v>70.63</v>
      </c>
      <c r="J147" s="42"/>
      <c r="K147" s="14"/>
      <c r="L147" s="34">
        <v>10.62</v>
      </c>
      <c r="M147" s="42"/>
      <c r="N147" s="60">
        <v>-60.01</v>
      </c>
      <c r="O147" s="42"/>
      <c r="P147" s="14"/>
      <c r="Q147" s="34">
        <v>60</v>
      </c>
      <c r="R147" s="42"/>
      <c r="S147" s="86">
        <v>-49.38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20.45" customHeight="1">
      <c r="A148" t="s">
        <v>367</v>
      </c>
      <c r="B148" s="12" t="s">
        <v>74</v>
      </c>
      <c r="C148" s="30" t="s">
        <v>64</v>
      </c>
      <c r="D148" s="82"/>
      <c r="E148" s="14"/>
      <c r="F148" s="31">
        <v>675.2802688246818</v>
      </c>
      <c r="G148" s="84"/>
      <c r="H148" s="14"/>
      <c r="I148" s="31">
        <v>675.2802688246818</v>
      </c>
      <c r="J148" s="42"/>
      <c r="K148" s="14"/>
      <c r="L148" s="34">
        <v>528.83299999999997</v>
      </c>
      <c r="M148" s="42"/>
      <c r="N148" s="60">
        <v>-146.44726882468183</v>
      </c>
      <c r="O148" s="42"/>
      <c r="P148" s="14"/>
      <c r="Q148" s="34">
        <v>0</v>
      </c>
      <c r="R148" s="42"/>
      <c r="S148" s="86">
        <v>528.83299999999997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20.45" hidden="1" customHeight="1">
      <c r="A149" t="s">
        <v>342</v>
      </c>
      <c r="B149" s="12" t="s">
        <v>74</v>
      </c>
      <c r="C149" s="30" t="s">
        <v>21</v>
      </c>
      <c r="D149" s="82"/>
      <c r="E149" s="14"/>
      <c r="F149" s="31">
        <v>0</v>
      </c>
      <c r="G149" s="84"/>
      <c r="H149" s="14"/>
      <c r="I149" s="31">
        <v>0</v>
      </c>
      <c r="J149" s="42"/>
      <c r="K149" s="14"/>
      <c r="L149" s="34">
        <v>0</v>
      </c>
      <c r="M149" s="42"/>
      <c r="N149" s="60">
        <v>0</v>
      </c>
      <c r="O149" s="42"/>
      <c r="P149" s="14"/>
      <c r="Q149" s="34">
        <v>0</v>
      </c>
      <c r="R149" s="42"/>
      <c r="S149" s="86"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20.45" hidden="1" customHeight="1">
      <c r="A150" t="s">
        <v>342</v>
      </c>
      <c r="B150" s="12" t="s">
        <v>74</v>
      </c>
      <c r="C150" s="30" t="s">
        <v>21</v>
      </c>
      <c r="D150" s="82"/>
      <c r="E150" s="14"/>
      <c r="F150" s="31">
        <v>0</v>
      </c>
      <c r="G150" s="84"/>
      <c r="H150" s="14"/>
      <c r="I150" s="31">
        <v>0</v>
      </c>
      <c r="J150" s="42"/>
      <c r="K150" s="14"/>
      <c r="L150" s="34">
        <v>0</v>
      </c>
      <c r="M150" s="42"/>
      <c r="N150" s="60">
        <v>0</v>
      </c>
      <c r="O150" s="42"/>
      <c r="P150" s="14"/>
      <c r="Q150" s="34">
        <v>0</v>
      </c>
      <c r="R150" s="42"/>
      <c r="S150" s="86"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20.45" hidden="1" customHeight="1">
      <c r="A151" t="s">
        <v>342</v>
      </c>
      <c r="B151" s="12" t="s">
        <v>74</v>
      </c>
      <c r="C151" s="30" t="s">
        <v>21</v>
      </c>
      <c r="D151" s="82"/>
      <c r="E151" s="14"/>
      <c r="F151" s="31">
        <v>0</v>
      </c>
      <c r="G151" s="84"/>
      <c r="H151" s="14"/>
      <c r="I151" s="31">
        <v>0</v>
      </c>
      <c r="J151" s="42"/>
      <c r="K151" s="14"/>
      <c r="L151" s="34">
        <v>0</v>
      </c>
      <c r="M151" s="42"/>
      <c r="N151" s="60">
        <v>0</v>
      </c>
      <c r="O151" s="42"/>
      <c r="P151" s="14"/>
      <c r="Q151" s="34">
        <v>0</v>
      </c>
      <c r="R151" s="42"/>
      <c r="S151" s="86"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20.45" customHeight="1">
      <c r="A152" t="s">
        <v>368</v>
      </c>
      <c r="B152" s="12" t="s">
        <v>74</v>
      </c>
      <c r="C152" s="99" t="s">
        <v>65</v>
      </c>
      <c r="D152" s="100" t="s">
        <v>40</v>
      </c>
      <c r="E152" s="101">
        <v>0.12373840363028484</v>
      </c>
      <c r="F152" s="102">
        <v>8166.2165734811424</v>
      </c>
      <c r="G152" s="103" t="s">
        <v>40</v>
      </c>
      <c r="H152" s="101">
        <v>0.12373840363028484</v>
      </c>
      <c r="I152" s="102">
        <v>8166.2165734811424</v>
      </c>
      <c r="J152" s="103" t="s">
        <v>40</v>
      </c>
      <c r="K152" s="101">
        <v>4.8683632783578103E-2</v>
      </c>
      <c r="L152" s="102">
        <v>3625.6229999999996</v>
      </c>
      <c r="M152" s="106"/>
      <c r="N152" s="102">
        <v>-4540.5935734811428</v>
      </c>
      <c r="O152" s="103" t="s">
        <v>40</v>
      </c>
      <c r="P152" s="101">
        <v>0.21078460382747094</v>
      </c>
      <c r="Q152" s="102">
        <v>8833.0299999999988</v>
      </c>
      <c r="R152" s="106"/>
      <c r="S152" s="107">
        <v>-5207.4069999999992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20.45" customHeight="1">
      <c r="A153" t="s">
        <v>74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20.45" customHeight="1">
      <c r="A154" t="s">
        <v>369</v>
      </c>
      <c r="B154" s="12" t="s">
        <v>74</v>
      </c>
      <c r="C154" s="99" t="s">
        <v>66</v>
      </c>
      <c r="D154" s="100" t="s">
        <v>40</v>
      </c>
      <c r="E154" s="101">
        <v>1.0516071549109389</v>
      </c>
      <c r="F154" s="102">
        <v>69401.669370843912</v>
      </c>
      <c r="G154" s="103" t="s">
        <v>40</v>
      </c>
      <c r="H154" s="101">
        <v>1.0516071549109389</v>
      </c>
      <c r="I154" s="102">
        <v>69401.669370843912</v>
      </c>
      <c r="J154" s="103" t="s">
        <v>40</v>
      </c>
      <c r="K154" s="101">
        <v>0.93270154850460218</v>
      </c>
      <c r="L154" s="102">
        <v>69461.212999999989</v>
      </c>
      <c r="M154" s="106"/>
      <c r="N154" s="119">
        <v>59.543629156076349</v>
      </c>
      <c r="O154" s="103" t="s">
        <v>40</v>
      </c>
      <c r="P154" s="101">
        <v>1.7835688792969338</v>
      </c>
      <c r="Q154" s="102">
        <v>74741.31</v>
      </c>
      <c r="R154" s="106"/>
      <c r="S154" s="120">
        <v>-5280.0970000000088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20.45" customHeight="1">
      <c r="A155" t="s">
        <v>370</v>
      </c>
      <c r="B155" s="12" t="s">
        <v>74</v>
      </c>
      <c r="C155" s="30" t="s">
        <v>371</v>
      </c>
      <c r="D155" s="156"/>
      <c r="E155" s="157"/>
      <c r="F155" s="31">
        <v>0</v>
      </c>
      <c r="G155" s="158"/>
      <c r="H155" s="157"/>
      <c r="I155" s="31">
        <v>0</v>
      </c>
      <c r="J155" s="158"/>
      <c r="K155" s="157"/>
      <c r="L155" s="33">
        <v>0</v>
      </c>
      <c r="M155" s="42"/>
      <c r="N155" s="60">
        <v>0</v>
      </c>
      <c r="O155" s="158"/>
      <c r="P155" s="157"/>
      <c r="Q155" s="34">
        <v>0</v>
      </c>
      <c r="R155" s="42"/>
      <c r="S155" s="86">
        <v>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20.45" customHeight="1">
      <c r="A156" t="s">
        <v>372</v>
      </c>
      <c r="B156" s="12" t="s">
        <v>74</v>
      </c>
      <c r="C156" s="30" t="s">
        <v>82</v>
      </c>
      <c r="D156" s="156"/>
      <c r="E156" s="157"/>
      <c r="F156" s="31">
        <v>0</v>
      </c>
      <c r="G156" s="158"/>
      <c r="H156" s="157"/>
      <c r="I156" s="31">
        <v>0</v>
      </c>
      <c r="J156" s="158"/>
      <c r="K156" s="157"/>
      <c r="L156" s="34">
        <v>0</v>
      </c>
      <c r="M156" s="42"/>
      <c r="N156" s="60">
        <v>0</v>
      </c>
      <c r="O156" s="158"/>
      <c r="P156" s="157"/>
      <c r="Q156" s="34">
        <v>0</v>
      </c>
      <c r="R156" s="42"/>
      <c r="S156" s="86"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20.45" customHeight="1">
      <c r="A157" t="s">
        <v>373</v>
      </c>
      <c r="B157" s="12" t="s">
        <v>74</v>
      </c>
      <c r="C157" s="30" t="s">
        <v>83</v>
      </c>
      <c r="D157" s="82"/>
      <c r="E157" s="14"/>
      <c r="F157" s="31">
        <v>0</v>
      </c>
      <c r="G157" s="84"/>
      <c r="H157" s="14"/>
      <c r="I157" s="31">
        <v>0</v>
      </c>
      <c r="J157" s="42"/>
      <c r="K157" s="14"/>
      <c r="L157" s="34">
        <v>0</v>
      </c>
      <c r="M157" s="42"/>
      <c r="N157" s="60">
        <v>0</v>
      </c>
      <c r="O157" s="42"/>
      <c r="P157" s="14"/>
      <c r="Q157" s="34">
        <v>0</v>
      </c>
      <c r="R157" s="42"/>
      <c r="S157" s="86"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20.45" customHeight="1">
      <c r="A158" t="s">
        <v>374</v>
      </c>
      <c r="B158" s="12" t="s">
        <v>74</v>
      </c>
      <c r="C158" s="30" t="s">
        <v>71</v>
      </c>
      <c r="D158" s="82"/>
      <c r="E158" s="14"/>
      <c r="F158" s="31">
        <v>8075.0323631485935</v>
      </c>
      <c r="G158" s="84"/>
      <c r="H158" s="14"/>
      <c r="I158" s="31">
        <v>8075.0323631485935</v>
      </c>
      <c r="J158" s="42"/>
      <c r="K158" s="14"/>
      <c r="L158" s="33">
        <v>10470</v>
      </c>
      <c r="M158" s="42"/>
      <c r="N158" s="60">
        <v>2394.9676368514065</v>
      </c>
      <c r="O158" s="42"/>
      <c r="P158" s="14"/>
      <c r="Q158" s="34">
        <v>0</v>
      </c>
      <c r="R158" s="42"/>
      <c r="S158" s="86">
        <v>10470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20.45" hidden="1" customHeight="1">
      <c r="A159" t="s">
        <v>342</v>
      </c>
      <c r="B159" s="12" t="s">
        <v>74</v>
      </c>
      <c r="C159" s="30" t="s">
        <v>21</v>
      </c>
      <c r="D159" s="82"/>
      <c r="E159" s="14"/>
      <c r="F159" s="31">
        <v>0</v>
      </c>
      <c r="G159" s="84"/>
      <c r="H159" s="14"/>
      <c r="I159" s="31">
        <v>0</v>
      </c>
      <c r="J159" s="42"/>
      <c r="K159" s="14"/>
      <c r="L159" s="33">
        <v>0</v>
      </c>
      <c r="M159" s="42"/>
      <c r="N159" s="60">
        <v>0</v>
      </c>
      <c r="O159" s="42"/>
      <c r="P159" s="14"/>
      <c r="Q159" s="34">
        <v>0</v>
      </c>
      <c r="R159" s="42"/>
      <c r="S159" s="86"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20.45" hidden="1" customHeight="1">
      <c r="A160" t="s">
        <v>342</v>
      </c>
      <c r="B160" s="12" t="s">
        <v>74</v>
      </c>
      <c r="C160" s="30" t="s">
        <v>21</v>
      </c>
      <c r="D160" s="82"/>
      <c r="E160" s="14"/>
      <c r="F160" s="31">
        <v>0</v>
      </c>
      <c r="G160" s="84"/>
      <c r="H160" s="14"/>
      <c r="I160" s="31">
        <v>0</v>
      </c>
      <c r="J160" s="42"/>
      <c r="K160" s="14"/>
      <c r="L160" s="33">
        <v>0</v>
      </c>
      <c r="M160" s="42"/>
      <c r="N160" s="60">
        <v>0</v>
      </c>
      <c r="O160" s="42"/>
      <c r="P160" s="14"/>
      <c r="Q160" s="34">
        <v>0</v>
      </c>
      <c r="R160" s="42"/>
      <c r="S160" s="86"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20.45" hidden="1" customHeight="1">
      <c r="A161" t="s">
        <v>342</v>
      </c>
      <c r="B161" s="12" t="s">
        <v>74</v>
      </c>
      <c r="C161" s="88" t="s">
        <v>21</v>
      </c>
      <c r="D161" s="89"/>
      <c r="E161" s="117"/>
      <c r="F161" s="31">
        <v>0</v>
      </c>
      <c r="G161" s="84"/>
      <c r="H161" s="14"/>
      <c r="I161" s="31">
        <v>0</v>
      </c>
      <c r="J161" s="42"/>
      <c r="K161" s="14"/>
      <c r="L161" s="33">
        <v>0</v>
      </c>
      <c r="M161" s="42"/>
      <c r="N161" s="60">
        <v>0</v>
      </c>
      <c r="O161" s="42"/>
      <c r="P161" s="14"/>
      <c r="Q161" s="34">
        <v>0</v>
      </c>
      <c r="R161" s="42"/>
      <c r="S161" s="86"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20.45" customHeight="1">
      <c r="B162" s="12"/>
      <c r="C162" s="99" t="s">
        <v>72</v>
      </c>
      <c r="D162" s="100"/>
      <c r="E162" s="101"/>
      <c r="F162" s="102">
        <v>8075.0323631485935</v>
      </c>
      <c r="G162" s="103"/>
      <c r="H162" s="101"/>
      <c r="I162" s="102">
        <v>8075.0323631485935</v>
      </c>
      <c r="J162" s="103"/>
      <c r="K162" s="101"/>
      <c r="L162" s="102">
        <v>10470</v>
      </c>
      <c r="M162" s="106"/>
      <c r="N162" s="102">
        <v>0</v>
      </c>
      <c r="O162" s="103"/>
      <c r="P162" s="101"/>
      <c r="Q162" s="102">
        <v>0</v>
      </c>
      <c r="R162" s="106"/>
      <c r="S162" s="107">
        <v>10470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20.4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20.45" customHeight="1" thickBot="1">
      <c r="B164" s="12"/>
      <c r="C164" s="130" t="s">
        <v>73</v>
      </c>
      <c r="D164" s="159"/>
      <c r="E164" s="131"/>
      <c r="F164" s="133">
        <v>4669.1762070992972</v>
      </c>
      <c r="G164" s="160"/>
      <c r="H164" s="131"/>
      <c r="I164" s="133">
        <v>4669.1762070992972</v>
      </c>
      <c r="J164" s="161"/>
      <c r="K164" s="132"/>
      <c r="L164" s="133">
        <v>15481.926999999967</v>
      </c>
      <c r="M164" s="161"/>
      <c r="N164" s="133">
        <v>10812.75079290067</v>
      </c>
      <c r="O164" s="161"/>
      <c r="P164" s="132"/>
      <c r="Q164" s="133">
        <v>-32835.830000000038</v>
      </c>
      <c r="R164" s="161"/>
      <c r="S164" s="135">
        <v>48317.757000000005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">
        <v>256</v>
      </c>
      <c r="D167" s="2"/>
      <c r="E167" s="2"/>
      <c r="F167" s="2"/>
      <c r="G167" s="2"/>
      <c r="H167" s="1"/>
      <c r="I167" s="1"/>
      <c r="J167" s="1"/>
      <c r="K167" s="749" t="s">
        <v>84</v>
      </c>
      <c r="L167" s="2"/>
      <c r="M167" s="2"/>
      <c r="N167" s="1"/>
      <c r="O167" s="1"/>
      <c r="P167" s="2"/>
      <c r="Q167" s="1"/>
      <c r="R167" s="2"/>
      <c r="S167" s="5" t="s">
        <v>526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20.45" customHeight="1" thickTop="1">
      <c r="B169" s="12"/>
      <c r="C169" s="13"/>
      <c r="D169" s="774" t="s">
        <v>5</v>
      </c>
      <c r="E169" s="775"/>
      <c r="F169" s="776"/>
      <c r="G169" s="777" t="s">
        <v>75</v>
      </c>
      <c r="H169" s="775"/>
      <c r="I169" s="776"/>
      <c r="J169" s="777" t="s">
        <v>7</v>
      </c>
      <c r="K169" s="775"/>
      <c r="L169" s="776"/>
      <c r="M169" s="777" t="s">
        <v>8</v>
      </c>
      <c r="N169" s="776"/>
      <c r="O169" s="774" t="s">
        <v>9</v>
      </c>
      <c r="P169" s="775"/>
      <c r="Q169" s="776"/>
      <c r="R169" s="777" t="s">
        <v>10</v>
      </c>
      <c r="S169" s="778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20.45" customHeight="1">
      <c r="A170" t="s">
        <v>84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20.45" customHeight="1">
      <c r="A171" t="s">
        <v>375</v>
      </c>
      <c r="B171" s="12" t="s">
        <v>84</v>
      </c>
      <c r="C171" s="30" t="s">
        <v>87</v>
      </c>
      <c r="D171" s="14">
        <v>302.22260338597385</v>
      </c>
      <c r="E171" s="83">
        <v>74177.058150922123</v>
      </c>
      <c r="F171" s="83">
        <v>55670.32225880849</v>
      </c>
      <c r="G171" s="163">
        <v>302.22260338597385</v>
      </c>
      <c r="H171" s="83">
        <v>74177.058150922123</v>
      </c>
      <c r="I171" s="83">
        <v>55670.32225880849</v>
      </c>
      <c r="J171" s="659">
        <v>229</v>
      </c>
      <c r="K171" s="31">
        <v>52817.55</v>
      </c>
      <c r="L171" s="34">
        <v>39493.170000000006</v>
      </c>
      <c r="M171" s="164">
        <v>-0.28795302325772532</v>
      </c>
      <c r="N171" s="60">
        <v>-16177.152258808484</v>
      </c>
      <c r="O171" s="659">
        <v>300</v>
      </c>
      <c r="P171" s="31">
        <v>69156.639999999999</v>
      </c>
      <c r="Q171" s="34">
        <v>51196.93</v>
      </c>
      <c r="R171" s="164">
        <v>0.76333333333333331</v>
      </c>
      <c r="S171" s="86">
        <v>-11703.759999999995</v>
      </c>
      <c r="T171" s="83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20.45" customHeight="1">
      <c r="A172" t="s">
        <v>376</v>
      </c>
      <c r="B172" s="12" t="s">
        <v>84</v>
      </c>
      <c r="C172" s="30" t="s">
        <v>88</v>
      </c>
      <c r="D172" s="14"/>
      <c r="E172" s="150"/>
      <c r="F172" s="165">
        <v>0.75050593332429738</v>
      </c>
      <c r="G172" s="42"/>
      <c r="H172" s="150"/>
      <c r="I172" s="165">
        <v>0.75050593332429738</v>
      </c>
      <c r="J172" s="61"/>
      <c r="K172" s="14"/>
      <c r="L172" s="165">
        <v>0.74772816989807367</v>
      </c>
      <c r="M172" s="164"/>
      <c r="N172" s="60"/>
      <c r="O172" s="61"/>
      <c r="P172" s="14"/>
      <c r="Q172" s="165">
        <v>0.74030389562014576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20.45" customHeight="1">
      <c r="A173" t="s">
        <v>84</v>
      </c>
      <c r="B173" s="12" t="s">
        <v>84</v>
      </c>
      <c r="C173" s="88"/>
      <c r="D173" s="117"/>
      <c r="E173" s="166">
        <v>245.43848580441644</v>
      </c>
      <c r="F173" s="167"/>
      <c r="G173" s="24"/>
      <c r="H173" s="166">
        <v>245.43848580441644</v>
      </c>
      <c r="I173" s="167"/>
      <c r="J173" s="168"/>
      <c r="K173" s="169">
        <v>230.64432314410482</v>
      </c>
      <c r="L173" s="167"/>
      <c r="M173" s="170"/>
      <c r="N173" s="94"/>
      <c r="O173" s="168"/>
      <c r="P173" s="169">
        <v>230.52213333333333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20.45" customHeight="1">
      <c r="A174" t="s">
        <v>377</v>
      </c>
      <c r="B174" s="12" t="s">
        <v>84</v>
      </c>
      <c r="C174" s="15" t="s">
        <v>89</v>
      </c>
      <c r="D174" s="171">
        <v>262.03197676267513</v>
      </c>
      <c r="E174" s="83">
        <v>46309.960038720368</v>
      </c>
      <c r="F174" s="83">
        <v>32331.962322221443</v>
      </c>
      <c r="G174" s="172">
        <v>262.03197676267513</v>
      </c>
      <c r="H174" s="83">
        <v>46309.960038720368</v>
      </c>
      <c r="I174" s="83">
        <v>32331.962322221443</v>
      </c>
      <c r="J174" s="660">
        <v>248</v>
      </c>
      <c r="K174" s="31">
        <v>48138.89</v>
      </c>
      <c r="L174" s="34">
        <v>34235.4</v>
      </c>
      <c r="M174" s="164">
        <v>3.9493231256309415E-2</v>
      </c>
      <c r="N174" s="115">
        <v>1903.4376777785583</v>
      </c>
      <c r="O174" s="660">
        <v>226</v>
      </c>
      <c r="P174" s="173">
        <v>59398.14</v>
      </c>
      <c r="Q174" s="34">
        <v>41319.25</v>
      </c>
      <c r="R174" s="164">
        <v>1.0973451327433628</v>
      </c>
      <c r="S174" s="86">
        <v>-7083.8499999999985</v>
      </c>
      <c r="T174" s="83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20.45" customHeight="1">
      <c r="A175" t="s">
        <v>376</v>
      </c>
      <c r="B175" s="12" t="s">
        <v>84</v>
      </c>
      <c r="C175" s="30" t="s">
        <v>88</v>
      </c>
      <c r="D175" s="14"/>
      <c r="E175" s="14"/>
      <c r="F175" s="165">
        <v>0.69816433214773377</v>
      </c>
      <c r="G175" s="42"/>
      <c r="H175" s="14"/>
      <c r="I175" s="165">
        <v>0.69816433214773377</v>
      </c>
      <c r="J175" s="42"/>
      <c r="K175" s="14"/>
      <c r="L175" s="165">
        <v>0.71117967198662047</v>
      </c>
      <c r="M175" s="43"/>
      <c r="N175" s="44"/>
      <c r="O175" s="42"/>
      <c r="P175" s="14"/>
      <c r="Q175" s="165">
        <v>0.69563205177805232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20.45" customHeight="1">
      <c r="A176" t="s">
        <v>84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20.45" customHeight="1">
      <c r="A177" t="s">
        <v>379</v>
      </c>
      <c r="B177" s="12" t="s">
        <v>84</v>
      </c>
      <c r="C177" s="30" t="s">
        <v>90</v>
      </c>
      <c r="D177" s="14">
        <v>233.23105368099667</v>
      </c>
      <c r="E177" s="83">
        <v>55001.054266025283</v>
      </c>
      <c r="F177" s="83">
        <v>40328.235085467459</v>
      </c>
      <c r="G177" s="42">
        <v>233.23105368099667</v>
      </c>
      <c r="H177" s="83">
        <v>55001.054266025283</v>
      </c>
      <c r="I177" s="83">
        <v>40328.235085467459</v>
      </c>
      <c r="J177" s="659">
        <v>205</v>
      </c>
      <c r="K177" s="173">
        <v>47407.360000000001</v>
      </c>
      <c r="L177" s="34">
        <v>33807.81</v>
      </c>
      <c r="M177" s="164">
        <v>-0.13806452198709918</v>
      </c>
      <c r="N177" s="60">
        <v>-6520.425085467461</v>
      </c>
      <c r="O177" s="659">
        <v>217</v>
      </c>
      <c r="P177" s="173">
        <v>41447.9</v>
      </c>
      <c r="Q177" s="34">
        <v>29169.54</v>
      </c>
      <c r="R177" s="164">
        <v>0.9447004608294931</v>
      </c>
      <c r="S177" s="86">
        <v>4638.2699999999968</v>
      </c>
      <c r="T177" s="83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20.45" customHeight="1">
      <c r="A178" t="s">
        <v>376</v>
      </c>
      <c r="B178" s="12" t="s">
        <v>84</v>
      </c>
      <c r="C178" s="30" t="s">
        <v>88</v>
      </c>
      <c r="D178" s="14"/>
      <c r="E178" s="150"/>
      <c r="F178" s="165">
        <v>0.73322658308349231</v>
      </c>
      <c r="G178" s="42"/>
      <c r="H178" s="150"/>
      <c r="I178" s="165">
        <v>0.73322658308349231</v>
      </c>
      <c r="J178" s="61"/>
      <c r="K178" s="150"/>
      <c r="L178" s="165">
        <v>0.71313420532170524</v>
      </c>
      <c r="M178" s="164"/>
      <c r="N178" s="60">
        <v>-2.0092377761787072E-2</v>
      </c>
      <c r="O178" s="61"/>
      <c r="P178" s="150"/>
      <c r="Q178" s="165">
        <v>0.70376400251882487</v>
      </c>
      <c r="R178" s="61"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20.45" customHeight="1">
      <c r="A179" t="s">
        <v>84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20.45" customHeight="1">
      <c r="A180" t="s">
        <v>380</v>
      </c>
      <c r="B180" s="12" t="s">
        <v>84</v>
      </c>
      <c r="C180" s="15" t="s">
        <v>91</v>
      </c>
      <c r="D180" s="111">
        <v>0</v>
      </c>
      <c r="E180" s="83">
        <v>24.986890403775561</v>
      </c>
      <c r="F180" s="83">
        <v>18.490298898793917</v>
      </c>
      <c r="G180" s="113">
        <v>0</v>
      </c>
      <c r="H180" s="83">
        <v>24.986890403775561</v>
      </c>
      <c r="I180" s="83">
        <v>18.490298898793917</v>
      </c>
      <c r="J180" s="660">
        <v>0</v>
      </c>
      <c r="K180" s="173">
        <v>209.85</v>
      </c>
      <c r="L180" s="114">
        <v>209.85</v>
      </c>
      <c r="M180" s="182">
        <v>7.3984039874081855</v>
      </c>
      <c r="N180" s="115">
        <v>191.35970110120607</v>
      </c>
      <c r="O180" s="660">
        <v>0</v>
      </c>
      <c r="P180" s="173">
        <v>49.94</v>
      </c>
      <c r="Q180" s="114">
        <v>49.94</v>
      </c>
      <c r="R180" s="164">
        <v>0</v>
      </c>
      <c r="S180" s="116">
        <v>159.91</v>
      </c>
      <c r="T180" s="8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20.45" customHeight="1">
      <c r="A181" t="s">
        <v>376</v>
      </c>
      <c r="B181" s="12" t="s">
        <v>84</v>
      </c>
      <c r="C181" s="30" t="s">
        <v>88</v>
      </c>
      <c r="D181" s="77"/>
      <c r="E181" s="183"/>
      <c r="F181" s="165">
        <v>0.7400000000000001</v>
      </c>
      <c r="G181" s="79"/>
      <c r="H181" s="183"/>
      <c r="I181" s="165">
        <v>0.7400000000000001</v>
      </c>
      <c r="J181" s="184"/>
      <c r="K181" s="183">
        <v>0</v>
      </c>
      <c r="L181" s="165">
        <v>1</v>
      </c>
      <c r="M181" s="61">
        <v>0</v>
      </c>
      <c r="N181" s="185"/>
      <c r="O181" s="184"/>
      <c r="P181" s="183">
        <v>0</v>
      </c>
      <c r="Q181" s="165">
        <v>1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20.45" customHeight="1">
      <c r="A182" t="s">
        <v>84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0.45" customHeight="1" thickBot="1">
      <c r="A183" t="s">
        <v>381</v>
      </c>
      <c r="B183" s="12" t="s">
        <v>84</v>
      </c>
      <c r="C183" s="30" t="s">
        <v>92</v>
      </c>
      <c r="D183" s="14"/>
      <c r="E183" s="14"/>
      <c r="F183" s="60">
        <v>-3065.6632097438992</v>
      </c>
      <c r="G183" s="42"/>
      <c r="H183" s="83"/>
      <c r="I183" s="83">
        <v>-3065.6632097438992</v>
      </c>
      <c r="J183" s="61"/>
      <c r="K183" s="83"/>
      <c r="L183" s="34">
        <v>-1992.56</v>
      </c>
      <c r="M183" s="184"/>
      <c r="N183" s="60">
        <v>1073.1032097438992</v>
      </c>
      <c r="O183" s="61"/>
      <c r="P183" s="83"/>
      <c r="Q183" s="34">
        <v>-2330.34</v>
      </c>
      <c r="R183" s="193"/>
      <c r="S183" s="86">
        <v>337.7800000000002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20.45" customHeight="1" thickTop="1">
      <c r="A184" t="s">
        <v>382</v>
      </c>
      <c r="B184" s="12" t="s">
        <v>84</v>
      </c>
      <c r="C184" s="194" t="s">
        <v>93</v>
      </c>
      <c r="D184" s="195"/>
      <c r="E184" s="195">
        <v>175513.05934607156</v>
      </c>
      <c r="F184" s="196">
        <v>125283.34675565228</v>
      </c>
      <c r="G184" s="197"/>
      <c r="H184" s="195">
        <v>175513.05934607156</v>
      </c>
      <c r="I184" s="196">
        <v>125283.34675565228</v>
      </c>
      <c r="J184" s="197">
        <v>682</v>
      </c>
      <c r="K184" s="195">
        <v>148573.65</v>
      </c>
      <c r="L184" s="196">
        <v>105753.67000000001</v>
      </c>
      <c r="M184" s="198">
        <v>-0.15348948646011132</v>
      </c>
      <c r="N184" s="196">
        <v>-19529.676755652268</v>
      </c>
      <c r="O184" s="197">
        <v>743</v>
      </c>
      <c r="P184" s="195">
        <v>170052.62</v>
      </c>
      <c r="Q184" s="196">
        <v>119405.32</v>
      </c>
      <c r="R184" s="43">
        <v>0.91790040376850601</v>
      </c>
      <c r="S184" s="199">
        <v>-13651.649999999994</v>
      </c>
      <c r="T184" s="118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20.45" customHeight="1">
      <c r="A185" t="s">
        <v>383</v>
      </c>
      <c r="B185" s="12" t="s">
        <v>84</v>
      </c>
      <c r="C185" s="200" t="s">
        <v>94</v>
      </c>
      <c r="D185" s="201"/>
      <c r="E185" s="201"/>
      <c r="F185" s="202">
        <v>0.71381210732941647</v>
      </c>
      <c r="G185" s="203"/>
      <c r="H185" s="201"/>
      <c r="I185" s="44">
        <v>0.71381210732941647</v>
      </c>
      <c r="J185" s="203"/>
      <c r="K185" s="204">
        <v>217.849926686217</v>
      </c>
      <c r="L185" s="44">
        <v>0.71179290540415485</v>
      </c>
      <c r="M185" s="203"/>
      <c r="N185" s="202">
        <v>-0.15588406010371181</v>
      </c>
      <c r="O185" s="203"/>
      <c r="P185" s="204">
        <v>228.87297442799462</v>
      </c>
      <c r="Q185" s="44">
        <v>0.70216689398846077</v>
      </c>
      <c r="R185" s="203"/>
      <c r="S185" s="45">
        <v>-14872.692008797649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20.45" customHeight="1">
      <c r="A186" t="s">
        <v>84</v>
      </c>
      <c r="B186" s="12" t="s">
        <v>84</v>
      </c>
      <c r="C186" s="36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9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20.45" customHeight="1">
      <c r="A187" t="s">
        <v>384</v>
      </c>
      <c r="B187" s="12" t="s">
        <v>84</v>
      </c>
      <c r="C187" s="30" t="s">
        <v>95</v>
      </c>
      <c r="D187" s="83"/>
      <c r="E187" s="83">
        <v>18153.058934700417</v>
      </c>
      <c r="F187" s="83">
        <v>4356.7341443281002</v>
      </c>
      <c r="G187" s="61"/>
      <c r="H187" s="83">
        <v>18153.058934700417</v>
      </c>
      <c r="I187" s="83">
        <v>4356.7341443281002</v>
      </c>
      <c r="J187" s="61"/>
      <c r="K187" s="31">
        <v>20159.239999999998</v>
      </c>
      <c r="L187" s="34">
        <v>4454.489999999998</v>
      </c>
      <c r="M187" s="85">
        <v>0.11051476627251358</v>
      </c>
      <c r="N187" s="60">
        <v>97.755855671897734</v>
      </c>
      <c r="O187" s="61"/>
      <c r="P187" s="31">
        <v>23754.42</v>
      </c>
      <c r="Q187" s="34">
        <v>5656.149999999996</v>
      </c>
      <c r="R187" s="164">
        <v>0</v>
      </c>
      <c r="S187" s="86">
        <v>-1201.659999999998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20.45" customHeight="1">
      <c r="A188" t="s">
        <v>376</v>
      </c>
      <c r="B188" s="12" t="s">
        <v>84</v>
      </c>
      <c r="C188" s="30" t="s">
        <v>88</v>
      </c>
      <c r="D188" s="14"/>
      <c r="E188" s="150"/>
      <c r="F188" s="165">
        <v>0.24000000000000002</v>
      </c>
      <c r="G188" s="42"/>
      <c r="H188" s="150"/>
      <c r="I188" s="165">
        <v>0.24000000000000002</v>
      </c>
      <c r="J188" s="184"/>
      <c r="K188" s="183"/>
      <c r="L188" s="165">
        <v>0.22096517527446463</v>
      </c>
      <c r="M188" s="184"/>
      <c r="N188" s="185"/>
      <c r="O188" s="184"/>
      <c r="P188" s="183"/>
      <c r="Q188" s="165">
        <v>0.23810937080341243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20.45" customHeight="1">
      <c r="A189" t="s">
        <v>84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20.45" customHeight="1">
      <c r="A190" t="s">
        <v>385</v>
      </c>
      <c r="B190" s="12" t="s">
        <v>84</v>
      </c>
      <c r="C190" s="30" t="s">
        <v>96</v>
      </c>
      <c r="D190" s="14"/>
      <c r="E190" s="83">
        <v>0</v>
      </c>
      <c r="F190" s="83">
        <v>0</v>
      </c>
      <c r="G190" s="42"/>
      <c r="H190" s="83">
        <v>0</v>
      </c>
      <c r="I190" s="83">
        <v>0</v>
      </c>
      <c r="J190" s="184"/>
      <c r="K190" s="31">
        <v>0</v>
      </c>
      <c r="L190" s="165"/>
      <c r="M190" s="184"/>
      <c r="N190" s="185"/>
      <c r="O190" s="184"/>
      <c r="P190" s="31"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20.45" customHeight="1">
      <c r="A191" t="s">
        <v>376</v>
      </c>
      <c r="B191" s="12" t="s">
        <v>84</v>
      </c>
      <c r="C191" s="30" t="s">
        <v>88</v>
      </c>
      <c r="D191" s="14"/>
      <c r="E191" s="150"/>
      <c r="F191" s="165">
        <v>0</v>
      </c>
      <c r="G191" s="42"/>
      <c r="H191" s="150"/>
      <c r="I191" s="165">
        <v>0</v>
      </c>
      <c r="J191" s="184"/>
      <c r="K191" s="183"/>
      <c r="L191" s="165">
        <v>0</v>
      </c>
      <c r="M191" s="184"/>
      <c r="N191" s="185"/>
      <c r="O191" s="184"/>
      <c r="P191" s="183"/>
      <c r="Q191" s="165"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20.45" customHeight="1" thickBot="1">
      <c r="A192" t="s">
        <v>84</v>
      </c>
      <c r="B192" s="12" t="s">
        <v>84</v>
      </c>
      <c r="C192" s="210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5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20.45" customHeight="1" thickTop="1">
      <c r="A193" t="s">
        <v>386</v>
      </c>
      <c r="B193" s="12" t="s">
        <v>84</v>
      </c>
      <c r="C193" s="63" t="s">
        <v>97</v>
      </c>
      <c r="D193" s="64"/>
      <c r="E193" s="64">
        <v>193666.11828077197</v>
      </c>
      <c r="F193" s="66">
        <v>129640.08089998038</v>
      </c>
      <c r="G193" s="67"/>
      <c r="H193" s="64">
        <v>193666.11828077197</v>
      </c>
      <c r="I193" s="66">
        <v>129640.08089998038</v>
      </c>
      <c r="J193" s="67"/>
      <c r="K193" s="64">
        <v>168732.88999999998</v>
      </c>
      <c r="L193" s="66">
        <v>110208.16</v>
      </c>
      <c r="M193" s="216">
        <v>-1.6248286231529407E-2</v>
      </c>
      <c r="N193" s="66">
        <v>-19431.920899980381</v>
      </c>
      <c r="O193" s="67"/>
      <c r="P193" s="64">
        <v>193807.03999999998</v>
      </c>
      <c r="Q193" s="66">
        <v>125061.47</v>
      </c>
      <c r="R193" s="216">
        <v>7.8630354482254194E-3</v>
      </c>
      <c r="S193" s="69">
        <v>-14853.309999999998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20.45" customHeight="1" thickBot="1">
      <c r="A194" t="s">
        <v>84</v>
      </c>
      <c r="B194" s="12" t="s">
        <v>84</v>
      </c>
      <c r="C194" s="70"/>
      <c r="D194" s="71"/>
      <c r="E194" s="71"/>
      <c r="F194" s="75">
        <v>0.66939990355995904</v>
      </c>
      <c r="G194" s="73"/>
      <c r="H194" s="71"/>
      <c r="I194" s="75">
        <v>0.66939990355995904</v>
      </c>
      <c r="J194" s="73"/>
      <c r="K194" s="71"/>
      <c r="L194" s="75">
        <v>0.65315161732842963</v>
      </c>
      <c r="M194" s="74"/>
      <c r="N194" s="75">
        <v>-0.14989130495045319</v>
      </c>
      <c r="O194" s="73"/>
      <c r="P194" s="71"/>
      <c r="Q194" s="75">
        <v>0.64528858188020422</v>
      </c>
      <c r="R194" s="74"/>
      <c r="S194" s="76">
        <v>-7.419771081328002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20.45" customHeight="1" thickTop="1">
      <c r="A195" t="s">
        <v>84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20.45" customHeight="1">
      <c r="A196" t="s">
        <v>387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20.45" customHeight="1">
      <c r="A197" t="s">
        <v>388</v>
      </c>
      <c r="B197" s="12" t="s">
        <v>84</v>
      </c>
      <c r="C197" s="108" t="s">
        <v>42</v>
      </c>
      <c r="D197" s="14"/>
      <c r="E197" s="14"/>
      <c r="F197" s="31">
        <v>11568.334234482758</v>
      </c>
      <c r="G197" s="42"/>
      <c r="H197" s="14"/>
      <c r="I197" s="31">
        <v>11568.334234482758</v>
      </c>
      <c r="J197" s="42"/>
      <c r="K197" s="14"/>
      <c r="L197" s="34">
        <v>11028.21</v>
      </c>
      <c r="M197" s="42"/>
      <c r="N197" s="60">
        <v>-540.12423448275877</v>
      </c>
      <c r="O197" s="42"/>
      <c r="P197" s="14"/>
      <c r="Q197" s="34">
        <v>13543.92</v>
      </c>
      <c r="R197" s="42"/>
      <c r="S197" s="35">
        <v>-2515.7100000000009</v>
      </c>
      <c r="T197" s="14"/>
      <c r="U197" s="14"/>
      <c r="V197" s="14" t="s">
        <v>389</v>
      </c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20.45" customHeight="1">
      <c r="A198" t="s">
        <v>390</v>
      </c>
      <c r="B198" s="12" t="s">
        <v>84</v>
      </c>
      <c r="C198" s="109" t="s">
        <v>43</v>
      </c>
      <c r="D198" s="82"/>
      <c r="E198" s="14"/>
      <c r="F198" s="23">
        <v>8329.558130574711</v>
      </c>
      <c r="G198" s="84"/>
      <c r="H198" s="14"/>
      <c r="I198" s="23">
        <v>8329.558130574711</v>
      </c>
      <c r="J198" s="42"/>
      <c r="K198" s="14"/>
      <c r="L198" s="34">
        <v>7062.25</v>
      </c>
      <c r="M198" s="42"/>
      <c r="N198" s="60">
        <v>-1267.308130574711</v>
      </c>
      <c r="O198" s="42"/>
      <c r="P198" s="14"/>
      <c r="Q198" s="34">
        <v>7835.37</v>
      </c>
      <c r="R198" s="42"/>
      <c r="S198" s="86">
        <v>-773.11999999999989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20.45" customHeight="1">
      <c r="A199" t="s">
        <v>391</v>
      </c>
      <c r="B199" s="12" t="s">
        <v>84</v>
      </c>
      <c r="C199" s="108" t="s">
        <v>44</v>
      </c>
      <c r="D199" s="110"/>
      <c r="E199" s="111"/>
      <c r="F199" s="31">
        <v>11251.771741425286</v>
      </c>
      <c r="G199" s="112"/>
      <c r="H199" s="111"/>
      <c r="I199" s="31">
        <v>11251.771741425286</v>
      </c>
      <c r="J199" s="113"/>
      <c r="K199" s="111"/>
      <c r="L199" s="114">
        <v>10585.62</v>
      </c>
      <c r="M199" s="113"/>
      <c r="N199" s="115">
        <v>-666.15174142528485</v>
      </c>
      <c r="O199" s="113"/>
      <c r="P199" s="111"/>
      <c r="Q199" s="114">
        <v>10701.82</v>
      </c>
      <c r="R199" s="113"/>
      <c r="S199" s="116">
        <v>-116.19999999999891</v>
      </c>
      <c r="T199" s="14"/>
      <c r="U199" s="14"/>
      <c r="V199" s="14" t="s">
        <v>392</v>
      </c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20.45" customHeight="1">
      <c r="A200" t="s">
        <v>393</v>
      </c>
      <c r="B200" s="12" t="s">
        <v>84</v>
      </c>
      <c r="C200" s="108" t="s">
        <v>45</v>
      </c>
      <c r="D200" s="82"/>
      <c r="E200" s="14"/>
      <c r="F200" s="31">
        <v>29891.36331034483</v>
      </c>
      <c r="G200" s="84"/>
      <c r="H200" s="14"/>
      <c r="I200" s="31">
        <v>29891.36331034483</v>
      </c>
      <c r="J200" s="42"/>
      <c r="K200" s="14"/>
      <c r="L200" s="34">
        <v>14655.62</v>
      </c>
      <c r="M200" s="42"/>
      <c r="N200" s="60">
        <v>-15235.743310344829</v>
      </c>
      <c r="O200" s="42"/>
      <c r="P200" s="14"/>
      <c r="Q200" s="34">
        <v>18638.689999999999</v>
      </c>
      <c r="R200" s="42"/>
      <c r="S200" s="86">
        <v>-3983.0699999999979</v>
      </c>
      <c r="T200" s="14"/>
      <c r="U200" s="14"/>
      <c r="V200" s="14">
        <v>-1.5</v>
      </c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20.45" hidden="1" customHeight="1">
      <c r="A201" t="s">
        <v>394</v>
      </c>
      <c r="B201" s="12" t="s">
        <v>84</v>
      </c>
      <c r="C201" s="30" t="s">
        <v>21</v>
      </c>
      <c r="D201" s="82"/>
      <c r="E201" s="14"/>
      <c r="F201" s="31">
        <v>0</v>
      </c>
      <c r="G201" s="84"/>
      <c r="H201" s="14"/>
      <c r="I201" s="31">
        <v>0</v>
      </c>
      <c r="J201" s="42"/>
      <c r="K201" s="14"/>
      <c r="L201" s="34">
        <v>0</v>
      </c>
      <c r="M201" s="42"/>
      <c r="N201" s="60">
        <v>0</v>
      </c>
      <c r="O201" s="42"/>
      <c r="P201" s="14"/>
      <c r="Q201" s="34">
        <v>0</v>
      </c>
      <c r="R201" s="42"/>
      <c r="S201" s="86"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20.45" hidden="1" customHeight="1">
      <c r="A202" t="s">
        <v>394</v>
      </c>
      <c r="B202" s="12" t="s">
        <v>84</v>
      </c>
      <c r="C202" s="30" t="s">
        <v>21</v>
      </c>
      <c r="D202" s="82"/>
      <c r="E202" s="14"/>
      <c r="F202" s="31">
        <v>0</v>
      </c>
      <c r="G202" s="84"/>
      <c r="H202" s="14"/>
      <c r="I202" s="31">
        <v>0</v>
      </c>
      <c r="J202" s="42"/>
      <c r="K202" s="14"/>
      <c r="L202" s="34">
        <v>0</v>
      </c>
      <c r="M202" s="42"/>
      <c r="N202" s="60">
        <v>0</v>
      </c>
      <c r="O202" s="42"/>
      <c r="P202" s="14"/>
      <c r="Q202" s="34">
        <v>0</v>
      </c>
      <c r="R202" s="42"/>
      <c r="S202" s="86"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20.45" hidden="1" customHeight="1">
      <c r="A203" t="s">
        <v>394</v>
      </c>
      <c r="B203" s="12" t="s">
        <v>84</v>
      </c>
      <c r="C203" s="30" t="s">
        <v>21</v>
      </c>
      <c r="D203" s="82"/>
      <c r="E203" s="14"/>
      <c r="F203" s="31">
        <v>0</v>
      </c>
      <c r="G203" s="84"/>
      <c r="H203" s="14"/>
      <c r="I203" s="31">
        <v>0</v>
      </c>
      <c r="J203" s="42"/>
      <c r="K203" s="14"/>
      <c r="L203" s="34">
        <v>0</v>
      </c>
      <c r="M203" s="42"/>
      <c r="N203" s="60">
        <v>0</v>
      </c>
      <c r="O203" s="42"/>
      <c r="P203" s="14"/>
      <c r="Q203" s="34">
        <v>0</v>
      </c>
      <c r="R203" s="42"/>
      <c r="S203" s="86"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20.45" customHeight="1">
      <c r="A204" t="s">
        <v>395</v>
      </c>
      <c r="B204" s="12" t="s">
        <v>84</v>
      </c>
      <c r="C204" s="109" t="s">
        <v>46</v>
      </c>
      <c r="D204" s="82"/>
      <c r="E204" s="14"/>
      <c r="F204" s="31">
        <v>15991.419290019308</v>
      </c>
      <c r="G204" s="84"/>
      <c r="H204" s="14"/>
      <c r="I204" s="31">
        <v>15991.419290019308</v>
      </c>
      <c r="J204" s="42"/>
      <c r="K204" s="14"/>
      <c r="L204" s="34">
        <v>12821.5</v>
      </c>
      <c r="M204" s="42"/>
      <c r="N204" s="60">
        <v>-3169.9192900193084</v>
      </c>
      <c r="O204" s="42"/>
      <c r="P204" s="14"/>
      <c r="Q204" s="34">
        <v>13573.16</v>
      </c>
      <c r="R204" s="42"/>
      <c r="S204" s="86">
        <v>-751.65999999999985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20.45" customHeight="1">
      <c r="A205" t="s">
        <v>396</v>
      </c>
      <c r="B205" s="12" t="s">
        <v>84</v>
      </c>
      <c r="C205" s="108" t="s">
        <v>47</v>
      </c>
      <c r="D205" s="110"/>
      <c r="E205" s="111"/>
      <c r="F205" s="56">
        <v>15991.419290019308</v>
      </c>
      <c r="G205" s="112"/>
      <c r="H205" s="111"/>
      <c r="I205" s="56">
        <v>15991.419290019308</v>
      </c>
      <c r="J205" s="113"/>
      <c r="K205" s="111"/>
      <c r="L205" s="114">
        <v>12837.87</v>
      </c>
      <c r="M205" s="113"/>
      <c r="N205" s="115">
        <v>-3153.5492900193076</v>
      </c>
      <c r="O205" s="113"/>
      <c r="P205" s="111"/>
      <c r="Q205" s="114">
        <v>11216.79</v>
      </c>
      <c r="R205" s="113"/>
      <c r="S205" s="116">
        <v>1621.08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20.45" customHeight="1">
      <c r="A206" t="s">
        <v>397</v>
      </c>
      <c r="B206" s="12" t="s">
        <v>84</v>
      </c>
      <c r="C206" s="108" t="s">
        <v>48</v>
      </c>
      <c r="D206" s="82"/>
      <c r="E206" s="14"/>
      <c r="F206" s="31">
        <v>11460.517157847171</v>
      </c>
      <c r="G206" s="84"/>
      <c r="H206" s="14"/>
      <c r="I206" s="31">
        <v>11460.517157847171</v>
      </c>
      <c r="J206" s="42"/>
      <c r="K206" s="14"/>
      <c r="L206" s="34">
        <v>4447.12</v>
      </c>
      <c r="M206" s="42"/>
      <c r="N206" s="60">
        <v>-7013.397157847171</v>
      </c>
      <c r="O206" s="42"/>
      <c r="P206" s="14"/>
      <c r="Q206" s="34">
        <v>8003.66</v>
      </c>
      <c r="R206" s="42"/>
      <c r="S206" s="86">
        <v>-3556.54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20.45" customHeight="1">
      <c r="A207" t="s">
        <v>398</v>
      </c>
      <c r="B207" s="12" t="s">
        <v>84</v>
      </c>
      <c r="C207" s="108" t="s">
        <v>49</v>
      </c>
      <c r="D207" s="82"/>
      <c r="E207" s="14"/>
      <c r="F207" s="31">
        <v>2665.2365483365516</v>
      </c>
      <c r="G207" s="84"/>
      <c r="H207" s="14"/>
      <c r="I207" s="31">
        <v>2665.2365483365516</v>
      </c>
      <c r="J207" s="42"/>
      <c r="K207" s="14"/>
      <c r="L207" s="34">
        <v>1986.71</v>
      </c>
      <c r="M207" s="42"/>
      <c r="N207" s="60">
        <v>-678.52654833655151</v>
      </c>
      <c r="O207" s="42"/>
      <c r="P207" s="14"/>
      <c r="Q207" s="34">
        <v>3129.58</v>
      </c>
      <c r="R207" s="42"/>
      <c r="S207" s="86">
        <v>-1142.8699999999999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20.45" hidden="1" customHeight="1">
      <c r="A208" t="s">
        <v>394</v>
      </c>
      <c r="B208" s="12" t="s">
        <v>84</v>
      </c>
      <c r="C208" s="30" t="s">
        <v>21</v>
      </c>
      <c r="D208" s="89"/>
      <c r="E208" s="117"/>
      <c r="F208" s="31">
        <v>0</v>
      </c>
      <c r="G208" s="91"/>
      <c r="H208" s="117"/>
      <c r="I208" s="31">
        <v>0</v>
      </c>
      <c r="J208" s="24"/>
      <c r="K208" s="117"/>
      <c r="L208" s="34">
        <v>0</v>
      </c>
      <c r="M208" s="24"/>
      <c r="N208" s="94">
        <v>0</v>
      </c>
      <c r="O208" s="24"/>
      <c r="P208" s="117"/>
      <c r="Q208" s="34">
        <v>0</v>
      </c>
      <c r="R208" s="24"/>
      <c r="S208" s="95"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20.45" customHeight="1">
      <c r="A209" t="s">
        <v>399</v>
      </c>
      <c r="B209" s="12" t="s">
        <v>84</v>
      </c>
      <c r="C209" s="99" t="s">
        <v>50</v>
      </c>
      <c r="D209" s="100" t="s">
        <v>98</v>
      </c>
      <c r="E209" s="101">
        <v>0.82651614345811586</v>
      </c>
      <c r="F209" s="102">
        <v>107149.61970304993</v>
      </c>
      <c r="G209" s="103" t="s">
        <v>98</v>
      </c>
      <c r="H209" s="101">
        <v>0.82651614345811586</v>
      </c>
      <c r="I209" s="102">
        <v>107149.61970304993</v>
      </c>
      <c r="J209" s="103" t="s">
        <v>98</v>
      </c>
      <c r="K209" s="101">
        <v>0.68438580228542067</v>
      </c>
      <c r="L209" s="102">
        <v>75424.900000000009</v>
      </c>
      <c r="M209" s="154"/>
      <c r="N209" s="119">
        <v>-31724.719703049923</v>
      </c>
      <c r="O209" s="103" t="s">
        <v>98</v>
      </c>
      <c r="P209" s="101">
        <v>0.69280322708504871</v>
      </c>
      <c r="Q209" s="102">
        <v>86642.99</v>
      </c>
      <c r="R209" s="154"/>
      <c r="S209" s="120">
        <v>-11218.089999999997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20.45" customHeight="1">
      <c r="A210" t="s">
        <v>400</v>
      </c>
      <c r="B210" s="12" t="s">
        <v>84</v>
      </c>
      <c r="C210" s="30" t="s">
        <v>51</v>
      </c>
      <c r="D210" s="82"/>
      <c r="E210" s="14"/>
      <c r="F210" s="31">
        <v>7073.1916666666666</v>
      </c>
      <c r="G210" s="84"/>
      <c r="H210" s="14"/>
      <c r="I210" s="31">
        <v>7073.1916666666666</v>
      </c>
      <c r="J210" s="42"/>
      <c r="K210" s="14"/>
      <c r="L210" s="34">
        <v>7203.11</v>
      </c>
      <c r="M210" s="42"/>
      <c r="N210" s="60">
        <v>129.91833333333307</v>
      </c>
      <c r="O210" s="42"/>
      <c r="P210" s="14"/>
      <c r="Q210" s="34">
        <v>11570</v>
      </c>
      <c r="R210" s="42"/>
      <c r="S210" s="86">
        <v>-4366.8900000000003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20.45" customHeight="1">
      <c r="A211" t="s">
        <v>401</v>
      </c>
      <c r="B211" s="12" t="s">
        <v>84</v>
      </c>
      <c r="C211" s="30" t="s">
        <v>52</v>
      </c>
      <c r="D211" s="82"/>
      <c r="E211" s="14"/>
      <c r="F211" s="31">
        <v>1719.6466132661913</v>
      </c>
      <c r="G211" s="84"/>
      <c r="H211" s="14"/>
      <c r="I211" s="31">
        <v>1719.6466132661913</v>
      </c>
      <c r="J211" s="42"/>
      <c r="K211" s="14"/>
      <c r="L211" s="34">
        <v>1976.26</v>
      </c>
      <c r="M211" s="42"/>
      <c r="N211" s="60">
        <v>256.61338673380874</v>
      </c>
      <c r="O211" s="42"/>
      <c r="P211" s="14"/>
      <c r="Q211" s="34">
        <v>2975.74</v>
      </c>
      <c r="R211" s="42"/>
      <c r="S211" s="86">
        <v>-999.47999999999979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20.45" customHeight="1">
      <c r="A212" t="s">
        <v>402</v>
      </c>
      <c r="B212" s="12" t="s">
        <v>84</v>
      </c>
      <c r="C212" s="88" t="s">
        <v>53</v>
      </c>
      <c r="D212" s="89"/>
      <c r="E212" s="117"/>
      <c r="F212" s="23">
        <v>16764.080000000002</v>
      </c>
      <c r="G212" s="91"/>
      <c r="H212" s="117"/>
      <c r="I212" s="23">
        <v>16764.080000000002</v>
      </c>
      <c r="J212" s="24"/>
      <c r="K212" s="117"/>
      <c r="L212" s="34">
        <v>12895.16</v>
      </c>
      <c r="M212" s="24"/>
      <c r="N212" s="94">
        <v>-3868.9200000000019</v>
      </c>
      <c r="O212" s="24"/>
      <c r="P212" s="117"/>
      <c r="Q212" s="34">
        <v>10544.8</v>
      </c>
      <c r="R212" s="24"/>
      <c r="S212" s="95">
        <v>2350.3600000000006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20.45" customHeight="1">
      <c r="A213" t="s">
        <v>403</v>
      </c>
      <c r="B213" s="12" t="s">
        <v>84</v>
      </c>
      <c r="C213" s="30" t="s">
        <v>54</v>
      </c>
      <c r="D213" s="82"/>
      <c r="E213" s="14"/>
      <c r="F213" s="31">
        <v>4425.5472</v>
      </c>
      <c r="G213" s="84"/>
      <c r="H213" s="14"/>
      <c r="I213" s="31">
        <v>4425.5472</v>
      </c>
      <c r="J213" s="42"/>
      <c r="K213" s="14"/>
      <c r="L213" s="114">
        <v>3833.31</v>
      </c>
      <c r="M213" s="42"/>
      <c r="N213" s="60">
        <v>-592.23720000000003</v>
      </c>
      <c r="O213" s="42"/>
      <c r="P213" s="14"/>
      <c r="Q213" s="114">
        <v>3214.24</v>
      </c>
      <c r="R213" s="42"/>
      <c r="S213" s="86">
        <v>619.07000000000016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20.45" customHeight="1">
      <c r="A214" t="s">
        <v>404</v>
      </c>
      <c r="B214" s="12" t="s">
        <v>84</v>
      </c>
      <c r="C214" s="30" t="s">
        <v>55</v>
      </c>
      <c r="D214" s="82"/>
      <c r="E214" s="14"/>
      <c r="F214" s="31">
        <v>1197.3725999999999</v>
      </c>
      <c r="G214" s="84"/>
      <c r="H214" s="14"/>
      <c r="I214" s="31">
        <v>1197.3725999999999</v>
      </c>
      <c r="J214" s="42"/>
      <c r="K214" s="14"/>
      <c r="L214" s="34">
        <v>54.55</v>
      </c>
      <c r="M214" s="42"/>
      <c r="N214" s="60">
        <v>-1142.8226</v>
      </c>
      <c r="O214" s="42"/>
      <c r="P214" s="14"/>
      <c r="Q214" s="34">
        <v>1458.48</v>
      </c>
      <c r="R214" s="42"/>
      <c r="S214" s="86">
        <v>-1403.93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20.45" customHeight="1">
      <c r="A215" t="s">
        <v>405</v>
      </c>
      <c r="B215" s="12" t="s">
        <v>84</v>
      </c>
      <c r="C215" s="88" t="s">
        <v>56</v>
      </c>
      <c r="D215" s="89"/>
      <c r="E215" s="117"/>
      <c r="F215" s="23">
        <v>3513.5209999999993</v>
      </c>
      <c r="G215" s="91"/>
      <c r="H215" s="117"/>
      <c r="I215" s="23">
        <v>3513.5209999999993</v>
      </c>
      <c r="J215" s="24"/>
      <c r="K215" s="117"/>
      <c r="L215" s="34">
        <v>1760.02</v>
      </c>
      <c r="M215" s="24"/>
      <c r="N215" s="94">
        <v>-1753.5009999999993</v>
      </c>
      <c r="O215" s="24"/>
      <c r="P215" s="117"/>
      <c r="Q215" s="34">
        <v>10200.200000000001</v>
      </c>
      <c r="R215" s="24"/>
      <c r="S215" s="95">
        <v>-8440.18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20.45" customHeight="1">
      <c r="A216" t="s">
        <v>406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v>0</v>
      </c>
      <c r="M216" s="42"/>
      <c r="N216" s="60">
        <v>0</v>
      </c>
      <c r="O216" s="42"/>
      <c r="P216" s="14"/>
      <c r="Q216" s="114">
        <v>0</v>
      </c>
      <c r="R216" s="42"/>
      <c r="S216" s="86"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20.45" customHeight="1">
      <c r="A217" t="s">
        <v>407</v>
      </c>
      <c r="B217" s="12" t="s">
        <v>84</v>
      </c>
      <c r="C217" s="30" t="s">
        <v>57</v>
      </c>
      <c r="D217" s="82"/>
      <c r="E217" s="14"/>
      <c r="F217" s="31">
        <v>520</v>
      </c>
      <c r="G217" s="84"/>
      <c r="H217" s="14"/>
      <c r="I217" s="31">
        <v>520</v>
      </c>
      <c r="J217" s="42"/>
      <c r="K217" s="14"/>
      <c r="L217" s="34">
        <v>1026.55</v>
      </c>
      <c r="M217" s="42"/>
      <c r="N217" s="60">
        <v>506.54999999999995</v>
      </c>
      <c r="O217" s="42"/>
      <c r="P217" s="14"/>
      <c r="Q217" s="34">
        <v>400</v>
      </c>
      <c r="R217" s="42"/>
      <c r="S217" s="86">
        <v>626.54999999999995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20.45" customHeight="1">
      <c r="A218" t="s">
        <v>408</v>
      </c>
      <c r="B218" s="12" t="s">
        <v>84</v>
      </c>
      <c r="C218" s="30" t="s">
        <v>58</v>
      </c>
      <c r="D218" s="82"/>
      <c r="E218" s="14"/>
      <c r="F218" s="31">
        <v>1300</v>
      </c>
      <c r="G218" s="84"/>
      <c r="H218" s="14"/>
      <c r="I218" s="31">
        <v>1300</v>
      </c>
      <c r="J218" s="42"/>
      <c r="K218" s="14"/>
      <c r="L218" s="34">
        <v>726.76</v>
      </c>
      <c r="M218" s="42"/>
      <c r="N218" s="60">
        <v>-573.24</v>
      </c>
      <c r="O218" s="42"/>
      <c r="P218" s="14"/>
      <c r="Q218" s="34">
        <v>1300</v>
      </c>
      <c r="R218" s="42"/>
      <c r="S218" s="86">
        <v>-573.24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20.45" customHeight="1">
      <c r="A219" t="s">
        <v>409</v>
      </c>
      <c r="B219" s="12" t="s">
        <v>84</v>
      </c>
      <c r="C219" s="30" t="s">
        <v>59</v>
      </c>
      <c r="D219" s="82"/>
      <c r="E219" s="14"/>
      <c r="F219" s="31">
        <v>523.19999999999993</v>
      </c>
      <c r="G219" s="84"/>
      <c r="H219" s="14"/>
      <c r="I219" s="31">
        <v>523.19999999999993</v>
      </c>
      <c r="J219" s="42"/>
      <c r="K219" s="14"/>
      <c r="L219" s="33">
        <v>381.2</v>
      </c>
      <c r="M219" s="42"/>
      <c r="N219" s="60">
        <v>-141.99999999999994</v>
      </c>
      <c r="O219" s="42"/>
      <c r="P219" s="14"/>
      <c r="Q219" s="33">
        <v>444</v>
      </c>
      <c r="R219" s="42"/>
      <c r="S219" s="86">
        <v>-62.800000000000011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20.45" customHeight="1">
      <c r="A220" t="s">
        <v>410</v>
      </c>
      <c r="B220" s="12" t="s">
        <v>84</v>
      </c>
      <c r="C220" s="30" t="s">
        <v>60</v>
      </c>
      <c r="D220" s="82"/>
      <c r="E220" s="14"/>
      <c r="F220" s="31">
        <v>461.18399999999997</v>
      </c>
      <c r="G220" s="84"/>
      <c r="H220" s="14"/>
      <c r="I220" s="31">
        <v>461.18399999999997</v>
      </c>
      <c r="J220" s="42"/>
      <c r="K220" s="14"/>
      <c r="L220" s="34">
        <v>317.35000000000002</v>
      </c>
      <c r="M220" s="42"/>
      <c r="N220" s="60">
        <v>-143.83399999999995</v>
      </c>
      <c r="O220" s="42"/>
      <c r="P220" s="14"/>
      <c r="Q220" s="34">
        <v>446.36</v>
      </c>
      <c r="R220" s="42"/>
      <c r="S220" s="86">
        <v>-129.01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20.45" customHeight="1">
      <c r="A221" t="s">
        <v>411</v>
      </c>
      <c r="B221" s="12" t="s">
        <v>84</v>
      </c>
      <c r="C221" s="30" t="s">
        <v>61</v>
      </c>
      <c r="D221" s="82"/>
      <c r="E221" s="14"/>
      <c r="F221" s="31">
        <v>207.6</v>
      </c>
      <c r="G221" s="84"/>
      <c r="H221" s="14"/>
      <c r="I221" s="31">
        <v>207.6</v>
      </c>
      <c r="J221" s="42"/>
      <c r="K221" s="14"/>
      <c r="L221" s="34">
        <v>69.05</v>
      </c>
      <c r="M221" s="42"/>
      <c r="N221" s="60">
        <v>-138.55000000000001</v>
      </c>
      <c r="O221" s="42"/>
      <c r="P221" s="14"/>
      <c r="Q221" s="34">
        <v>210.02</v>
      </c>
      <c r="R221" s="42"/>
      <c r="S221" s="86">
        <v>-140.97000000000003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20.45" customHeight="1">
      <c r="A222" t="s">
        <v>412</v>
      </c>
      <c r="B222" s="12" t="s">
        <v>84</v>
      </c>
      <c r="C222" s="30" t="s">
        <v>62</v>
      </c>
      <c r="D222" s="82"/>
      <c r="E222" s="14"/>
      <c r="F222" s="31">
        <v>961.83999999999992</v>
      </c>
      <c r="G222" s="84"/>
      <c r="H222" s="14"/>
      <c r="I222" s="31">
        <v>961.83999999999992</v>
      </c>
      <c r="J222" s="42"/>
      <c r="K222" s="14"/>
      <c r="L222" s="34">
        <v>289.58999999999997</v>
      </c>
      <c r="M222" s="42"/>
      <c r="N222" s="60">
        <v>-672.25</v>
      </c>
      <c r="O222" s="42"/>
      <c r="P222" s="14"/>
      <c r="Q222" s="34">
        <v>1416.82</v>
      </c>
      <c r="R222" s="42"/>
      <c r="S222" s="86">
        <v>-1127.23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20.45" customHeight="1">
      <c r="A223" t="s">
        <v>413</v>
      </c>
      <c r="B223" s="12" t="s">
        <v>84</v>
      </c>
      <c r="C223" s="30" t="s">
        <v>63</v>
      </c>
      <c r="D223" s="82"/>
      <c r="E223" s="14"/>
      <c r="F223" s="31">
        <v>1391.26</v>
      </c>
      <c r="G223" s="84"/>
      <c r="H223" s="14"/>
      <c r="I223" s="31">
        <v>1391.26</v>
      </c>
      <c r="J223" s="42"/>
      <c r="K223" s="14"/>
      <c r="L223" s="34">
        <v>1016.86</v>
      </c>
      <c r="M223" s="42"/>
      <c r="N223" s="60">
        <v>-374.4</v>
      </c>
      <c r="O223" s="42"/>
      <c r="P223" s="14"/>
      <c r="Q223" s="34">
        <v>2786.67</v>
      </c>
      <c r="R223" s="42"/>
      <c r="S223" s="86">
        <v>-1769.81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20.45" customHeight="1">
      <c r="A224" t="s">
        <v>414</v>
      </c>
      <c r="B224" s="12" t="s">
        <v>84</v>
      </c>
      <c r="C224" s="30" t="s">
        <v>64</v>
      </c>
      <c r="D224" s="82"/>
      <c r="E224" s="14"/>
      <c r="F224" s="31">
        <v>1350.5605376493636</v>
      </c>
      <c r="G224" s="84"/>
      <c r="H224" s="14"/>
      <c r="I224" s="31">
        <v>1350.5605376493636</v>
      </c>
      <c r="J224" s="42"/>
      <c r="K224" s="14"/>
      <c r="L224" s="34">
        <v>1189.8742500000001</v>
      </c>
      <c r="M224" s="42"/>
      <c r="N224" s="60">
        <v>-160.68628764936352</v>
      </c>
      <c r="O224" s="42"/>
      <c r="P224" s="14"/>
      <c r="Q224" s="34">
        <v>0</v>
      </c>
      <c r="R224" s="42"/>
      <c r="S224" s="86">
        <v>1189.8742500000001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20.45" hidden="1" customHeight="1">
      <c r="A225" t="s">
        <v>394</v>
      </c>
      <c r="B225" s="12" t="s">
        <v>84</v>
      </c>
      <c r="C225" s="30" t="s">
        <v>21</v>
      </c>
      <c r="D225" s="82"/>
      <c r="E225" s="14"/>
      <c r="F225" s="31">
        <v>0</v>
      </c>
      <c r="G225" s="84"/>
      <c r="H225" s="14"/>
      <c r="I225" s="31">
        <v>0</v>
      </c>
      <c r="J225" s="42"/>
      <c r="K225" s="14"/>
      <c r="L225" s="34">
        <v>0</v>
      </c>
      <c r="M225" s="42"/>
      <c r="N225" s="60">
        <v>0</v>
      </c>
      <c r="O225" s="42"/>
      <c r="P225" s="14"/>
      <c r="Q225" s="34">
        <v>0</v>
      </c>
      <c r="R225" s="42"/>
      <c r="S225" s="86"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20.45" hidden="1" customHeight="1">
      <c r="B226" s="12"/>
      <c r="C226" s="30" t="s">
        <v>21</v>
      </c>
      <c r="D226" s="82"/>
      <c r="E226" s="14"/>
      <c r="F226" s="31">
        <v>0</v>
      </c>
      <c r="G226" s="84"/>
      <c r="H226" s="14"/>
      <c r="I226" s="31">
        <v>0</v>
      </c>
      <c r="J226" s="42"/>
      <c r="K226" s="14"/>
      <c r="L226" s="34">
        <v>0</v>
      </c>
      <c r="M226" s="42"/>
      <c r="N226" s="60">
        <v>0</v>
      </c>
      <c r="O226" s="42"/>
      <c r="P226" s="14"/>
      <c r="Q226" s="34">
        <v>0</v>
      </c>
      <c r="R226" s="42"/>
      <c r="S226" s="86"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20.45" hidden="1" customHeight="1">
      <c r="A227" t="s">
        <v>394</v>
      </c>
      <c r="B227" s="12" t="s">
        <v>84</v>
      </c>
      <c r="C227" s="30" t="s">
        <v>21</v>
      </c>
      <c r="D227" s="82"/>
      <c r="E227" s="14"/>
      <c r="F227" s="31">
        <v>0</v>
      </c>
      <c r="G227" s="84"/>
      <c r="H227" s="14"/>
      <c r="I227" s="31">
        <v>0</v>
      </c>
      <c r="J227" s="42"/>
      <c r="K227" s="14"/>
      <c r="L227" s="34">
        <v>0</v>
      </c>
      <c r="M227" s="42"/>
      <c r="N227" s="60">
        <v>0</v>
      </c>
      <c r="O227" s="42"/>
      <c r="P227" s="14"/>
      <c r="Q227" s="34">
        <v>0</v>
      </c>
      <c r="R227" s="42"/>
      <c r="S227" s="86"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20.45" customHeight="1">
      <c r="B228" s="12"/>
      <c r="C228" s="99" t="s">
        <v>65</v>
      </c>
      <c r="D228" s="100" t="s">
        <v>98</v>
      </c>
      <c r="E228" s="101">
        <v>0.31941513249694742</v>
      </c>
      <c r="F228" s="102">
        <v>41409.003617582217</v>
      </c>
      <c r="G228" s="103" t="s">
        <v>98</v>
      </c>
      <c r="H228" s="101">
        <v>0.31941513249694742</v>
      </c>
      <c r="I228" s="102">
        <v>41409.003617582217</v>
      </c>
      <c r="J228" s="103" t="s">
        <v>98</v>
      </c>
      <c r="K228" s="101">
        <v>0.29707096325716714</v>
      </c>
      <c r="L228" s="102">
        <v>32739.644249999998</v>
      </c>
      <c r="M228" s="106"/>
      <c r="N228" s="102">
        <v>-8669.3593675822194</v>
      </c>
      <c r="O228" s="103" t="s">
        <v>98</v>
      </c>
      <c r="P228" s="101">
        <v>0.37555395758581755</v>
      </c>
      <c r="Q228" s="102">
        <v>46967.329999999994</v>
      </c>
      <c r="R228" s="106"/>
      <c r="S228" s="107">
        <v>-14227.685749999997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20.4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20.45" customHeight="1">
      <c r="B230" s="12"/>
      <c r="C230" s="99" t="s">
        <v>66</v>
      </c>
      <c r="D230" s="100" t="s">
        <v>40</v>
      </c>
      <c r="E230" s="101">
        <v>1.1459312759550633</v>
      </c>
      <c r="F230" s="102">
        <v>148558.62332063215</v>
      </c>
      <c r="G230" s="103" t="s">
        <v>40</v>
      </c>
      <c r="H230" s="101">
        <v>1.1459312759550633</v>
      </c>
      <c r="I230" s="102">
        <v>148558.62332063215</v>
      </c>
      <c r="J230" s="103" t="s">
        <v>40</v>
      </c>
      <c r="K230" s="101">
        <v>0.98145676554258776</v>
      </c>
      <c r="L230" s="102">
        <v>108164.54425000001</v>
      </c>
      <c r="M230" s="106"/>
      <c r="N230" s="119">
        <v>-40394.079070632142</v>
      </c>
      <c r="O230" s="103" t="s">
        <v>40</v>
      </c>
      <c r="P230" s="101">
        <v>1.0683571846708664</v>
      </c>
      <c r="Q230" s="102">
        <v>133610.32</v>
      </c>
      <c r="R230" s="106"/>
      <c r="S230" s="120">
        <v>-25445.775750000001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20.4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20.45" customHeight="1" thickBot="1">
      <c r="B232" s="12"/>
      <c r="C232" s="130" t="s">
        <v>73</v>
      </c>
      <c r="D232" s="159"/>
      <c r="E232" s="131"/>
      <c r="F232" s="133">
        <v>-18918.542420651764</v>
      </c>
      <c r="G232" s="160"/>
      <c r="H232" s="131"/>
      <c r="I232" s="133">
        <v>-18918.542420651764</v>
      </c>
      <c r="J232" s="161"/>
      <c r="K232" s="132"/>
      <c r="L232" s="133">
        <v>2043.6157499999972</v>
      </c>
      <c r="M232" s="161"/>
      <c r="N232" s="133">
        <v>20962.158170651761</v>
      </c>
      <c r="O232" s="161"/>
      <c r="P232" s="132"/>
      <c r="Q232" s="133">
        <v>-8548.8500000000058</v>
      </c>
      <c r="R232" s="161"/>
      <c r="S232" s="135">
        <v>10592.465750000003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4.9" customHeight="1">
      <c r="B235" s="12"/>
      <c r="C235" s="6" t="s">
        <v>256</v>
      </c>
      <c r="D235" s="2"/>
      <c r="E235" s="2"/>
      <c r="F235" s="2"/>
      <c r="G235" s="2"/>
      <c r="H235" s="1"/>
      <c r="I235" s="1"/>
      <c r="J235" s="1"/>
      <c r="K235" s="749" t="s">
        <v>100</v>
      </c>
      <c r="L235" s="2"/>
      <c r="M235" s="2"/>
      <c r="N235" s="1"/>
      <c r="O235" s="1"/>
      <c r="P235" s="2"/>
      <c r="Q235" s="1"/>
      <c r="R235" s="2"/>
      <c r="S235" s="5" t="s">
        <v>526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0.45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20.45" customHeight="1" thickTop="1">
      <c r="B237" s="12"/>
      <c r="C237" s="13"/>
      <c r="D237" s="774" t="s">
        <v>5</v>
      </c>
      <c r="E237" s="775"/>
      <c r="F237" s="776"/>
      <c r="G237" s="777" t="s">
        <v>75</v>
      </c>
      <c r="H237" s="775"/>
      <c r="I237" s="776"/>
      <c r="J237" s="777" t="s">
        <v>7</v>
      </c>
      <c r="K237" s="775"/>
      <c r="L237" s="776"/>
      <c r="M237" s="777" t="s">
        <v>8</v>
      </c>
      <c r="N237" s="776"/>
      <c r="O237" s="774" t="s">
        <v>9</v>
      </c>
      <c r="P237" s="775"/>
      <c r="Q237" s="776"/>
      <c r="R237" s="777" t="s">
        <v>10</v>
      </c>
      <c r="S237" s="778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20.45" customHeight="1">
      <c r="A238" t="s">
        <v>100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20.45" customHeight="1">
      <c r="A239" t="s">
        <v>100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20.45" customHeight="1">
      <c r="A240" t="s">
        <v>415</v>
      </c>
      <c r="B240" s="12" t="s">
        <v>100</v>
      </c>
      <c r="C240" s="30" t="s">
        <v>101</v>
      </c>
      <c r="D240" s="81">
        <v>0</v>
      </c>
      <c r="E240" s="83">
        <v>68119.860316225822</v>
      </c>
      <c r="F240" s="83">
        <v>15520.281688264424</v>
      </c>
      <c r="G240" s="163">
        <v>0</v>
      </c>
      <c r="H240" s="83">
        <v>68119.860316225822</v>
      </c>
      <c r="I240" s="83">
        <v>15520.281688264424</v>
      </c>
      <c r="J240" s="659">
        <v>44</v>
      </c>
      <c r="K240" s="31">
        <v>73624.67</v>
      </c>
      <c r="L240" s="34">
        <v>16076.099999999999</v>
      </c>
      <c r="M240" s="164">
        <v>8.0810642567670635E-2</v>
      </c>
      <c r="N240" s="60">
        <v>555.81831173557475</v>
      </c>
      <c r="O240" s="659">
        <v>73</v>
      </c>
      <c r="P240" s="31">
        <v>85778.959999999992</v>
      </c>
      <c r="Q240" s="34">
        <v>16476.949999999993</v>
      </c>
      <c r="R240" s="164">
        <v>0.60273972602739723</v>
      </c>
      <c r="S240" s="86">
        <v>-400.84999999999491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20.45" customHeight="1">
      <c r="A241" t="s">
        <v>417</v>
      </c>
      <c r="B241" s="12" t="s">
        <v>100</v>
      </c>
      <c r="C241" s="30" t="s">
        <v>88</v>
      </c>
      <c r="D241" s="81"/>
      <c r="E241" s="150"/>
      <c r="F241" s="165">
        <v>0.22783783783783784</v>
      </c>
      <c r="G241" s="42"/>
      <c r="H241" s="150"/>
      <c r="I241" s="165">
        <v>0.22783783783783784</v>
      </c>
      <c r="J241" s="61"/>
      <c r="K241" s="14"/>
      <c r="L241" s="165">
        <v>0.21835208225721078</v>
      </c>
      <c r="M241" s="164"/>
      <c r="N241" s="60">
        <v>6878.0335618558393</v>
      </c>
      <c r="O241" s="61"/>
      <c r="P241" s="14"/>
      <c r="Q241" s="165">
        <v>0.19208614793184711</v>
      </c>
      <c r="R241" s="61"/>
      <c r="S241" s="86">
        <v>-665.04659090908251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20.45" customHeight="1">
      <c r="A242" t="s">
        <v>100</v>
      </c>
      <c r="B242" s="12" t="s">
        <v>100</v>
      </c>
      <c r="C242" s="30"/>
      <c r="D242" s="81"/>
      <c r="E242" s="217"/>
      <c r="F242" s="218"/>
      <c r="G242" s="141"/>
      <c r="H242" s="217"/>
      <c r="I242" s="218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20.45" customHeight="1">
      <c r="A243" t="s">
        <v>419</v>
      </c>
      <c r="B243" s="12" t="s">
        <v>100</v>
      </c>
      <c r="C243" s="15" t="s">
        <v>102</v>
      </c>
      <c r="D243" s="476">
        <v>0</v>
      </c>
      <c r="E243" s="83">
        <v>0</v>
      </c>
      <c r="F243" s="83">
        <v>0</v>
      </c>
      <c r="G243" s="220">
        <v>0</v>
      </c>
      <c r="H243" s="83">
        <v>0</v>
      </c>
      <c r="I243" s="83">
        <v>0</v>
      </c>
      <c r="J243" s="660">
        <v>0</v>
      </c>
      <c r="K243" s="173">
        <v>0</v>
      </c>
      <c r="L243" s="114">
        <v>0</v>
      </c>
      <c r="M243" s="182" t="e">
        <v>#DIV/0!</v>
      </c>
      <c r="N243" s="115">
        <v>0</v>
      </c>
      <c r="O243" s="660">
        <v>0</v>
      </c>
      <c r="P243" s="173">
        <v>0</v>
      </c>
      <c r="Q243" s="114">
        <v>0</v>
      </c>
      <c r="R243" s="164">
        <v>0</v>
      </c>
      <c r="S243" s="116"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20.45" customHeight="1">
      <c r="A244" t="s">
        <v>417</v>
      </c>
      <c r="B244" s="12" t="s">
        <v>100</v>
      </c>
      <c r="C244" s="30" t="s">
        <v>88</v>
      </c>
      <c r="D244" s="14"/>
      <c r="E244" s="150"/>
      <c r="F244" s="165" t="e">
        <v>#DIV/0!</v>
      </c>
      <c r="G244" s="42"/>
      <c r="H244" s="150"/>
      <c r="I244" s="165" t="e">
        <v>#DIV/0!</v>
      </c>
      <c r="J244" s="61"/>
      <c r="K244" s="14"/>
      <c r="L244" s="165">
        <v>0</v>
      </c>
      <c r="M244" s="164"/>
      <c r="N244" s="60" t="e">
        <v>#DIV/0!</v>
      </c>
      <c r="O244" s="61"/>
      <c r="P244" s="14"/>
      <c r="Q244" s="165">
        <v>0</v>
      </c>
      <c r="R244" s="61"/>
      <c r="S244" s="86"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20.45" customHeight="1">
      <c r="A245" t="s">
        <v>100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20.45" customHeight="1">
      <c r="A246" t="s">
        <v>420</v>
      </c>
      <c r="B246" s="12" t="s">
        <v>100</v>
      </c>
      <c r="C246" s="15" t="s">
        <v>103</v>
      </c>
      <c r="D246" s="476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660">
        <v>0</v>
      </c>
      <c r="K246" s="31">
        <v>0</v>
      </c>
      <c r="L246" s="34">
        <v>0</v>
      </c>
      <c r="M246" s="164" t="e">
        <v>#DIV/0!</v>
      </c>
      <c r="N246" s="115">
        <v>0</v>
      </c>
      <c r="O246" s="660">
        <v>0</v>
      </c>
      <c r="P246" s="31">
        <v>0</v>
      </c>
      <c r="Q246" s="34">
        <v>0</v>
      </c>
      <c r="R246" s="164">
        <v>0</v>
      </c>
      <c r="S246" s="86"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20.45" customHeight="1">
      <c r="A247" t="s">
        <v>417</v>
      </c>
      <c r="B247" s="12" t="s">
        <v>100</v>
      </c>
      <c r="C247" s="30" t="s">
        <v>88</v>
      </c>
      <c r="D247" s="14"/>
      <c r="E247" s="14"/>
      <c r="F247" s="165" t="e">
        <v>#DIV/0!</v>
      </c>
      <c r="G247" s="42"/>
      <c r="H247" s="14"/>
      <c r="I247" s="165" t="e">
        <v>#DIV/0!</v>
      </c>
      <c r="J247" s="42"/>
      <c r="K247" s="14"/>
      <c r="L247" s="165">
        <v>0</v>
      </c>
      <c r="M247" s="43"/>
      <c r="N247" s="44" t="e">
        <v>#DIV/0!</v>
      </c>
      <c r="O247" s="42"/>
      <c r="P247" s="14"/>
      <c r="Q247" s="165">
        <v>0</v>
      </c>
      <c r="R247" s="43"/>
      <c r="S247" s="45"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20.45" customHeight="1" thickBot="1">
      <c r="A248" t="s">
        <v>100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20.45" customHeight="1" thickTop="1">
      <c r="A249" t="s">
        <v>421</v>
      </c>
      <c r="B249" s="12" t="s">
        <v>100</v>
      </c>
      <c r="C249" s="63" t="s">
        <v>97</v>
      </c>
      <c r="D249" s="64"/>
      <c r="E249" s="64">
        <v>68119.860316225822</v>
      </c>
      <c r="F249" s="66">
        <v>15520.281688264424</v>
      </c>
      <c r="G249" s="67"/>
      <c r="H249" s="64">
        <v>68119.860316225822</v>
      </c>
      <c r="I249" s="66">
        <v>15520.281688264424</v>
      </c>
      <c r="J249" s="67"/>
      <c r="K249" s="64">
        <v>73624.67</v>
      </c>
      <c r="L249" s="66">
        <v>16076.099999999999</v>
      </c>
      <c r="M249" s="216">
        <v>-9.4857555806270588E-3</v>
      </c>
      <c r="N249" s="66">
        <v>555.81831173557475</v>
      </c>
      <c r="O249" s="67"/>
      <c r="P249" s="64">
        <v>85778.959999999992</v>
      </c>
      <c r="Q249" s="66">
        <v>16476.949999999993</v>
      </c>
      <c r="R249" s="216">
        <v>2.6265934325363671E-2</v>
      </c>
      <c r="S249" s="69">
        <v>-400.84999999999491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0.45" customHeight="1" thickBot="1">
      <c r="A250" t="s">
        <v>100</v>
      </c>
      <c r="B250" s="12" t="s">
        <v>100</v>
      </c>
      <c r="C250" s="70"/>
      <c r="D250" s="71"/>
      <c r="E250" s="71"/>
      <c r="F250" s="75">
        <v>0.22783783783783784</v>
      </c>
      <c r="G250" s="73"/>
      <c r="H250" s="71"/>
      <c r="I250" s="75">
        <v>0.22783783783783784</v>
      </c>
      <c r="J250" s="73"/>
      <c r="K250" s="71"/>
      <c r="L250" s="75">
        <v>0.21835208225721078</v>
      </c>
      <c r="M250" s="74"/>
      <c r="N250" s="75">
        <v>3.5812385554564626E-2</v>
      </c>
      <c r="O250" s="73"/>
      <c r="P250" s="71"/>
      <c r="Q250" s="75">
        <v>0.19208614793184711</v>
      </c>
      <c r="R250" s="74"/>
      <c r="S250" s="76">
        <v>-15261.21230010518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20.45" customHeight="1" thickTop="1">
      <c r="A251" t="s">
        <v>100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20.45" customHeight="1">
      <c r="A252" t="s">
        <v>422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20.45" customHeight="1">
      <c r="A253" t="s">
        <v>423</v>
      </c>
      <c r="B253" s="12" t="s">
        <v>100</v>
      </c>
      <c r="C253" s="108" t="s">
        <v>42</v>
      </c>
      <c r="D253" s="14"/>
      <c r="E253" s="14"/>
      <c r="F253" s="31">
        <v>269.78544061302682</v>
      </c>
      <c r="G253" s="42"/>
      <c r="H253" s="14"/>
      <c r="I253" s="31">
        <v>269.78544061302682</v>
      </c>
      <c r="J253" s="42"/>
      <c r="K253" s="14"/>
      <c r="L253" s="34">
        <v>809.12</v>
      </c>
      <c r="M253" s="42"/>
      <c r="N253" s="60">
        <v>539.33455938697318</v>
      </c>
      <c r="O253" s="42"/>
      <c r="P253" s="14"/>
      <c r="Q253" s="34">
        <v>583.79999999999995</v>
      </c>
      <c r="R253" s="42"/>
      <c r="S253" s="35">
        <v>225.32000000000005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20.45" customHeight="1">
      <c r="A254" t="s">
        <v>424</v>
      </c>
      <c r="B254" s="12" t="s">
        <v>100</v>
      </c>
      <c r="C254" s="109" t="s">
        <v>43</v>
      </c>
      <c r="D254" s="82"/>
      <c r="E254" s="14"/>
      <c r="F254" s="23">
        <v>506.53336061302684</v>
      </c>
      <c r="G254" s="84"/>
      <c r="H254" s="14"/>
      <c r="I254" s="23">
        <v>506.53336061302684</v>
      </c>
      <c r="J254" s="42"/>
      <c r="K254" s="14"/>
      <c r="L254" s="34">
        <v>439.05</v>
      </c>
      <c r="M254" s="42"/>
      <c r="N254" s="60">
        <v>-67.483360613026832</v>
      </c>
      <c r="O254" s="42"/>
      <c r="P254" s="14"/>
      <c r="Q254" s="34">
        <v>1095.22</v>
      </c>
      <c r="R254" s="42"/>
      <c r="S254" s="86">
        <v>-656.17000000000007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20.45" customHeight="1">
      <c r="A255" t="s">
        <v>425</v>
      </c>
      <c r="B255" s="12" t="s">
        <v>100</v>
      </c>
      <c r="C255" s="108" t="s">
        <v>44</v>
      </c>
      <c r="D255" s="110"/>
      <c r="E255" s="111"/>
      <c r="F255" s="31">
        <v>3140.4873653946361</v>
      </c>
      <c r="G255" s="112"/>
      <c r="H255" s="111"/>
      <c r="I255" s="31">
        <v>3140.4873653946361</v>
      </c>
      <c r="J255" s="113"/>
      <c r="K255" s="111"/>
      <c r="L255" s="114">
        <v>3931</v>
      </c>
      <c r="M255" s="113"/>
      <c r="N255" s="115">
        <v>790.51263460536393</v>
      </c>
      <c r="O255" s="113"/>
      <c r="P255" s="111"/>
      <c r="Q255" s="114">
        <v>4181.9399999999996</v>
      </c>
      <c r="R255" s="113"/>
      <c r="S255" s="116">
        <v>-250.9399999999996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20.45" customHeight="1">
      <c r="A256" t="s">
        <v>426</v>
      </c>
      <c r="B256" s="12" t="s">
        <v>100</v>
      </c>
      <c r="C256" s="108" t="s">
        <v>45</v>
      </c>
      <c r="D256" s="82"/>
      <c r="E256" s="14"/>
      <c r="F256" s="31">
        <v>3344.8354022988506</v>
      </c>
      <c r="G256" s="84"/>
      <c r="H256" s="14"/>
      <c r="I256" s="31">
        <v>3344.8354022988506</v>
      </c>
      <c r="J256" s="42"/>
      <c r="K256" s="14"/>
      <c r="L256" s="34">
        <v>1730.79</v>
      </c>
      <c r="M256" s="42"/>
      <c r="N256" s="60">
        <v>-1614.0454022988506</v>
      </c>
      <c r="O256" s="42"/>
      <c r="P256" s="14"/>
      <c r="Q256" s="34">
        <v>6761.21</v>
      </c>
      <c r="R256" s="42"/>
      <c r="S256" s="86">
        <v>-5030.42</v>
      </c>
      <c r="T256" s="14"/>
      <c r="U256" s="14" t="s">
        <v>532</v>
      </c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20.45" hidden="1" customHeight="1">
      <c r="A257" t="s">
        <v>427</v>
      </c>
      <c r="B257" s="12" t="s">
        <v>100</v>
      </c>
      <c r="C257" s="30" t="s">
        <v>21</v>
      </c>
      <c r="D257" s="82"/>
      <c r="E257" s="14"/>
      <c r="F257" s="31">
        <v>0</v>
      </c>
      <c r="G257" s="84"/>
      <c r="H257" s="14"/>
      <c r="I257" s="31">
        <v>0</v>
      </c>
      <c r="J257" s="42"/>
      <c r="K257" s="14"/>
      <c r="L257" s="34">
        <v>0</v>
      </c>
      <c r="M257" s="42"/>
      <c r="N257" s="60">
        <v>0</v>
      </c>
      <c r="O257" s="42"/>
      <c r="P257" s="14"/>
      <c r="Q257" s="34">
        <v>0</v>
      </c>
      <c r="R257" s="42"/>
      <c r="S257" s="86"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20.45" hidden="1" customHeight="1">
      <c r="A258" t="s">
        <v>427</v>
      </c>
      <c r="B258" s="12" t="s">
        <v>100</v>
      </c>
      <c r="C258" s="30" t="s">
        <v>21</v>
      </c>
      <c r="D258" s="82"/>
      <c r="E258" s="14"/>
      <c r="F258" s="31">
        <v>0</v>
      </c>
      <c r="G258" s="84"/>
      <c r="H258" s="14"/>
      <c r="I258" s="31">
        <v>0</v>
      </c>
      <c r="J258" s="42"/>
      <c r="K258" s="14"/>
      <c r="L258" s="34">
        <v>0</v>
      </c>
      <c r="M258" s="42"/>
      <c r="N258" s="60">
        <v>0</v>
      </c>
      <c r="O258" s="42"/>
      <c r="P258" s="14"/>
      <c r="Q258" s="34">
        <v>0</v>
      </c>
      <c r="R258" s="42"/>
      <c r="S258" s="86"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20.45" hidden="1" customHeight="1">
      <c r="A259" t="s">
        <v>427</v>
      </c>
      <c r="B259" s="12" t="s">
        <v>100</v>
      </c>
      <c r="C259" s="30" t="s">
        <v>21</v>
      </c>
      <c r="D259" s="82"/>
      <c r="E259" s="14"/>
      <c r="F259" s="31">
        <v>0</v>
      </c>
      <c r="G259" s="84"/>
      <c r="H259" s="14"/>
      <c r="I259" s="31">
        <v>0</v>
      </c>
      <c r="J259" s="42"/>
      <c r="K259" s="14"/>
      <c r="L259" s="34">
        <v>0</v>
      </c>
      <c r="M259" s="42"/>
      <c r="N259" s="60">
        <v>0</v>
      </c>
      <c r="O259" s="42"/>
      <c r="P259" s="14"/>
      <c r="Q259" s="34">
        <v>0</v>
      </c>
      <c r="R259" s="42"/>
      <c r="S259" s="86"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20.45" customHeight="1">
      <c r="A260" t="s">
        <v>428</v>
      </c>
      <c r="B260" s="12" t="s">
        <v>100</v>
      </c>
      <c r="C260" s="109" t="s">
        <v>46</v>
      </c>
      <c r="D260" s="82"/>
      <c r="E260" s="14"/>
      <c r="F260" s="23">
        <v>871.39698827034476</v>
      </c>
      <c r="G260" s="84"/>
      <c r="H260" s="14"/>
      <c r="I260" s="23">
        <v>871.39698827034476</v>
      </c>
      <c r="J260" s="42"/>
      <c r="K260" s="14"/>
      <c r="L260" s="34">
        <v>921.18</v>
      </c>
      <c r="M260" s="42"/>
      <c r="N260" s="60">
        <v>49.783011729655186</v>
      </c>
      <c r="O260" s="42"/>
      <c r="P260" s="14"/>
      <c r="Q260" s="34">
        <v>1176.1199999999999</v>
      </c>
      <c r="R260" s="42"/>
      <c r="S260" s="86">
        <v>-254.93999999999994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20.45" customHeight="1">
      <c r="A261" t="s">
        <v>429</v>
      </c>
      <c r="B261" s="12" t="s">
        <v>100</v>
      </c>
      <c r="C261" s="108" t="s">
        <v>47</v>
      </c>
      <c r="D261" s="110"/>
      <c r="E261" s="111"/>
      <c r="F261" s="31">
        <v>871.39698827034476</v>
      </c>
      <c r="G261" s="112"/>
      <c r="H261" s="111"/>
      <c r="I261" s="31">
        <v>871.39698827034476</v>
      </c>
      <c r="J261" s="113"/>
      <c r="K261" s="111"/>
      <c r="L261" s="114">
        <v>1497.31</v>
      </c>
      <c r="M261" s="113"/>
      <c r="N261" s="115">
        <v>625.91301172965518</v>
      </c>
      <c r="O261" s="113"/>
      <c r="P261" s="111"/>
      <c r="Q261" s="114">
        <v>1171.3699999999999</v>
      </c>
      <c r="R261" s="113"/>
      <c r="S261" s="116">
        <v>325.94000000000005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20.45" customHeight="1">
      <c r="A262" t="s">
        <v>430</v>
      </c>
      <c r="B262" s="12" t="s">
        <v>100</v>
      </c>
      <c r="C262" s="108" t="s">
        <v>48</v>
      </c>
      <c r="D262" s="82"/>
      <c r="E262" s="14"/>
      <c r="F262" s="31">
        <v>624.50117492708034</v>
      </c>
      <c r="G262" s="84"/>
      <c r="H262" s="14"/>
      <c r="I262" s="31">
        <v>624.50117492708034</v>
      </c>
      <c r="J262" s="42"/>
      <c r="K262" s="14"/>
      <c r="L262" s="34">
        <v>1238.57</v>
      </c>
      <c r="M262" s="42"/>
      <c r="N262" s="60">
        <v>614.06882507291959</v>
      </c>
      <c r="O262" s="42"/>
      <c r="P262" s="14"/>
      <c r="Q262" s="34">
        <v>532.33000000000004</v>
      </c>
      <c r="R262" s="42"/>
      <c r="S262" s="86">
        <v>706.2399999999999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20.45" customHeight="1">
      <c r="A263" t="s">
        <v>431</v>
      </c>
      <c r="B263" s="12" t="s">
        <v>100</v>
      </c>
      <c r="C263" s="108" t="s">
        <v>49</v>
      </c>
      <c r="D263" s="82"/>
      <c r="E263" s="14"/>
      <c r="F263" s="31">
        <v>145.23283137839081</v>
      </c>
      <c r="G263" s="84"/>
      <c r="H263" s="14"/>
      <c r="I263" s="31">
        <v>145.23283137839081</v>
      </c>
      <c r="J263" s="42"/>
      <c r="K263" s="14"/>
      <c r="L263" s="34">
        <v>323.98</v>
      </c>
      <c r="M263" s="42"/>
      <c r="N263" s="60">
        <v>178.74716862160921</v>
      </c>
      <c r="O263" s="42"/>
      <c r="P263" s="14"/>
      <c r="Q263" s="34">
        <v>319.2</v>
      </c>
      <c r="R263" s="42"/>
      <c r="S263" s="86">
        <v>4.7800000000000296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20.25" hidden="1" customHeight="1">
      <c r="A264" t="s">
        <v>427</v>
      </c>
      <c r="B264" s="12" t="s">
        <v>100</v>
      </c>
      <c r="C264" s="30" t="s">
        <v>21</v>
      </c>
      <c r="D264" s="89"/>
      <c r="E264" s="117"/>
      <c r="F264" s="31">
        <v>0</v>
      </c>
      <c r="G264" s="91"/>
      <c r="H264" s="117"/>
      <c r="I264" s="31">
        <v>0</v>
      </c>
      <c r="J264" s="24"/>
      <c r="K264" s="117"/>
      <c r="L264" s="34">
        <v>0</v>
      </c>
      <c r="M264" s="24"/>
      <c r="N264" s="94">
        <v>0</v>
      </c>
      <c r="O264" s="24"/>
      <c r="P264" s="117"/>
      <c r="Q264" s="34">
        <v>0</v>
      </c>
      <c r="R264" s="24"/>
      <c r="S264" s="95"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20.45" customHeight="1">
      <c r="A265" t="s">
        <v>432</v>
      </c>
      <c r="B265" s="12" t="s">
        <v>100</v>
      </c>
      <c r="C265" s="99" t="s">
        <v>50</v>
      </c>
      <c r="D265" s="100" t="s">
        <v>40</v>
      </c>
      <c r="E265" s="101" t="e">
        <v>#DIV/0!</v>
      </c>
      <c r="F265" s="102">
        <v>9774.1695517657008</v>
      </c>
      <c r="G265" s="103" t="s">
        <v>40</v>
      </c>
      <c r="H265" s="101" t="e">
        <v>#DIV/0!</v>
      </c>
      <c r="I265" s="102">
        <v>9774.1695517657008</v>
      </c>
      <c r="J265" s="103" t="s">
        <v>40</v>
      </c>
      <c r="K265" s="101">
        <v>0</v>
      </c>
      <c r="L265" s="102">
        <v>10891</v>
      </c>
      <c r="M265" s="154"/>
      <c r="N265" s="119">
        <v>1116.8304482342992</v>
      </c>
      <c r="O265" s="103" t="s">
        <v>40</v>
      </c>
      <c r="P265" s="101">
        <v>0</v>
      </c>
      <c r="Q265" s="102">
        <v>15821.189999999997</v>
      </c>
      <c r="R265" s="154"/>
      <c r="S265" s="120">
        <v>-4930.1899999999969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20.45" customHeight="1">
      <c r="A266" t="s">
        <v>433</v>
      </c>
      <c r="B266" s="12" t="s">
        <v>100</v>
      </c>
      <c r="C266" s="222" t="s">
        <v>51</v>
      </c>
      <c r="D266" s="82"/>
      <c r="E266" s="14"/>
      <c r="F266" s="31">
        <v>0</v>
      </c>
      <c r="G266" s="84"/>
      <c r="H266" s="14"/>
      <c r="I266" s="31">
        <v>0</v>
      </c>
      <c r="J266" s="42"/>
      <c r="K266" s="14"/>
      <c r="L266" s="34">
        <v>0.09</v>
      </c>
      <c r="M266" s="42"/>
      <c r="N266" s="60">
        <v>0.09</v>
      </c>
      <c r="O266" s="42"/>
      <c r="P266" s="14"/>
      <c r="Q266" s="34">
        <v>0</v>
      </c>
      <c r="R266" s="42"/>
      <c r="S266" s="86">
        <v>0.09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20.45" customHeight="1">
      <c r="A267" t="s">
        <v>434</v>
      </c>
      <c r="B267" s="12" t="s">
        <v>100</v>
      </c>
      <c r="C267" s="108" t="s">
        <v>52</v>
      </c>
      <c r="D267" s="82"/>
      <c r="E267" s="14"/>
      <c r="F267" s="31">
        <v>866.47087059673436</v>
      </c>
      <c r="G267" s="84"/>
      <c r="H267" s="14"/>
      <c r="I267" s="31">
        <v>866.47087059673436</v>
      </c>
      <c r="J267" s="42"/>
      <c r="K267" s="14"/>
      <c r="L267" s="34">
        <v>-344.32</v>
      </c>
      <c r="M267" s="42"/>
      <c r="N267" s="60">
        <v>-1210.7908705967343</v>
      </c>
      <c r="O267" s="42"/>
      <c r="P267" s="14"/>
      <c r="Q267" s="34">
        <v>655.03</v>
      </c>
      <c r="R267" s="42"/>
      <c r="S267" s="86">
        <v>-999.34999999999991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20.45" customHeight="1">
      <c r="A268" t="s">
        <v>435</v>
      </c>
      <c r="B268" s="12" t="s">
        <v>100</v>
      </c>
      <c r="C268" s="109" t="s">
        <v>53</v>
      </c>
      <c r="D268" s="89"/>
      <c r="E268" s="117"/>
      <c r="F268" s="23">
        <v>298.94</v>
      </c>
      <c r="G268" s="91"/>
      <c r="H268" s="117"/>
      <c r="I268" s="23">
        <v>298.94</v>
      </c>
      <c r="J268" s="24"/>
      <c r="K268" s="117"/>
      <c r="L268" s="34">
        <v>316</v>
      </c>
      <c r="M268" s="24"/>
      <c r="N268" s="94">
        <v>17.060000000000002</v>
      </c>
      <c r="O268" s="24"/>
      <c r="P268" s="117"/>
      <c r="Q268" s="34">
        <v>1531.85</v>
      </c>
      <c r="R268" s="24"/>
      <c r="S268" s="95">
        <v>-1215.8499999999999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20.45" customHeight="1">
      <c r="A269" t="s">
        <v>436</v>
      </c>
      <c r="B269" s="12" t="s">
        <v>100</v>
      </c>
      <c r="C269" s="108" t="s">
        <v>54</v>
      </c>
      <c r="D269" s="82"/>
      <c r="E269" s="14"/>
      <c r="F269" s="31">
        <v>1436.6179333333334</v>
      </c>
      <c r="G269" s="84"/>
      <c r="H269" s="14"/>
      <c r="I269" s="31">
        <v>1436.6179333333334</v>
      </c>
      <c r="J269" s="42"/>
      <c r="K269" s="14"/>
      <c r="L269" s="114">
        <v>1345.34</v>
      </c>
      <c r="M269" s="42"/>
      <c r="N269" s="60">
        <v>-91.277933333333522</v>
      </c>
      <c r="O269" s="42"/>
      <c r="P269" s="14"/>
      <c r="Q269" s="114">
        <v>1165.76</v>
      </c>
      <c r="R269" s="42"/>
      <c r="S269" s="86">
        <v>179.57999999999993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20.45" customHeight="1">
      <c r="A270" t="s">
        <v>437</v>
      </c>
      <c r="B270" s="12" t="s">
        <v>100</v>
      </c>
      <c r="C270" s="108" t="s">
        <v>55</v>
      </c>
      <c r="D270" s="82"/>
      <c r="E270" s="14"/>
      <c r="F270" s="31">
        <v>349.23367500000001</v>
      </c>
      <c r="G270" s="84"/>
      <c r="H270" s="14"/>
      <c r="I270" s="31">
        <v>349.23367500000001</v>
      </c>
      <c r="J270" s="42"/>
      <c r="K270" s="14"/>
      <c r="L270" s="34">
        <v>15.92</v>
      </c>
      <c r="M270" s="42"/>
      <c r="N270" s="60">
        <v>-333.31367499999999</v>
      </c>
      <c r="O270" s="42"/>
      <c r="P270" s="14"/>
      <c r="Q270" s="34">
        <v>425.39</v>
      </c>
      <c r="R270" s="42"/>
      <c r="S270" s="86">
        <v>-409.46999999999997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20.45" customHeight="1">
      <c r="A271" t="s">
        <v>438</v>
      </c>
      <c r="B271" s="12" t="s">
        <v>100</v>
      </c>
      <c r="C271" s="108" t="s">
        <v>56</v>
      </c>
      <c r="D271" s="89"/>
      <c r="E271" s="117"/>
      <c r="F271" s="23">
        <v>1024.7769583333334</v>
      </c>
      <c r="G271" s="91"/>
      <c r="H271" s="117"/>
      <c r="I271" s="23">
        <v>1024.7769583333334</v>
      </c>
      <c r="J271" s="24"/>
      <c r="K271" s="117"/>
      <c r="L271" s="34">
        <v>349.99</v>
      </c>
      <c r="M271" s="24"/>
      <c r="N271" s="94">
        <v>-674.78695833333336</v>
      </c>
      <c r="O271" s="24"/>
      <c r="P271" s="117"/>
      <c r="Q271" s="34">
        <v>1245.51</v>
      </c>
      <c r="R271" s="24"/>
      <c r="S271" s="95">
        <v>-895.52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20.45" customHeight="1">
      <c r="A272" t="s">
        <v>439</v>
      </c>
      <c r="B272" s="12" t="s">
        <v>100</v>
      </c>
      <c r="C272" s="223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v>0</v>
      </c>
      <c r="M272" s="42"/>
      <c r="N272" s="60">
        <v>0</v>
      </c>
      <c r="O272" s="42"/>
      <c r="P272" s="14"/>
      <c r="Q272" s="56">
        <v>0</v>
      </c>
      <c r="R272" s="42"/>
      <c r="S272" s="86"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20.45" customHeight="1">
      <c r="A273" t="s">
        <v>440</v>
      </c>
      <c r="B273" s="12" t="s">
        <v>100</v>
      </c>
      <c r="C273" s="108" t="s">
        <v>57</v>
      </c>
      <c r="D273" s="82"/>
      <c r="E273" s="14"/>
      <c r="F273" s="31">
        <v>0</v>
      </c>
      <c r="G273" s="84"/>
      <c r="H273" s="14"/>
      <c r="I273" s="31">
        <v>0</v>
      </c>
      <c r="J273" s="42"/>
      <c r="K273" s="14"/>
      <c r="L273" s="34">
        <v>0</v>
      </c>
      <c r="M273" s="42"/>
      <c r="N273" s="60">
        <v>0</v>
      </c>
      <c r="O273" s="42"/>
      <c r="P273" s="14"/>
      <c r="Q273" s="34">
        <v>0</v>
      </c>
      <c r="R273" s="42"/>
      <c r="S273" s="86">
        <v>0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20.45" customHeight="1">
      <c r="A274" t="s">
        <v>441</v>
      </c>
      <c r="B274" s="12" t="s">
        <v>100</v>
      </c>
      <c r="C274" s="108" t="s">
        <v>58</v>
      </c>
      <c r="D274" s="82"/>
      <c r="E274" s="14"/>
      <c r="F274" s="31">
        <v>0</v>
      </c>
      <c r="G274" s="84"/>
      <c r="H274" s="14"/>
      <c r="I274" s="31">
        <v>0</v>
      </c>
      <c r="J274" s="42"/>
      <c r="K274" s="14"/>
      <c r="L274" s="34">
        <v>0</v>
      </c>
      <c r="M274" s="42"/>
      <c r="N274" s="60">
        <v>0</v>
      </c>
      <c r="O274" s="42"/>
      <c r="P274" s="14"/>
      <c r="Q274" s="34">
        <v>0</v>
      </c>
      <c r="R274" s="42"/>
      <c r="S274" s="86"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20.45" customHeight="1">
      <c r="A275" t="s">
        <v>442</v>
      </c>
      <c r="B275" s="12" t="s">
        <v>100</v>
      </c>
      <c r="C275" s="108" t="s">
        <v>59</v>
      </c>
      <c r="D275" s="82"/>
      <c r="E275" s="14"/>
      <c r="F275" s="31">
        <v>152.60000000000002</v>
      </c>
      <c r="G275" s="84"/>
      <c r="H275" s="14"/>
      <c r="I275" s="31">
        <v>152.60000000000002</v>
      </c>
      <c r="J275" s="42"/>
      <c r="K275" s="14"/>
      <c r="L275" s="33">
        <v>111.19</v>
      </c>
      <c r="M275" s="42"/>
      <c r="N275" s="60">
        <v>-41.410000000000025</v>
      </c>
      <c r="O275" s="42"/>
      <c r="P275" s="14"/>
      <c r="Q275" s="33">
        <v>129.5</v>
      </c>
      <c r="R275" s="42"/>
      <c r="S275" s="86">
        <v>-18.310000000000002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20.45" customHeight="1">
      <c r="A276" t="s">
        <v>443</v>
      </c>
      <c r="B276" s="12" t="s">
        <v>100</v>
      </c>
      <c r="C276" s="108" t="s">
        <v>60</v>
      </c>
      <c r="D276" s="82"/>
      <c r="E276" s="14"/>
      <c r="F276" s="31">
        <v>177.637</v>
      </c>
      <c r="G276" s="84"/>
      <c r="H276" s="14"/>
      <c r="I276" s="31">
        <v>177.637</v>
      </c>
      <c r="J276" s="42"/>
      <c r="K276" s="14"/>
      <c r="L276" s="34">
        <v>158.13</v>
      </c>
      <c r="M276" s="42"/>
      <c r="N276" s="60">
        <v>-19.507000000000005</v>
      </c>
      <c r="O276" s="42"/>
      <c r="P276" s="14"/>
      <c r="Q276" s="34">
        <v>115.69</v>
      </c>
      <c r="R276" s="42"/>
      <c r="S276" s="86">
        <v>42.44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20.45" customHeight="1">
      <c r="A277" t="s">
        <v>444</v>
      </c>
      <c r="B277" s="12" t="s">
        <v>100</v>
      </c>
      <c r="C277" s="108" t="s">
        <v>61</v>
      </c>
      <c r="D277" s="82"/>
      <c r="E277" s="14"/>
      <c r="F277" s="31">
        <v>60.550000000000004</v>
      </c>
      <c r="G277" s="84"/>
      <c r="H277" s="14"/>
      <c r="I277" s="31">
        <v>60.550000000000004</v>
      </c>
      <c r="J277" s="42"/>
      <c r="K277" s="14"/>
      <c r="L277" s="34">
        <v>17.239999999999998</v>
      </c>
      <c r="M277" s="42"/>
      <c r="N277" s="60">
        <v>-43.31</v>
      </c>
      <c r="O277" s="42"/>
      <c r="P277" s="14"/>
      <c r="Q277" s="34">
        <v>17.8</v>
      </c>
      <c r="R277" s="42"/>
      <c r="S277" s="86">
        <v>-0.56000000000000227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20.45" customHeight="1">
      <c r="A278" t="s">
        <v>445</v>
      </c>
      <c r="B278" s="12" t="s">
        <v>100</v>
      </c>
      <c r="C278" s="108" t="s">
        <v>62</v>
      </c>
      <c r="D278" s="82"/>
      <c r="E278" s="14"/>
      <c r="F278" s="31">
        <v>251.37000000000003</v>
      </c>
      <c r="G278" s="84"/>
      <c r="H278" s="14"/>
      <c r="I278" s="31">
        <v>251.37000000000003</v>
      </c>
      <c r="J278" s="42"/>
      <c r="K278" s="14"/>
      <c r="L278" s="34">
        <v>84.45</v>
      </c>
      <c r="M278" s="42"/>
      <c r="N278" s="60">
        <v>-166.92000000000002</v>
      </c>
      <c r="O278" s="42"/>
      <c r="P278" s="14"/>
      <c r="Q278" s="34">
        <v>413.24</v>
      </c>
      <c r="R278" s="42"/>
      <c r="S278" s="86">
        <v>-328.79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20.45" customHeight="1">
      <c r="A279" t="s">
        <v>446</v>
      </c>
      <c r="B279" s="12" t="s">
        <v>100</v>
      </c>
      <c r="C279" s="108" t="s">
        <v>63</v>
      </c>
      <c r="D279" s="82"/>
      <c r="E279" s="14"/>
      <c r="F279" s="31">
        <v>41.200833333333343</v>
      </c>
      <c r="G279" s="84"/>
      <c r="H279" s="14"/>
      <c r="I279" s="31">
        <v>41.200833333333343</v>
      </c>
      <c r="J279" s="42"/>
      <c r="K279" s="14"/>
      <c r="L279" s="34">
        <v>6.2</v>
      </c>
      <c r="M279" s="42"/>
      <c r="N279" s="60">
        <v>-35.00083333333334</v>
      </c>
      <c r="O279" s="42"/>
      <c r="P279" s="14"/>
      <c r="Q279" s="34">
        <v>35</v>
      </c>
      <c r="R279" s="42"/>
      <c r="S279" s="86">
        <v>-28.8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20.45" customHeight="1">
      <c r="A280" t="s">
        <v>447</v>
      </c>
      <c r="B280" s="12" t="s">
        <v>100</v>
      </c>
      <c r="C280" s="108" t="s">
        <v>64</v>
      </c>
      <c r="D280" s="82"/>
      <c r="E280" s="14"/>
      <c r="F280" s="31">
        <v>393.91349014773107</v>
      </c>
      <c r="G280" s="84"/>
      <c r="H280" s="14"/>
      <c r="I280" s="31">
        <v>393.91349014773107</v>
      </c>
      <c r="J280" s="42"/>
      <c r="K280" s="14"/>
      <c r="L280" s="34">
        <v>132.20824999999999</v>
      </c>
      <c r="M280" s="42"/>
      <c r="N280" s="60">
        <v>-261.70524014773105</v>
      </c>
      <c r="O280" s="42"/>
      <c r="P280" s="14"/>
      <c r="Q280" s="34">
        <v>0</v>
      </c>
      <c r="R280" s="42"/>
      <c r="S280" s="86">
        <v>132.20824999999999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20.45" hidden="1" customHeight="1">
      <c r="A281" t="s">
        <v>427</v>
      </c>
      <c r="B281" s="12" t="s">
        <v>100</v>
      </c>
      <c r="C281" s="108" t="s">
        <v>21</v>
      </c>
      <c r="D281" s="82"/>
      <c r="E281" s="14"/>
      <c r="F281" s="31">
        <v>0</v>
      </c>
      <c r="G281" s="84"/>
      <c r="H281" s="14"/>
      <c r="I281" s="31">
        <v>0</v>
      </c>
      <c r="J281" s="42"/>
      <c r="K281" s="14"/>
      <c r="L281" s="34">
        <v>0</v>
      </c>
      <c r="M281" s="42"/>
      <c r="N281" s="60">
        <v>0</v>
      </c>
      <c r="O281" s="42"/>
      <c r="P281" s="14"/>
      <c r="Q281" s="34">
        <v>0</v>
      </c>
      <c r="R281" s="42"/>
      <c r="S281" s="86"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20.45" hidden="1" customHeight="1">
      <c r="A282" t="s">
        <v>427</v>
      </c>
      <c r="B282" s="12" t="s">
        <v>100</v>
      </c>
      <c r="C282" s="108" t="s">
        <v>21</v>
      </c>
      <c r="D282" s="82"/>
      <c r="E282" s="14"/>
      <c r="F282" s="31">
        <v>0</v>
      </c>
      <c r="G282" s="84"/>
      <c r="H282" s="14"/>
      <c r="I282" s="31">
        <v>0</v>
      </c>
      <c r="J282" s="42"/>
      <c r="K282" s="14"/>
      <c r="L282" s="34">
        <v>0</v>
      </c>
      <c r="M282" s="42"/>
      <c r="N282" s="60">
        <v>0</v>
      </c>
      <c r="O282" s="42"/>
      <c r="P282" s="14"/>
      <c r="Q282" s="34">
        <v>0</v>
      </c>
      <c r="R282" s="42"/>
      <c r="S282" s="86"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20.45" hidden="1" customHeight="1">
      <c r="A283" t="s">
        <v>427</v>
      </c>
      <c r="B283" s="12" t="s">
        <v>100</v>
      </c>
      <c r="C283" s="108" t="s">
        <v>21</v>
      </c>
      <c r="D283" s="82"/>
      <c r="E283" s="14"/>
      <c r="F283" s="31">
        <v>0</v>
      </c>
      <c r="G283" s="84"/>
      <c r="H283" s="14"/>
      <c r="I283" s="31">
        <v>0</v>
      </c>
      <c r="J283" s="42"/>
      <c r="K283" s="14"/>
      <c r="L283" s="34">
        <v>0</v>
      </c>
      <c r="M283" s="42"/>
      <c r="N283" s="60">
        <v>0</v>
      </c>
      <c r="O283" s="42"/>
      <c r="P283" s="14"/>
      <c r="Q283" s="34">
        <v>0</v>
      </c>
      <c r="R283" s="42"/>
      <c r="S283" s="86"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20.45" customHeight="1">
      <c r="B284" s="12"/>
      <c r="C284" s="99" t="s">
        <v>65</v>
      </c>
      <c r="D284" s="100" t="s">
        <v>40</v>
      </c>
      <c r="E284" s="101" t="e">
        <v>#DIV/0!</v>
      </c>
      <c r="F284" s="102">
        <v>5053.3107607444654</v>
      </c>
      <c r="G284" s="103" t="s">
        <v>40</v>
      </c>
      <c r="H284" s="101" t="e">
        <v>#DIV/0!</v>
      </c>
      <c r="I284" s="102">
        <v>5053.3107607444654</v>
      </c>
      <c r="J284" s="103" t="s">
        <v>40</v>
      </c>
      <c r="K284" s="101" t="e">
        <v>#DIV/0!</v>
      </c>
      <c r="L284" s="102">
        <v>2192.4382500000002</v>
      </c>
      <c r="M284" s="106"/>
      <c r="N284" s="102">
        <v>-2860.8725107444661</v>
      </c>
      <c r="O284" s="103" t="s">
        <v>40</v>
      </c>
      <c r="P284" s="101" t="e">
        <v>#DIV/0!</v>
      </c>
      <c r="Q284" s="102">
        <v>5734.7699999999995</v>
      </c>
      <c r="R284" s="106"/>
      <c r="S284" s="107">
        <v>-3542.3317499999994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20.4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20.45" customHeight="1">
      <c r="B286" s="12"/>
      <c r="C286" s="99" t="s">
        <v>66</v>
      </c>
      <c r="D286" s="100" t="s">
        <v>40</v>
      </c>
      <c r="E286" s="101" t="e">
        <v>#DIV/0!</v>
      </c>
      <c r="F286" s="102">
        <v>14827.480312510166</v>
      </c>
      <c r="G286" s="103" t="s">
        <v>40</v>
      </c>
      <c r="H286" s="101" t="e">
        <v>#DIV/0!</v>
      </c>
      <c r="I286" s="102">
        <v>14827.480312510166</v>
      </c>
      <c r="J286" s="103" t="s">
        <v>40</v>
      </c>
      <c r="K286" s="101" t="e">
        <v>#DIV/0!</v>
      </c>
      <c r="L286" s="102">
        <v>13083.438249999999</v>
      </c>
      <c r="M286" s="106"/>
      <c r="N286" s="119">
        <v>-1744.0420625101669</v>
      </c>
      <c r="O286" s="103" t="s">
        <v>40</v>
      </c>
      <c r="P286" s="101" t="e">
        <v>#DIV/0!</v>
      </c>
      <c r="Q286" s="102">
        <v>21555.959999999995</v>
      </c>
      <c r="R286" s="106"/>
      <c r="S286" s="120">
        <v>-8472.5217499999962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20.4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20.45" customHeight="1" thickBot="1">
      <c r="B288" s="12"/>
      <c r="C288" s="130" t="s">
        <v>73</v>
      </c>
      <c r="D288" s="159"/>
      <c r="E288" s="131"/>
      <c r="F288" s="133">
        <v>692.80137575425761</v>
      </c>
      <c r="G288" s="160"/>
      <c r="H288" s="131"/>
      <c r="I288" s="133">
        <v>692.80137575425761</v>
      </c>
      <c r="J288" s="161"/>
      <c r="K288" s="132"/>
      <c r="L288" s="133">
        <v>2992.6617499999993</v>
      </c>
      <c r="M288" s="161"/>
      <c r="N288" s="133">
        <v>2299.8603742457417</v>
      </c>
      <c r="O288" s="161"/>
      <c r="P288" s="132"/>
      <c r="Q288" s="133">
        <v>-5079.010000000002</v>
      </c>
      <c r="R288" s="161"/>
      <c r="S288" s="135">
        <v>8071.6717500000013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">
        <v>256</v>
      </c>
      <c r="D290" s="2"/>
      <c r="E290" s="2"/>
      <c r="F290" s="2"/>
      <c r="G290" s="2"/>
      <c r="H290" s="1"/>
      <c r="I290" s="1"/>
      <c r="J290" s="1"/>
      <c r="K290" s="749" t="s">
        <v>104</v>
      </c>
      <c r="L290" s="2"/>
      <c r="M290" s="2"/>
      <c r="N290" s="1"/>
      <c r="O290" s="1"/>
      <c r="P290" s="2"/>
      <c r="Q290" s="1"/>
      <c r="R290" s="2"/>
      <c r="S290" s="5" t="s">
        <v>526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21.6" customHeight="1" thickTop="1">
      <c r="B292" s="12"/>
      <c r="C292" s="13"/>
      <c r="D292" s="774" t="s">
        <v>5</v>
      </c>
      <c r="E292" s="775"/>
      <c r="F292" s="776"/>
      <c r="G292" s="777" t="s">
        <v>75</v>
      </c>
      <c r="H292" s="775"/>
      <c r="I292" s="776"/>
      <c r="J292" s="777" t="s">
        <v>7</v>
      </c>
      <c r="K292" s="775"/>
      <c r="L292" s="776"/>
      <c r="M292" s="777" t="s">
        <v>8</v>
      </c>
      <c r="N292" s="776"/>
      <c r="O292" s="774" t="s">
        <v>9</v>
      </c>
      <c r="P292" s="775"/>
      <c r="Q292" s="776"/>
      <c r="R292" s="777" t="s">
        <v>10</v>
      </c>
      <c r="S292" s="778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21.6" customHeight="1">
      <c r="A293" t="s">
        <v>104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20.45" customHeight="1">
      <c r="A294" t="s">
        <v>451</v>
      </c>
      <c r="B294" s="12" t="s">
        <v>104</v>
      </c>
      <c r="C294" s="30" t="s">
        <v>106</v>
      </c>
      <c r="D294" s="83">
        <v>59119.003061909214</v>
      </c>
      <c r="E294" s="155">
        <v>0.35812717564768926</v>
      </c>
      <c r="F294" s="86">
        <v>21172.121593668639</v>
      </c>
      <c r="G294" s="83">
        <v>59119.003061909214</v>
      </c>
      <c r="H294" s="155">
        <v>0.35812717564768926</v>
      </c>
      <c r="I294" s="86">
        <v>21172.121593668639</v>
      </c>
      <c r="J294" s="31">
        <v>50576.29</v>
      </c>
      <c r="K294" s="155">
        <v>0.35634049077146618</v>
      </c>
      <c r="L294" s="34">
        <v>18022.379999999997</v>
      </c>
      <c r="M294" s="164">
        <v>-0.14450028957631972</v>
      </c>
      <c r="N294" s="60">
        <v>-3149.7415936686411</v>
      </c>
      <c r="O294" s="31">
        <v>58381.590000000004</v>
      </c>
      <c r="P294" s="155">
        <v>0.3053292998700447</v>
      </c>
      <c r="Q294" s="34">
        <v>17825.610000000004</v>
      </c>
      <c r="R294" s="164">
        <v>-0.13369454309140952</v>
      </c>
      <c r="S294" s="86">
        <v>196.76999999999316</v>
      </c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20.45" customHeight="1">
      <c r="A295" t="s">
        <v>452</v>
      </c>
      <c r="B295" s="12" t="s">
        <v>104</v>
      </c>
      <c r="C295" s="30" t="s">
        <v>107</v>
      </c>
      <c r="D295" s="83">
        <v>49779.877688080589</v>
      </c>
      <c r="E295" s="155">
        <v>0.27367264200070923</v>
      </c>
      <c r="F295" s="86">
        <v>13623.390645369172</v>
      </c>
      <c r="G295" s="83">
        <v>49779.877688080589</v>
      </c>
      <c r="H295" s="155">
        <v>0.27367264200070923</v>
      </c>
      <c r="I295" s="86">
        <v>13623.390645369172</v>
      </c>
      <c r="J295" s="31">
        <v>41103.35</v>
      </c>
      <c r="K295" s="155">
        <v>0.24322397079556768</v>
      </c>
      <c r="L295" s="34">
        <v>9997.3199999999961</v>
      </c>
      <c r="M295" s="164">
        <v>-0.17429789085556791</v>
      </c>
      <c r="N295" s="60">
        <v>-3626.0706453691764</v>
      </c>
      <c r="O295" s="31">
        <v>65336.22</v>
      </c>
      <c r="P295" s="155">
        <v>0.24571562297298497</v>
      </c>
      <c r="Q295" s="34">
        <v>16054.13</v>
      </c>
      <c r="R295" s="164">
        <v>-0.37089488801158077</v>
      </c>
      <c r="S295" s="86">
        <v>-6056.8100000000031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20.45" customHeight="1">
      <c r="A296" t="s">
        <v>453</v>
      </c>
      <c r="B296" s="12" t="s">
        <v>104</v>
      </c>
      <c r="C296" s="30" t="s">
        <v>108</v>
      </c>
      <c r="D296" s="83">
        <v>86359.142361086677</v>
      </c>
      <c r="E296" s="155">
        <v>0.23983607715678654</v>
      </c>
      <c r="F296" s="86">
        <v>20712.037930507497</v>
      </c>
      <c r="G296" s="83">
        <v>86359.142361086677</v>
      </c>
      <c r="H296" s="155">
        <v>0.23983607715678654</v>
      </c>
      <c r="I296" s="86">
        <v>20712.037930507497</v>
      </c>
      <c r="J296" s="31">
        <v>62874.61</v>
      </c>
      <c r="K296" s="155">
        <v>0.24311641853524019</v>
      </c>
      <c r="L296" s="34">
        <v>15285.849999999999</v>
      </c>
      <c r="M296" s="164">
        <v>-0.27194031481800329</v>
      </c>
      <c r="N296" s="60">
        <v>-5426.1879305074981</v>
      </c>
      <c r="O296" s="31">
        <v>87050.41</v>
      </c>
      <c r="P296" s="155">
        <v>0.23349608577374886</v>
      </c>
      <c r="Q296" s="34">
        <v>20325.930000000008</v>
      </c>
      <c r="R296" s="164">
        <v>-0.27772183956399521</v>
      </c>
      <c r="S296" s="86">
        <v>-5040.080000000009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20.45" customHeight="1">
      <c r="A297" t="s">
        <v>454</v>
      </c>
      <c r="B297" s="12" t="s">
        <v>104</v>
      </c>
      <c r="C297" s="30" t="s">
        <v>109</v>
      </c>
      <c r="D297" s="83">
        <v>38929.913805087061</v>
      </c>
      <c r="E297" s="155">
        <v>0.32994466198333777</v>
      </c>
      <c r="F297" s="86">
        <v>12844.717251459924</v>
      </c>
      <c r="G297" s="83">
        <v>38929.913805087061</v>
      </c>
      <c r="H297" s="155">
        <v>0.32994466198333777</v>
      </c>
      <c r="I297" s="86">
        <v>12844.717251459924</v>
      </c>
      <c r="J297" s="31">
        <v>30096.01</v>
      </c>
      <c r="K297" s="155">
        <v>0.33419978262899297</v>
      </c>
      <c r="L297" s="34">
        <v>10058.079999999998</v>
      </c>
      <c r="M297" s="164">
        <v>-0.22691814447153275</v>
      </c>
      <c r="N297" s="60">
        <v>-2786.6372514599261</v>
      </c>
      <c r="O297" s="31">
        <v>35704.269999999997</v>
      </c>
      <c r="P297" s="155">
        <v>0.32371562280926053</v>
      </c>
      <c r="Q297" s="34">
        <v>11558.029999999995</v>
      </c>
      <c r="R297" s="164">
        <v>-0.15707533020560283</v>
      </c>
      <c r="S297" s="86">
        <v>-1499.9499999999971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20.45" customHeight="1">
      <c r="A298" t="s">
        <v>456</v>
      </c>
      <c r="B298" s="12" t="s">
        <v>104</v>
      </c>
      <c r="C298" s="30" t="s">
        <v>110</v>
      </c>
      <c r="D298" s="83">
        <v>8846.8791380232742</v>
      </c>
      <c r="E298" s="155">
        <v>0.29678579936093841</v>
      </c>
      <c r="F298" s="86">
        <v>2625.628096827847</v>
      </c>
      <c r="G298" s="83">
        <v>8846.8791380232742</v>
      </c>
      <c r="H298" s="155">
        <v>0.29678579936093841</v>
      </c>
      <c r="I298" s="86">
        <v>2625.628096827847</v>
      </c>
      <c r="J298" s="31">
        <v>10078.17</v>
      </c>
      <c r="K298" s="155">
        <v>0.32117537211616787</v>
      </c>
      <c r="L298" s="34">
        <v>3236.8599999999997</v>
      </c>
      <c r="M298" s="164">
        <v>0.1391779906526272</v>
      </c>
      <c r="N298" s="60">
        <v>611.23190317215267</v>
      </c>
      <c r="O298" s="31">
        <v>9279.9699999999993</v>
      </c>
      <c r="P298" s="155">
        <v>0.29999342670288798</v>
      </c>
      <c r="Q298" s="34">
        <v>2783.9299999999994</v>
      </c>
      <c r="R298" s="164">
        <v>8.601320909442603E-2</v>
      </c>
      <c r="S298" s="86">
        <v>452.93000000000029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20.45" customHeight="1">
      <c r="A299" t="s">
        <v>458</v>
      </c>
      <c r="B299" s="12" t="s">
        <v>104</v>
      </c>
      <c r="C299" s="30" t="s">
        <v>111</v>
      </c>
      <c r="D299" s="83">
        <v>56324.520110096171</v>
      </c>
      <c r="E299" s="155">
        <v>0.19081606757663094</v>
      </c>
      <c r="F299" s="86">
        <v>10747.62343554942</v>
      </c>
      <c r="G299" s="83">
        <v>56324.520110096171</v>
      </c>
      <c r="H299" s="155">
        <v>0.19081606757663094</v>
      </c>
      <c r="I299" s="86">
        <v>10747.62343554942</v>
      </c>
      <c r="J299" s="31">
        <v>31303.1</v>
      </c>
      <c r="K299" s="155">
        <v>0.17221137842577894</v>
      </c>
      <c r="L299" s="34">
        <v>5390.75</v>
      </c>
      <c r="M299" s="164">
        <v>-0.44423672072460468</v>
      </c>
      <c r="N299" s="60">
        <v>-5356.8734355494198</v>
      </c>
      <c r="O299" s="31">
        <v>41816.26</v>
      </c>
      <c r="P299" s="155">
        <v>0.18115728188030206</v>
      </c>
      <c r="Q299" s="34">
        <v>7575.32</v>
      </c>
      <c r="R299" s="164">
        <v>-0.25141320625039165</v>
      </c>
      <c r="S299" s="86">
        <v>-2184.5699999999997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20.45" customHeight="1">
      <c r="A300" t="s">
        <v>459</v>
      </c>
      <c r="B300" s="12" t="s">
        <v>104</v>
      </c>
      <c r="C300" s="30" t="s">
        <v>21</v>
      </c>
      <c r="D300" s="83">
        <v>0</v>
      </c>
      <c r="E300" s="155">
        <v>0</v>
      </c>
      <c r="F300" s="86">
        <v>0</v>
      </c>
      <c r="G300" s="83">
        <v>0</v>
      </c>
      <c r="H300" s="155">
        <v>0</v>
      </c>
      <c r="I300" s="86">
        <v>0</v>
      </c>
      <c r="J300" s="31">
        <v>0</v>
      </c>
      <c r="K300" s="155">
        <v>0</v>
      </c>
      <c r="L300" s="34">
        <v>0</v>
      </c>
      <c r="M300" s="164" t="e">
        <v>#DIV/0!</v>
      </c>
      <c r="N300" s="60">
        <v>0</v>
      </c>
      <c r="O300" s="31">
        <v>0</v>
      </c>
      <c r="P300" s="155">
        <v>0</v>
      </c>
      <c r="Q300" s="34">
        <v>0</v>
      </c>
      <c r="R300" s="164">
        <v>0</v>
      </c>
      <c r="S300" s="86"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20.45" customHeight="1">
      <c r="A301" t="s">
        <v>460</v>
      </c>
      <c r="B301" s="12" t="s">
        <v>104</v>
      </c>
      <c r="C301" s="30" t="s">
        <v>112</v>
      </c>
      <c r="D301" s="83">
        <v>0</v>
      </c>
      <c r="E301" s="155">
        <v>0</v>
      </c>
      <c r="F301" s="86">
        <v>9490.3813998439782</v>
      </c>
      <c r="G301" s="83">
        <v>0</v>
      </c>
      <c r="H301" s="155">
        <v>0</v>
      </c>
      <c r="I301" s="86">
        <v>9490.3813998439782</v>
      </c>
      <c r="J301" s="31">
        <v>0</v>
      </c>
      <c r="K301" s="155">
        <v>0</v>
      </c>
      <c r="L301" s="34">
        <v>2525.4499999999998</v>
      </c>
      <c r="M301" s="164"/>
      <c r="N301" s="60">
        <v>-6964.9313998439784</v>
      </c>
      <c r="O301" s="31">
        <v>0</v>
      </c>
      <c r="P301" s="155">
        <v>0</v>
      </c>
      <c r="Q301" s="34">
        <v>11694.3</v>
      </c>
      <c r="R301" s="164">
        <v>0</v>
      </c>
      <c r="S301" s="86">
        <v>-9168.8499999999985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20.45" customHeight="1">
      <c r="A302" t="s">
        <v>461</v>
      </c>
      <c r="B302" s="12" t="s">
        <v>104</v>
      </c>
      <c r="C302" s="88" t="s">
        <v>113</v>
      </c>
      <c r="D302" s="83">
        <v>0</v>
      </c>
      <c r="E302" s="155">
        <v>0</v>
      </c>
      <c r="F302" s="86">
        <v>100</v>
      </c>
      <c r="G302" s="83">
        <v>0</v>
      </c>
      <c r="H302" s="155">
        <v>0</v>
      </c>
      <c r="I302" s="86">
        <v>100</v>
      </c>
      <c r="J302" s="31">
        <v>0</v>
      </c>
      <c r="K302" s="155">
        <v>0</v>
      </c>
      <c r="L302" s="34">
        <v>0</v>
      </c>
      <c r="M302" s="164"/>
      <c r="N302" s="60">
        <v>-100</v>
      </c>
      <c r="O302" s="31">
        <v>0</v>
      </c>
      <c r="P302" s="155">
        <v>0</v>
      </c>
      <c r="Q302" s="34">
        <v>0</v>
      </c>
      <c r="R302" s="164">
        <v>0</v>
      </c>
      <c r="S302" s="86"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20.45" customHeight="1">
      <c r="A303" t="s">
        <v>462</v>
      </c>
      <c r="B303" s="12" t="s">
        <v>104</v>
      </c>
      <c r="C303" s="54" t="s">
        <v>114</v>
      </c>
      <c r="D303" s="205">
        <v>299359.33616428298</v>
      </c>
      <c r="E303" s="224">
        <v>0.305037756708259</v>
      </c>
      <c r="F303" s="209">
        <v>91315.900353226476</v>
      </c>
      <c r="G303" s="205">
        <v>299359.33616428298</v>
      </c>
      <c r="H303" s="224">
        <v>0.305037756708259</v>
      </c>
      <c r="I303" s="209">
        <v>91315.900353226476</v>
      </c>
      <c r="J303" s="205">
        <v>226031.53000000003</v>
      </c>
      <c r="K303" s="224">
        <v>0.28543225805709488</v>
      </c>
      <c r="L303" s="207">
        <v>64516.689999999988</v>
      </c>
      <c r="M303" s="225">
        <v>-0.2449491206916693</v>
      </c>
      <c r="N303" s="207">
        <v>-26799.210353226488</v>
      </c>
      <c r="O303" s="205">
        <v>297568.71999999997</v>
      </c>
      <c r="P303" s="224">
        <v>0.29511586432875075</v>
      </c>
      <c r="Q303" s="207">
        <v>87817.250000000015</v>
      </c>
      <c r="R303" s="225">
        <v>-0.24040561118117507</v>
      </c>
      <c r="S303" s="209">
        <v>-23300.560000000027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20.45" customHeight="1">
      <c r="A304" t="s">
        <v>104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v>-0.29347802791805455</v>
      </c>
      <c r="O304" s="42"/>
      <c r="P304" s="14"/>
      <c r="Q304" s="41"/>
      <c r="R304" s="42"/>
      <c r="S304" s="45">
        <v>-0.26533010314032862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20.45" customHeight="1">
      <c r="A305" t="s">
        <v>104</v>
      </c>
      <c r="B305" s="12" t="s">
        <v>104</v>
      </c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20.45" customHeight="1">
      <c r="A306" t="s">
        <v>463</v>
      </c>
      <c r="B306" s="12" t="s">
        <v>104</v>
      </c>
      <c r="C306" s="30" t="s">
        <v>115</v>
      </c>
      <c r="D306" s="83">
        <v>39790.081769045617</v>
      </c>
      <c r="E306" s="155">
        <v>0.19500000000000001</v>
      </c>
      <c r="F306" s="116">
        <v>7759.0659449638952</v>
      </c>
      <c r="G306" s="83">
        <v>39790.081769045617</v>
      </c>
      <c r="H306" s="155">
        <v>0.19500000000000001</v>
      </c>
      <c r="I306" s="116">
        <v>7759.0659449638952</v>
      </c>
      <c r="J306" s="31">
        <v>28481.280000000002</v>
      </c>
      <c r="K306" s="155">
        <v>0.19345724630353692</v>
      </c>
      <c r="L306" s="34">
        <v>5509.9100000000008</v>
      </c>
      <c r="M306" s="164">
        <v>-0.28421157399689506</v>
      </c>
      <c r="N306" s="60">
        <v>-2249.1559449638944</v>
      </c>
      <c r="O306" s="31">
        <v>45755.360000000001</v>
      </c>
      <c r="P306" s="155">
        <v>0.19054182941626946</v>
      </c>
      <c r="Q306" s="34">
        <v>8718.31</v>
      </c>
      <c r="R306" s="164">
        <v>-0.37753128813760833</v>
      </c>
      <c r="S306" s="86">
        <v>-3208.3999999999987</v>
      </c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20.45" customHeight="1">
      <c r="A307" t="s">
        <v>464</v>
      </c>
      <c r="B307" s="12" t="s">
        <v>104</v>
      </c>
      <c r="C307" s="88" t="s">
        <v>116</v>
      </c>
      <c r="D307" s="83">
        <v>13802.65360619588</v>
      </c>
      <c r="E307" s="155">
        <v>0.30006987567403659</v>
      </c>
      <c r="F307" s="95">
        <v>4141.76055158299</v>
      </c>
      <c r="G307" s="83">
        <v>13802.65360619588</v>
      </c>
      <c r="H307" s="155">
        <v>0.30006987567403659</v>
      </c>
      <c r="I307" s="95">
        <v>4141.76055158299</v>
      </c>
      <c r="J307" s="31">
        <v>11489.63</v>
      </c>
      <c r="K307" s="155">
        <v>0.28336508660418119</v>
      </c>
      <c r="L307" s="34">
        <v>3255.7599999999984</v>
      </c>
      <c r="M307" s="164">
        <v>-0.16757818258639673</v>
      </c>
      <c r="N307" s="60">
        <v>-886.00055158299165</v>
      </c>
      <c r="O307" s="31">
        <v>13324.92</v>
      </c>
      <c r="P307" s="155">
        <v>0.28077616976312053</v>
      </c>
      <c r="Q307" s="34">
        <v>3741.3199999999997</v>
      </c>
      <c r="R307" s="164">
        <v>-0.13773365993942183</v>
      </c>
      <c r="S307" s="86">
        <v>-485.56000000000131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20.45" customHeight="1">
      <c r="A308" t="s">
        <v>465</v>
      </c>
      <c r="B308" s="12" t="s">
        <v>104</v>
      </c>
      <c r="C308" s="54" t="s">
        <v>117</v>
      </c>
      <c r="D308" s="205">
        <v>352952.07153952448</v>
      </c>
      <c r="E308" s="224">
        <v>0.29243836535526579</v>
      </c>
      <c r="F308" s="207">
        <v>103216.72684977336</v>
      </c>
      <c r="G308" s="208">
        <v>352952.07153952448</v>
      </c>
      <c r="H308" s="224">
        <v>0.29243836535526579</v>
      </c>
      <c r="I308" s="207">
        <v>103216.72684977336</v>
      </c>
      <c r="J308" s="208">
        <v>266002.44</v>
      </c>
      <c r="K308" s="224">
        <v>0.27549506688735631</v>
      </c>
      <c r="L308" s="207">
        <v>73282.359999999986</v>
      </c>
      <c r="M308" s="225">
        <v>-0.24634968470439372</v>
      </c>
      <c r="N308" s="207">
        <v>-29934.366849773374</v>
      </c>
      <c r="O308" s="208">
        <v>356648.99999999994</v>
      </c>
      <c r="P308" s="224">
        <v>0.28116405765893082</v>
      </c>
      <c r="Q308" s="207">
        <v>100276.88</v>
      </c>
      <c r="R308" s="225">
        <v>-0.25416182296880113</v>
      </c>
      <c r="S308" s="209">
        <v>-26994.520000000019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20.45" customHeight="1">
      <c r="A309" t="s">
        <v>104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v>-0.29001468815554776</v>
      </c>
      <c r="O309" s="42"/>
      <c r="P309" s="14"/>
      <c r="Q309" s="41"/>
      <c r="R309" s="42"/>
      <c r="S309" s="45">
        <v>-0.26919983948443565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20.45" customHeight="1">
      <c r="A310" t="s">
        <v>104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20.45" customHeight="1">
      <c r="A311" t="s">
        <v>466</v>
      </c>
      <c r="B311" s="12" t="s">
        <v>104</v>
      </c>
      <c r="C311" s="88" t="s">
        <v>118</v>
      </c>
      <c r="D311" s="92">
        <v>0</v>
      </c>
      <c r="E311" s="228">
        <v>0</v>
      </c>
      <c r="F311" s="153">
        <v>0</v>
      </c>
      <c r="G311" s="181">
        <v>0</v>
      </c>
      <c r="H311" s="228">
        <v>0</v>
      </c>
      <c r="I311" s="153">
        <v>0</v>
      </c>
      <c r="J311" s="47">
        <v>0</v>
      </c>
      <c r="K311" s="229">
        <v>0</v>
      </c>
      <c r="L311" s="23">
        <v>0</v>
      </c>
      <c r="M311" s="229">
        <v>0</v>
      </c>
      <c r="N311" s="94">
        <v>0</v>
      </c>
      <c r="O311" s="47">
        <v>0</v>
      </c>
      <c r="P311" s="229">
        <v>0</v>
      </c>
      <c r="Q311" s="23">
        <v>0</v>
      </c>
      <c r="R311" s="229">
        <v>0</v>
      </c>
      <c r="S311" s="95"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20.45" customHeight="1" thickBot="1">
      <c r="A312" t="s">
        <v>104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20.45" customHeight="1" thickTop="1">
      <c r="A313" t="s">
        <v>467</v>
      </c>
      <c r="B313" s="12" t="s">
        <v>104</v>
      </c>
      <c r="C313" s="63" t="s">
        <v>119</v>
      </c>
      <c r="D313" s="64">
        <v>352952.07153952448</v>
      </c>
      <c r="E313" s="230">
        <v>0.29243836535526579</v>
      </c>
      <c r="F313" s="66">
        <v>103216.72684977336</v>
      </c>
      <c r="G313" s="67">
        <v>352952.07153952448</v>
      </c>
      <c r="H313" s="230">
        <v>0.29243836535526579</v>
      </c>
      <c r="I313" s="66">
        <v>103216.72684977336</v>
      </c>
      <c r="J313" s="67">
        <v>266002.44</v>
      </c>
      <c r="K313" s="230">
        <v>0.27549506688735631</v>
      </c>
      <c r="L313" s="66">
        <v>73282.359999999986</v>
      </c>
      <c r="M313" s="231">
        <v>-0.24634968470439372</v>
      </c>
      <c r="N313" s="232">
        <v>-29934.366849773374</v>
      </c>
      <c r="O313" s="67">
        <v>356648.99999999994</v>
      </c>
      <c r="P313" s="230">
        <v>0.28116405765893082</v>
      </c>
      <c r="Q313" s="66">
        <v>100276.88</v>
      </c>
      <c r="R313" s="231">
        <v>-0.25416182296880113</v>
      </c>
      <c r="S313" s="233">
        <v>-26994.520000000019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20.45" customHeight="1" thickBot="1">
      <c r="A314" t="s">
        <v>104</v>
      </c>
      <c r="B314" s="12" t="s">
        <v>104</v>
      </c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>
        <v>-0.29001468815554776</v>
      </c>
      <c r="O314" s="238"/>
      <c r="P314" s="236"/>
      <c r="Q314" s="237"/>
      <c r="R314" s="239"/>
      <c r="S314" s="76">
        <v>-0.26919983948443565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20.45" customHeight="1" thickTop="1">
      <c r="A315" t="s">
        <v>104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20.45" customHeight="1">
      <c r="A316" t="s">
        <v>468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20.45" customHeight="1">
      <c r="A317" t="s">
        <v>469</v>
      </c>
      <c r="B317" s="12" t="s">
        <v>104</v>
      </c>
      <c r="C317" s="108" t="s">
        <v>42</v>
      </c>
      <c r="D317" s="14"/>
      <c r="E317" s="14"/>
      <c r="F317" s="31">
        <v>8537.2313375805697</v>
      </c>
      <c r="G317" s="42"/>
      <c r="H317" s="14"/>
      <c r="I317" s="31">
        <v>8537.2313375805697</v>
      </c>
      <c r="J317" s="42"/>
      <c r="K317" s="14"/>
      <c r="L317" s="34">
        <v>6892.59</v>
      </c>
      <c r="M317" s="42"/>
      <c r="N317" s="60">
        <v>-1644.6413375805696</v>
      </c>
      <c r="O317" s="42"/>
      <c r="P317" s="14"/>
      <c r="Q317" s="34">
        <v>7810.44</v>
      </c>
      <c r="R317" s="42"/>
      <c r="S317" s="35">
        <v>-917.84999999999945</v>
      </c>
      <c r="T317" s="14"/>
      <c r="U317" s="14"/>
      <c r="V317" s="14" t="s">
        <v>470</v>
      </c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20.45" customHeight="1">
      <c r="A318" t="s">
        <v>471</v>
      </c>
      <c r="B318" s="12" t="s">
        <v>104</v>
      </c>
      <c r="C318" s="109" t="s">
        <v>43</v>
      </c>
      <c r="D318" s="82"/>
      <c r="E318" s="14"/>
      <c r="F318" s="23">
        <v>4052.2668849042147</v>
      </c>
      <c r="G318" s="84"/>
      <c r="H318" s="14"/>
      <c r="I318" s="23">
        <v>4052.2668849042147</v>
      </c>
      <c r="J318" s="42"/>
      <c r="K318" s="14"/>
      <c r="L318" s="34">
        <v>3319.94</v>
      </c>
      <c r="M318" s="42"/>
      <c r="N318" s="60">
        <v>-732.32688490421469</v>
      </c>
      <c r="O318" s="42"/>
      <c r="P318" s="14"/>
      <c r="Q318" s="34">
        <v>3890.92</v>
      </c>
      <c r="R318" s="42"/>
      <c r="S318" s="86">
        <v>-570.98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20.45" customHeight="1">
      <c r="A319" t="s">
        <v>472</v>
      </c>
      <c r="B319" s="12" t="s">
        <v>104</v>
      </c>
      <c r="C319" s="108" t="s">
        <v>44</v>
      </c>
      <c r="D319" s="110"/>
      <c r="E319" s="111"/>
      <c r="F319" s="31">
        <v>15060.610375111111</v>
      </c>
      <c r="G319" s="112"/>
      <c r="H319" s="111"/>
      <c r="I319" s="31">
        <v>15060.610375111111</v>
      </c>
      <c r="J319" s="113"/>
      <c r="K319" s="111"/>
      <c r="L319" s="114">
        <v>15461.49</v>
      </c>
      <c r="M319" s="113"/>
      <c r="N319" s="115">
        <v>400.87962488888843</v>
      </c>
      <c r="O319" s="113"/>
      <c r="P319" s="111"/>
      <c r="Q319" s="114">
        <v>15936.34</v>
      </c>
      <c r="R319" s="113"/>
      <c r="S319" s="116">
        <v>-474.85000000000036</v>
      </c>
      <c r="T319" s="14"/>
      <c r="U319" s="14"/>
      <c r="V319" s="14" t="s">
        <v>473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20.45" customHeight="1">
      <c r="A320" t="s">
        <v>474</v>
      </c>
      <c r="B320" s="12" t="s">
        <v>104</v>
      </c>
      <c r="C320" s="108" t="s">
        <v>45</v>
      </c>
      <c r="D320" s="82"/>
      <c r="E320" s="14"/>
      <c r="F320" s="31">
        <v>0</v>
      </c>
      <c r="G320" s="84"/>
      <c r="H320" s="14"/>
      <c r="I320" s="31">
        <v>0</v>
      </c>
      <c r="J320" s="42"/>
      <c r="K320" s="14"/>
      <c r="L320" s="34">
        <v>0</v>
      </c>
      <c r="M320" s="42"/>
      <c r="N320" s="60">
        <v>0</v>
      </c>
      <c r="O320" s="42"/>
      <c r="P320" s="14"/>
      <c r="Q320" s="34">
        <v>0</v>
      </c>
      <c r="R320" s="42"/>
      <c r="S320" s="86"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20.45" hidden="1" customHeight="1">
      <c r="A321" t="s">
        <v>459</v>
      </c>
      <c r="B321" s="12" t="s">
        <v>104</v>
      </c>
      <c r="C321" s="241" t="s">
        <v>21</v>
      </c>
      <c r="D321" s="82"/>
      <c r="E321" s="14"/>
      <c r="F321" s="31">
        <v>0</v>
      </c>
      <c r="G321" s="84"/>
      <c r="H321" s="14"/>
      <c r="I321" s="31">
        <v>0</v>
      </c>
      <c r="J321" s="42"/>
      <c r="K321" s="14"/>
      <c r="L321" s="34">
        <v>0</v>
      </c>
      <c r="M321" s="42"/>
      <c r="N321" s="60">
        <v>0</v>
      </c>
      <c r="O321" s="42"/>
      <c r="P321" s="14"/>
      <c r="Q321" s="34">
        <v>0</v>
      </c>
      <c r="R321" s="42"/>
      <c r="S321" s="86"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20.45" hidden="1" customHeight="1">
      <c r="A322" t="s">
        <v>459</v>
      </c>
      <c r="B322" s="12" t="s">
        <v>104</v>
      </c>
      <c r="C322" s="241" t="s">
        <v>21</v>
      </c>
      <c r="D322" s="82"/>
      <c r="E322" s="14"/>
      <c r="F322" s="31">
        <v>0</v>
      </c>
      <c r="G322" s="84"/>
      <c r="H322" s="14"/>
      <c r="I322" s="31">
        <v>0</v>
      </c>
      <c r="J322" s="42"/>
      <c r="K322" s="14"/>
      <c r="L322" s="34">
        <v>0</v>
      </c>
      <c r="M322" s="42"/>
      <c r="N322" s="60">
        <v>0</v>
      </c>
      <c r="O322" s="42"/>
      <c r="P322" s="14"/>
      <c r="Q322" s="34">
        <v>0</v>
      </c>
      <c r="R322" s="42"/>
      <c r="S322" s="86"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20.45" hidden="1" customHeight="1">
      <c r="A323" t="s">
        <v>459</v>
      </c>
      <c r="B323" s="12" t="s">
        <v>104</v>
      </c>
      <c r="C323" s="241" t="s">
        <v>21</v>
      </c>
      <c r="D323" s="82"/>
      <c r="E323" s="14"/>
      <c r="F323" s="31">
        <v>0</v>
      </c>
      <c r="G323" s="84"/>
      <c r="H323" s="14"/>
      <c r="I323" s="31">
        <v>0</v>
      </c>
      <c r="J323" s="42"/>
      <c r="K323" s="14"/>
      <c r="L323" s="34">
        <v>0</v>
      </c>
      <c r="M323" s="42"/>
      <c r="N323" s="60">
        <v>0</v>
      </c>
      <c r="O323" s="42"/>
      <c r="P323" s="14"/>
      <c r="Q323" s="34">
        <v>0</v>
      </c>
      <c r="R323" s="42"/>
      <c r="S323" s="86"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20.45" customHeight="1">
      <c r="A324" t="s">
        <v>475</v>
      </c>
      <c r="B324" s="12" t="s">
        <v>104</v>
      </c>
      <c r="C324" s="109" t="s">
        <v>46</v>
      </c>
      <c r="D324" s="82"/>
      <c r="E324" s="14"/>
      <c r="F324" s="23">
        <v>3318.0130317115072</v>
      </c>
      <c r="G324" s="84"/>
      <c r="H324" s="14"/>
      <c r="I324" s="23">
        <v>3318.0130317115072</v>
      </c>
      <c r="J324" s="42"/>
      <c r="K324" s="14"/>
      <c r="L324" s="34">
        <v>4340.78</v>
      </c>
      <c r="M324" s="42"/>
      <c r="N324" s="60">
        <v>1022.7669682884925</v>
      </c>
      <c r="O324" s="42"/>
      <c r="P324" s="14"/>
      <c r="Q324" s="34">
        <v>4558.79</v>
      </c>
      <c r="R324" s="42"/>
      <c r="S324" s="86">
        <v>-218.01000000000022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20.45" customHeight="1">
      <c r="A325" t="s">
        <v>476</v>
      </c>
      <c r="B325" s="12" t="s">
        <v>104</v>
      </c>
      <c r="C325" s="108" t="s">
        <v>47</v>
      </c>
      <c r="D325" s="110"/>
      <c r="E325" s="111"/>
      <c r="F325" s="31">
        <v>3318.0130317115072</v>
      </c>
      <c r="G325" s="112"/>
      <c r="H325" s="111"/>
      <c r="I325" s="31">
        <v>3318.0130317115072</v>
      </c>
      <c r="J325" s="113"/>
      <c r="K325" s="111"/>
      <c r="L325" s="114">
        <v>35.4</v>
      </c>
      <c r="M325" s="113"/>
      <c r="N325" s="115">
        <v>-3282.6130317115071</v>
      </c>
      <c r="O325" s="113"/>
      <c r="P325" s="111"/>
      <c r="Q325" s="114">
        <v>0</v>
      </c>
      <c r="R325" s="113"/>
      <c r="S325" s="116">
        <v>35.4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20.45" customHeight="1">
      <c r="A326" t="s">
        <v>477</v>
      </c>
      <c r="B326" s="12" t="s">
        <v>104</v>
      </c>
      <c r="C326" s="108" t="s">
        <v>48</v>
      </c>
      <c r="D326" s="82"/>
      <c r="E326" s="14"/>
      <c r="F326" s="31">
        <v>2377.9093393932467</v>
      </c>
      <c r="G326" s="84"/>
      <c r="H326" s="14"/>
      <c r="I326" s="31">
        <v>2377.9093393932467</v>
      </c>
      <c r="J326" s="42"/>
      <c r="K326" s="14"/>
      <c r="L326" s="34">
        <v>4423.47</v>
      </c>
      <c r="M326" s="42"/>
      <c r="N326" s="60">
        <v>2045.5606606067536</v>
      </c>
      <c r="O326" s="42"/>
      <c r="P326" s="14"/>
      <c r="Q326" s="34">
        <v>4109.01</v>
      </c>
      <c r="R326" s="42"/>
      <c r="S326" s="86">
        <v>314.46000000000004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20.45" customHeight="1">
      <c r="A327" t="s">
        <v>478</v>
      </c>
      <c r="B327" s="12" t="s">
        <v>104</v>
      </c>
      <c r="C327" s="108" t="s">
        <v>49</v>
      </c>
      <c r="D327" s="82"/>
      <c r="E327" s="14"/>
      <c r="F327" s="31">
        <v>553.00217195191794</v>
      </c>
      <c r="G327" s="84"/>
      <c r="H327" s="14"/>
      <c r="I327" s="31">
        <v>553.00217195191794</v>
      </c>
      <c r="J327" s="42"/>
      <c r="K327" s="14"/>
      <c r="L327" s="34">
        <v>5162.3100000000004</v>
      </c>
      <c r="M327" s="42"/>
      <c r="N327" s="60">
        <v>4609.3078280480822</v>
      </c>
      <c r="O327" s="42"/>
      <c r="P327" s="14"/>
      <c r="Q327" s="34">
        <v>3573.87</v>
      </c>
      <c r="R327" s="42"/>
      <c r="S327" s="86">
        <v>1588.4400000000005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20.45" hidden="1" customHeight="1">
      <c r="A328" t="s">
        <v>459</v>
      </c>
      <c r="B328" s="12" t="s">
        <v>104</v>
      </c>
      <c r="C328" s="30" t="s">
        <v>21</v>
      </c>
      <c r="D328" s="89"/>
      <c r="E328" s="117"/>
      <c r="F328" s="31">
        <v>0</v>
      </c>
      <c r="G328" s="91"/>
      <c r="H328" s="117"/>
      <c r="I328" s="31">
        <v>0</v>
      </c>
      <c r="J328" s="24"/>
      <c r="K328" s="117"/>
      <c r="L328" s="34">
        <v>0</v>
      </c>
      <c r="M328" s="24"/>
      <c r="N328" s="94">
        <v>0</v>
      </c>
      <c r="O328" s="24"/>
      <c r="P328" s="117"/>
      <c r="Q328" s="34">
        <v>0</v>
      </c>
      <c r="R328" s="24"/>
      <c r="S328" s="95"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20.45" customHeight="1">
      <c r="A329" t="s">
        <v>479</v>
      </c>
      <c r="B329" s="12" t="s">
        <v>104</v>
      </c>
      <c r="C329" s="99" t="s">
        <v>50</v>
      </c>
      <c r="D329" s="100" t="s">
        <v>40</v>
      </c>
      <c r="E329" s="101">
        <v>0.36057185020536037</v>
      </c>
      <c r="F329" s="102">
        <v>37217.046172364076</v>
      </c>
      <c r="G329" s="103" t="s">
        <v>40</v>
      </c>
      <c r="H329" s="101">
        <v>0.36057185020536037</v>
      </c>
      <c r="I329" s="102">
        <v>37217.046172364076</v>
      </c>
      <c r="J329" s="103" t="s">
        <v>40</v>
      </c>
      <c r="K329" s="101">
        <v>0.54086658781185548</v>
      </c>
      <c r="L329" s="102">
        <v>39635.979999999996</v>
      </c>
      <c r="M329" s="154"/>
      <c r="N329" s="119">
        <v>2418.9338276359194</v>
      </c>
      <c r="O329" s="103" t="s">
        <v>40</v>
      </c>
      <c r="P329" s="101">
        <v>0.39769256881546378</v>
      </c>
      <c r="Q329" s="102">
        <v>39879.370000000003</v>
      </c>
      <c r="R329" s="154"/>
      <c r="S329" s="120">
        <v>-243.39000000000669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20.45" customHeight="1">
      <c r="A330" t="s">
        <v>480</v>
      </c>
      <c r="B330" s="12" t="s">
        <v>104</v>
      </c>
      <c r="C330" s="222" t="s">
        <v>51</v>
      </c>
      <c r="D330" s="82"/>
      <c r="E330" s="14"/>
      <c r="F330" s="31">
        <v>3808.6416666666664</v>
      </c>
      <c r="G330" s="84"/>
      <c r="H330" s="14"/>
      <c r="I330" s="31">
        <v>3808.6416666666664</v>
      </c>
      <c r="J330" s="42"/>
      <c r="K330" s="14"/>
      <c r="L330" s="34">
        <v>1607.84</v>
      </c>
      <c r="M330" s="42"/>
      <c r="N330" s="60">
        <v>-2200.8016666666663</v>
      </c>
      <c r="O330" s="42"/>
      <c r="P330" s="14"/>
      <c r="Q330" s="34">
        <v>6218.49</v>
      </c>
      <c r="R330" s="42"/>
      <c r="S330" s="86">
        <v>-4610.6499999999996</v>
      </c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20.45" customHeight="1">
      <c r="A331" t="s">
        <v>481</v>
      </c>
      <c r="B331" s="12" t="s">
        <v>104</v>
      </c>
      <c r="C331" s="108" t="s">
        <v>52</v>
      </c>
      <c r="D331" s="82"/>
      <c r="E331" s="14"/>
      <c r="F331" s="31">
        <v>1727.5096033468692</v>
      </c>
      <c r="G331" s="84"/>
      <c r="H331" s="14"/>
      <c r="I331" s="31">
        <v>1727.5096033468692</v>
      </c>
      <c r="J331" s="42"/>
      <c r="K331" s="14"/>
      <c r="L331" s="34">
        <v>100.5</v>
      </c>
      <c r="M331" s="42"/>
      <c r="N331" s="60">
        <v>-1627.0096033468692</v>
      </c>
      <c r="O331" s="42"/>
      <c r="P331" s="14"/>
      <c r="Q331" s="34">
        <v>2091.9299999999998</v>
      </c>
      <c r="R331" s="42"/>
      <c r="S331" s="86">
        <v>-1991.4299999999998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20.45" customHeight="1">
      <c r="A332" t="s">
        <v>482</v>
      </c>
      <c r="B332" s="12" t="s">
        <v>104</v>
      </c>
      <c r="C332" s="109" t="s">
        <v>53</v>
      </c>
      <c r="D332" s="89"/>
      <c r="E332" s="117"/>
      <c r="F332" s="23">
        <v>285.5</v>
      </c>
      <c r="G332" s="91"/>
      <c r="H332" s="117"/>
      <c r="I332" s="23">
        <v>285.5</v>
      </c>
      <c r="J332" s="24"/>
      <c r="K332" s="117"/>
      <c r="L332" s="34">
        <v>290.89</v>
      </c>
      <c r="M332" s="24"/>
      <c r="N332" s="94">
        <v>5.3899999999999864</v>
      </c>
      <c r="O332" s="24"/>
      <c r="P332" s="117"/>
      <c r="Q332" s="34">
        <v>2234.48</v>
      </c>
      <c r="R332" s="24"/>
      <c r="S332" s="95">
        <v>-1943.5900000000001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20.45" customHeight="1">
      <c r="A333" t="s">
        <v>483</v>
      </c>
      <c r="B333" s="12" t="s">
        <v>104</v>
      </c>
      <c r="C333" s="108" t="s">
        <v>54</v>
      </c>
      <c r="D333" s="82"/>
      <c r="E333" s="14"/>
      <c r="F333" s="31">
        <v>4280.7783333333336</v>
      </c>
      <c r="G333" s="84"/>
      <c r="H333" s="14"/>
      <c r="I333" s="31">
        <v>4280.7783333333336</v>
      </c>
      <c r="J333" s="42"/>
      <c r="K333" s="14"/>
      <c r="L333" s="114">
        <v>3662.38</v>
      </c>
      <c r="M333" s="42"/>
      <c r="N333" s="60">
        <v>-618.39833333333354</v>
      </c>
      <c r="O333" s="42"/>
      <c r="P333" s="14"/>
      <c r="Q333" s="114">
        <v>2819.01</v>
      </c>
      <c r="R333" s="42"/>
      <c r="S333" s="86">
        <v>843.36999999999989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20.45" customHeight="1">
      <c r="A334" t="s">
        <v>484</v>
      </c>
      <c r="B334" s="12" t="s">
        <v>104</v>
      </c>
      <c r="C334" s="108" t="s">
        <v>55</v>
      </c>
      <c r="D334" s="82"/>
      <c r="E334" s="14"/>
      <c r="F334" s="31">
        <v>1247.2631249999999</v>
      </c>
      <c r="G334" s="84"/>
      <c r="H334" s="14"/>
      <c r="I334" s="31">
        <v>1247.2631249999999</v>
      </c>
      <c r="J334" s="42"/>
      <c r="K334" s="14"/>
      <c r="L334" s="34">
        <v>56.81</v>
      </c>
      <c r="M334" s="42"/>
      <c r="N334" s="60">
        <v>-1190.453125</v>
      </c>
      <c r="O334" s="42"/>
      <c r="P334" s="14"/>
      <c r="Q334" s="34">
        <v>1519.25</v>
      </c>
      <c r="R334" s="42"/>
      <c r="S334" s="86">
        <v>-1462.44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20.45" customHeight="1">
      <c r="A335" t="s">
        <v>485</v>
      </c>
      <c r="B335" s="12" t="s">
        <v>104</v>
      </c>
      <c r="C335" s="242" t="s">
        <v>56</v>
      </c>
      <c r="D335" s="89"/>
      <c r="E335" s="117"/>
      <c r="F335" s="23">
        <v>7060.8431083333326</v>
      </c>
      <c r="G335" s="91"/>
      <c r="H335" s="117"/>
      <c r="I335" s="23">
        <v>7060.8431083333326</v>
      </c>
      <c r="J335" s="24"/>
      <c r="K335" s="117"/>
      <c r="L335" s="49">
        <v>6759.64</v>
      </c>
      <c r="M335" s="24"/>
      <c r="N335" s="94">
        <v>-301.20310833333224</v>
      </c>
      <c r="O335" s="24"/>
      <c r="P335" s="117"/>
      <c r="Q335" s="49">
        <v>10502.23</v>
      </c>
      <c r="R335" s="24"/>
      <c r="S335" s="95">
        <v>-3742.5899999999992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20.45" customHeight="1">
      <c r="A336" t="s">
        <v>486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v>0</v>
      </c>
      <c r="M336" s="42"/>
      <c r="N336" s="60">
        <v>0</v>
      </c>
      <c r="O336" s="42"/>
      <c r="P336" s="14"/>
      <c r="Q336" s="34">
        <v>0</v>
      </c>
      <c r="R336" s="42"/>
      <c r="S336" s="86"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20.45" customHeight="1">
      <c r="A337" t="s">
        <v>487</v>
      </c>
      <c r="B337" s="12" t="s">
        <v>104</v>
      </c>
      <c r="C337" s="108" t="s">
        <v>57</v>
      </c>
      <c r="D337" s="82"/>
      <c r="E337" s="14"/>
      <c r="F337" s="31">
        <v>120</v>
      </c>
      <c r="G337" s="84"/>
      <c r="H337" s="14"/>
      <c r="I337" s="31">
        <v>120</v>
      </c>
      <c r="J337" s="42"/>
      <c r="K337" s="14"/>
      <c r="L337" s="34">
        <v>0</v>
      </c>
      <c r="M337" s="42"/>
      <c r="N337" s="60">
        <v>-120</v>
      </c>
      <c r="O337" s="42"/>
      <c r="P337" s="14"/>
      <c r="Q337" s="34">
        <v>100</v>
      </c>
      <c r="R337" s="42"/>
      <c r="S337" s="86">
        <v>-100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20.45" customHeight="1">
      <c r="A338" t="s">
        <v>488</v>
      </c>
      <c r="B338" s="12" t="s">
        <v>104</v>
      </c>
      <c r="C338" s="108" t="s">
        <v>58</v>
      </c>
      <c r="D338" s="82"/>
      <c r="E338" s="14"/>
      <c r="F338" s="31">
        <v>170</v>
      </c>
      <c r="G338" s="84"/>
      <c r="H338" s="14"/>
      <c r="I338" s="31">
        <v>170</v>
      </c>
      <c r="J338" s="42"/>
      <c r="K338" s="14"/>
      <c r="L338" s="34">
        <v>0</v>
      </c>
      <c r="M338" s="42"/>
      <c r="N338" s="60">
        <v>-170</v>
      </c>
      <c r="O338" s="42"/>
      <c r="P338" s="14"/>
      <c r="Q338" s="34">
        <v>170</v>
      </c>
      <c r="R338" s="42"/>
      <c r="S338" s="86">
        <v>-170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20.45" customHeight="1">
      <c r="A339" t="s">
        <v>489</v>
      </c>
      <c r="B339" s="12" t="s">
        <v>104</v>
      </c>
      <c r="C339" s="108" t="s">
        <v>59</v>
      </c>
      <c r="D339" s="82"/>
      <c r="E339" s="14"/>
      <c r="F339" s="31">
        <v>545</v>
      </c>
      <c r="G339" s="84"/>
      <c r="H339" s="14"/>
      <c r="I339" s="31">
        <v>545</v>
      </c>
      <c r="J339" s="42"/>
      <c r="K339" s="14"/>
      <c r="L339" s="33">
        <v>397.08</v>
      </c>
      <c r="M339" s="42"/>
      <c r="N339" s="60">
        <v>-147.92000000000002</v>
      </c>
      <c r="O339" s="42"/>
      <c r="P339" s="14"/>
      <c r="Q339" s="33">
        <v>462.5</v>
      </c>
      <c r="R339" s="42"/>
      <c r="S339" s="86">
        <v>-65.420000000000016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20.45" customHeight="1">
      <c r="A340" t="s">
        <v>490</v>
      </c>
      <c r="B340" s="12" t="s">
        <v>104</v>
      </c>
      <c r="C340" s="108" t="s">
        <v>60</v>
      </c>
      <c r="D340" s="82"/>
      <c r="E340" s="14"/>
      <c r="F340" s="31">
        <v>452.27499999999998</v>
      </c>
      <c r="G340" s="84"/>
      <c r="H340" s="14"/>
      <c r="I340" s="31">
        <v>452.27499999999998</v>
      </c>
      <c r="J340" s="42"/>
      <c r="K340" s="14"/>
      <c r="L340" s="34">
        <v>261.41000000000003</v>
      </c>
      <c r="M340" s="42"/>
      <c r="N340" s="60">
        <v>-190.86499999999995</v>
      </c>
      <c r="O340" s="42"/>
      <c r="P340" s="14"/>
      <c r="Q340" s="34">
        <v>315.31</v>
      </c>
      <c r="R340" s="42"/>
      <c r="S340" s="86">
        <v>-53.899999999999977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20.45" customHeight="1">
      <c r="A341" t="s">
        <v>491</v>
      </c>
      <c r="B341" s="12" t="s">
        <v>104</v>
      </c>
      <c r="C341" s="108" t="s">
        <v>61</v>
      </c>
      <c r="D341" s="82"/>
      <c r="E341" s="14"/>
      <c r="F341" s="31">
        <v>216.25</v>
      </c>
      <c r="G341" s="84"/>
      <c r="H341" s="14"/>
      <c r="I341" s="31">
        <v>216.25</v>
      </c>
      <c r="J341" s="42"/>
      <c r="K341" s="14"/>
      <c r="L341" s="34">
        <v>-14.95</v>
      </c>
      <c r="M341" s="42"/>
      <c r="N341" s="60">
        <v>-231.2</v>
      </c>
      <c r="O341" s="42"/>
      <c r="P341" s="14"/>
      <c r="Q341" s="34">
        <v>63.6</v>
      </c>
      <c r="R341" s="42"/>
      <c r="S341" s="86">
        <v>-78.55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20.45" customHeight="1">
      <c r="A342" t="s">
        <v>492</v>
      </c>
      <c r="B342" s="12" t="s">
        <v>104</v>
      </c>
      <c r="C342" s="108" t="s">
        <v>62</v>
      </c>
      <c r="D342" s="82"/>
      <c r="E342" s="14"/>
      <c r="F342" s="31">
        <v>897.75</v>
      </c>
      <c r="G342" s="84"/>
      <c r="H342" s="14"/>
      <c r="I342" s="31">
        <v>897.75</v>
      </c>
      <c r="J342" s="42"/>
      <c r="K342" s="14"/>
      <c r="L342" s="34">
        <v>301.64</v>
      </c>
      <c r="M342" s="42"/>
      <c r="N342" s="60">
        <v>-596.11</v>
      </c>
      <c r="O342" s="42"/>
      <c r="P342" s="14"/>
      <c r="Q342" s="34">
        <v>1475.86</v>
      </c>
      <c r="R342" s="42"/>
      <c r="S342" s="86">
        <v>-1174.2199999999998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20.45" customHeight="1">
      <c r="A343" t="s">
        <v>493</v>
      </c>
      <c r="B343" s="12" t="s">
        <v>104</v>
      </c>
      <c r="C343" s="108" t="s">
        <v>63</v>
      </c>
      <c r="D343" s="82"/>
      <c r="E343" s="14"/>
      <c r="F343" s="31">
        <v>247.14583333333334</v>
      </c>
      <c r="G343" s="84"/>
      <c r="H343" s="14"/>
      <c r="I343" s="31">
        <v>247.14583333333334</v>
      </c>
      <c r="J343" s="42"/>
      <c r="K343" s="14"/>
      <c r="L343" s="34">
        <v>22.14</v>
      </c>
      <c r="M343" s="42"/>
      <c r="N343" s="60">
        <v>-225.00583333333333</v>
      </c>
      <c r="O343" s="42"/>
      <c r="P343" s="14"/>
      <c r="Q343" s="34">
        <v>325</v>
      </c>
      <c r="R343" s="42"/>
      <c r="S343" s="86">
        <v>-302.86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20.45" customHeight="1">
      <c r="A344" t="s">
        <v>494</v>
      </c>
      <c r="B344" s="12" t="s">
        <v>104</v>
      </c>
      <c r="C344" s="108" t="s">
        <v>64</v>
      </c>
      <c r="D344" s="82"/>
      <c r="E344" s="14"/>
      <c r="F344" s="31">
        <v>1406.8338933847535</v>
      </c>
      <c r="G344" s="84"/>
      <c r="H344" s="14"/>
      <c r="I344" s="31">
        <v>1406.8338933847535</v>
      </c>
      <c r="J344" s="42"/>
      <c r="K344" s="14"/>
      <c r="L344" s="33">
        <v>1057.6659999999999</v>
      </c>
      <c r="M344" s="42"/>
      <c r="N344" s="60">
        <v>-349.1678933847536</v>
      </c>
      <c r="O344" s="42"/>
      <c r="P344" s="14"/>
      <c r="Q344" s="34">
        <v>0</v>
      </c>
      <c r="R344" s="42"/>
      <c r="S344" s="86">
        <v>1057.6659999999999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20.45" hidden="1" customHeight="1">
      <c r="A345" t="s">
        <v>459</v>
      </c>
      <c r="B345" s="12" t="s">
        <v>104</v>
      </c>
      <c r="C345" s="108" t="s">
        <v>21</v>
      </c>
      <c r="D345" s="82"/>
      <c r="E345" s="14"/>
      <c r="F345" s="31">
        <v>0</v>
      </c>
      <c r="G345" s="84"/>
      <c r="H345" s="14"/>
      <c r="I345" s="31">
        <v>0</v>
      </c>
      <c r="J345" s="42"/>
      <c r="K345" s="14"/>
      <c r="L345" s="34">
        <v>0</v>
      </c>
      <c r="M345" s="42"/>
      <c r="N345" s="60">
        <v>0</v>
      </c>
      <c r="O345" s="42"/>
      <c r="P345" s="14"/>
      <c r="Q345" s="34">
        <v>0</v>
      </c>
      <c r="R345" s="42"/>
      <c r="S345" s="86"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20.45" hidden="1" customHeight="1">
      <c r="A346" t="s">
        <v>459</v>
      </c>
      <c r="B346" s="12" t="s">
        <v>104</v>
      </c>
      <c r="C346" s="108" t="s">
        <v>21</v>
      </c>
      <c r="D346" s="82"/>
      <c r="E346" s="14"/>
      <c r="F346" s="31">
        <v>0</v>
      </c>
      <c r="G346" s="84"/>
      <c r="H346" s="14"/>
      <c r="I346" s="31">
        <v>0</v>
      </c>
      <c r="J346" s="42"/>
      <c r="K346" s="14"/>
      <c r="L346" s="34">
        <v>0</v>
      </c>
      <c r="M346" s="42"/>
      <c r="N346" s="60">
        <v>0</v>
      </c>
      <c r="O346" s="42"/>
      <c r="P346" s="14"/>
      <c r="Q346" s="34">
        <v>0</v>
      </c>
      <c r="R346" s="42"/>
      <c r="S346" s="86"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20.45" hidden="1" customHeight="1">
      <c r="A347" t="s">
        <v>459</v>
      </c>
      <c r="B347" s="12" t="s">
        <v>104</v>
      </c>
      <c r="C347" s="108" t="s">
        <v>21</v>
      </c>
      <c r="D347" s="82"/>
      <c r="E347" s="14"/>
      <c r="F347" s="31">
        <v>0</v>
      </c>
      <c r="G347" s="84"/>
      <c r="H347" s="14"/>
      <c r="I347" s="31">
        <v>0</v>
      </c>
      <c r="J347" s="42"/>
      <c r="K347" s="14"/>
      <c r="L347" s="34">
        <v>0</v>
      </c>
      <c r="M347" s="42"/>
      <c r="N347" s="60">
        <v>0</v>
      </c>
      <c r="O347" s="42"/>
      <c r="P347" s="14"/>
      <c r="Q347" s="34">
        <v>0</v>
      </c>
      <c r="R347" s="42"/>
      <c r="S347" s="86"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20.45" customHeight="1">
      <c r="B348" s="7"/>
      <c r="C348" s="99" t="s">
        <v>65</v>
      </c>
      <c r="D348" s="100" t="s">
        <v>40</v>
      </c>
      <c r="E348" s="101">
        <v>0.21765649085245739</v>
      </c>
      <c r="F348" s="102">
        <v>22465.790563398288</v>
      </c>
      <c r="G348" s="103" t="s">
        <v>40</v>
      </c>
      <c r="H348" s="101">
        <v>0.21765649085245739</v>
      </c>
      <c r="I348" s="102">
        <v>22465.790563398288</v>
      </c>
      <c r="J348" s="103" t="s">
        <v>40</v>
      </c>
      <c r="K348" s="101">
        <v>0.19790637201094508</v>
      </c>
      <c r="L348" s="102">
        <v>14503.045999999998</v>
      </c>
      <c r="M348" s="106"/>
      <c r="N348" s="102">
        <v>-7962.744563398287</v>
      </c>
      <c r="O348" s="103" t="s">
        <v>40</v>
      </c>
      <c r="P348" s="101">
        <v>0.28219525777028565</v>
      </c>
      <c r="Q348" s="102">
        <v>28297.66</v>
      </c>
      <c r="R348" s="106"/>
      <c r="S348" s="107">
        <v>-13794.613999999998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20.4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20.45" customHeight="1">
      <c r="B350" s="7"/>
      <c r="C350" s="99" t="s">
        <v>66</v>
      </c>
      <c r="D350" s="100" t="s">
        <v>40</v>
      </c>
      <c r="E350" s="101">
        <v>0.57822834105781773</v>
      </c>
      <c r="F350" s="102">
        <v>59682.836735762365</v>
      </c>
      <c r="G350" s="103" t="s">
        <v>40</v>
      </c>
      <c r="H350" s="101">
        <v>0.57822834105781773</v>
      </c>
      <c r="I350" s="102">
        <v>59682.836735762365</v>
      </c>
      <c r="J350" s="103" t="s">
        <v>40</v>
      </c>
      <c r="K350" s="101">
        <v>0.73877295982280056</v>
      </c>
      <c r="L350" s="102">
        <v>54139.025999999998</v>
      </c>
      <c r="M350" s="106"/>
      <c r="N350" s="119">
        <v>-5543.8107357623667</v>
      </c>
      <c r="O350" s="103" t="s">
        <v>40</v>
      </c>
      <c r="P350" s="101">
        <v>0.67988782658574931</v>
      </c>
      <c r="Q350" s="102">
        <v>68177.03</v>
      </c>
      <c r="R350" s="106"/>
      <c r="S350" s="120">
        <v>-14038.004000000001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20.4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20.45" customHeight="1" thickBot="1">
      <c r="B352" s="7"/>
      <c r="C352" s="130" t="s">
        <v>73</v>
      </c>
      <c r="D352" s="159"/>
      <c r="E352" s="131"/>
      <c r="F352" s="133">
        <v>43533.890114010996</v>
      </c>
      <c r="G352" s="160"/>
      <c r="H352" s="131"/>
      <c r="I352" s="133">
        <v>43533.890114010996</v>
      </c>
      <c r="J352" s="161"/>
      <c r="K352" s="132"/>
      <c r="L352" s="133">
        <v>19143.333999999988</v>
      </c>
      <c r="M352" s="161"/>
      <c r="N352" s="133">
        <v>-24390.556114011008</v>
      </c>
      <c r="O352" s="161"/>
      <c r="P352" s="132"/>
      <c r="Q352" s="133">
        <v>32099.850000000006</v>
      </c>
      <c r="R352" s="161"/>
      <c r="S352" s="135">
        <v>-12956.516000000018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20.4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20.45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hidden="1" customHeight="1">
      <c r="B355" s="7"/>
      <c r="C355" s="6" t="s">
        <v>256</v>
      </c>
      <c r="D355" s="2"/>
      <c r="E355" s="2"/>
      <c r="F355" s="2"/>
      <c r="G355" s="2"/>
      <c r="H355" s="1"/>
      <c r="I355" s="1"/>
      <c r="J355" s="1"/>
      <c r="K355" s="749" t="s">
        <v>120</v>
      </c>
      <c r="L355" s="2"/>
      <c r="M355" s="2"/>
      <c r="N355" s="1"/>
      <c r="O355" s="1"/>
      <c r="P355" s="2"/>
      <c r="Q355" s="1"/>
      <c r="R355" s="2"/>
      <c r="S355" s="5" t="s">
        <v>526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hidden="1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20.45" hidden="1" customHeight="1" thickTop="1">
      <c r="B357" s="7"/>
      <c r="C357" s="13"/>
      <c r="D357" s="774" t="s">
        <v>5</v>
      </c>
      <c r="E357" s="775"/>
      <c r="F357" s="776"/>
      <c r="G357" s="777" t="s">
        <v>75</v>
      </c>
      <c r="H357" s="775"/>
      <c r="I357" s="776"/>
      <c r="J357" s="777" t="s">
        <v>7</v>
      </c>
      <c r="K357" s="775"/>
      <c r="L357" s="776"/>
      <c r="M357" s="777" t="s">
        <v>8</v>
      </c>
      <c r="N357" s="776"/>
      <c r="O357" s="774" t="s">
        <v>9</v>
      </c>
      <c r="P357" s="775"/>
      <c r="Q357" s="776"/>
      <c r="R357" s="777" t="s">
        <v>10</v>
      </c>
      <c r="S357" s="778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20.45" hidden="1" customHeight="1" thickBot="1">
      <c r="A358" t="s">
        <v>120</v>
      </c>
      <c r="B358" s="12" t="s">
        <v>120</v>
      </c>
      <c r="C358" s="30"/>
      <c r="D358" s="243" t="s">
        <v>85</v>
      </c>
      <c r="E358" s="243" t="s">
        <v>105</v>
      </c>
      <c r="F358" s="244" t="s">
        <v>13</v>
      </c>
      <c r="G358" s="245" t="s">
        <v>85</v>
      </c>
      <c r="H358" s="243" t="s">
        <v>105</v>
      </c>
      <c r="I358" s="244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20.45" hidden="1" customHeight="1" thickTop="1">
      <c r="A359" t="s">
        <v>495</v>
      </c>
      <c r="B359" s="12" t="s">
        <v>120</v>
      </c>
      <c r="C359" s="63" t="s">
        <v>120</v>
      </c>
      <c r="D359" s="246">
        <v>0</v>
      </c>
      <c r="E359" s="247">
        <v>0</v>
      </c>
      <c r="F359" s="248">
        <v>0</v>
      </c>
      <c r="G359" s="246">
        <v>0</v>
      </c>
      <c r="H359" s="247">
        <v>0</v>
      </c>
      <c r="I359" s="246">
        <v>0</v>
      </c>
      <c r="J359" s="249">
        <v>0</v>
      </c>
      <c r="K359" s="230">
        <v>0</v>
      </c>
      <c r="L359" s="250">
        <v>0</v>
      </c>
      <c r="M359" s="231">
        <v>0</v>
      </c>
      <c r="N359" s="232">
        <v>0</v>
      </c>
      <c r="O359" s="249">
        <v>0</v>
      </c>
      <c r="P359" s="230">
        <v>0</v>
      </c>
      <c r="Q359" s="250">
        <v>0</v>
      </c>
      <c r="R359" s="231">
        <v>0</v>
      </c>
      <c r="S359" s="233">
        <v>0</v>
      </c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20.45" hidden="1" customHeight="1" thickBot="1">
      <c r="A360" t="s">
        <v>120</v>
      </c>
      <c r="B360" s="12" t="s">
        <v>120</v>
      </c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20.45" hidden="1" customHeight="1" thickTop="1">
      <c r="A361" t="s">
        <v>496</v>
      </c>
      <c r="B361" s="12" t="s">
        <v>120</v>
      </c>
      <c r="C361" s="54" t="s">
        <v>121</v>
      </c>
      <c r="D361" s="252">
        <v>0</v>
      </c>
      <c r="E361" s="183">
        <v>0</v>
      </c>
      <c r="F361" s="185">
        <v>0</v>
      </c>
      <c r="G361" s="184">
        <v>0</v>
      </c>
      <c r="H361" s="183">
        <v>0</v>
      </c>
      <c r="I361" s="185">
        <v>0</v>
      </c>
      <c r="J361" s="184">
        <v>0</v>
      </c>
      <c r="K361" s="183">
        <v>0</v>
      </c>
      <c r="L361" s="185">
        <v>0</v>
      </c>
      <c r="M361" s="253">
        <v>0</v>
      </c>
      <c r="N361" s="254">
        <v>0</v>
      </c>
      <c r="O361" s="184">
        <v>0</v>
      </c>
      <c r="P361" s="183">
        <v>0</v>
      </c>
      <c r="Q361" s="185">
        <v>0</v>
      </c>
      <c r="R361" s="42">
        <v>0</v>
      </c>
      <c r="S361" s="45"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20.45" hidden="1" customHeight="1">
      <c r="A362" t="s">
        <v>120</v>
      </c>
      <c r="B362" s="12" t="s">
        <v>120</v>
      </c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>
        <v>0</v>
      </c>
      <c r="O362" s="42"/>
      <c r="P362" s="14"/>
      <c r="Q362" s="41"/>
      <c r="R362" s="42"/>
      <c r="S362" s="62"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20.45" hidden="1" customHeight="1">
      <c r="A363" t="s">
        <v>497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20.45" hidden="1" customHeight="1">
      <c r="A364" t="s">
        <v>498</v>
      </c>
      <c r="B364" s="12" t="s">
        <v>120</v>
      </c>
      <c r="C364" s="108" t="s">
        <v>42</v>
      </c>
      <c r="D364" s="14"/>
      <c r="E364" s="14"/>
      <c r="F364" s="31">
        <v>0</v>
      </c>
      <c r="G364" s="42"/>
      <c r="H364" s="14"/>
      <c r="I364" s="31">
        <v>0</v>
      </c>
      <c r="J364" s="42"/>
      <c r="K364" s="14"/>
      <c r="L364" s="34">
        <v>0</v>
      </c>
      <c r="M364" s="42"/>
      <c r="N364" s="41"/>
      <c r="O364" s="42"/>
      <c r="P364" s="14"/>
      <c r="Q364" s="34">
        <v>0</v>
      </c>
      <c r="R364" s="42"/>
      <c r="S364" s="35"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20.45" hidden="1" customHeight="1">
      <c r="A365" t="s">
        <v>499</v>
      </c>
      <c r="B365" s="12" t="s">
        <v>120</v>
      </c>
      <c r="C365" s="109" t="s">
        <v>43</v>
      </c>
      <c r="D365" s="82"/>
      <c r="E365" s="14"/>
      <c r="F365" s="23">
        <v>0</v>
      </c>
      <c r="G365" s="84"/>
      <c r="H365" s="14"/>
      <c r="I365" s="23">
        <v>0</v>
      </c>
      <c r="J365" s="42"/>
      <c r="K365" s="14"/>
      <c r="L365" s="23">
        <v>0</v>
      </c>
      <c r="M365" s="42"/>
      <c r="N365" s="60">
        <v>0</v>
      </c>
      <c r="O365" s="42"/>
      <c r="P365" s="14"/>
      <c r="Q365" s="23">
        <v>0</v>
      </c>
      <c r="R365" s="42"/>
      <c r="S365" s="86"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20.45" hidden="1" customHeight="1">
      <c r="A366" t="s">
        <v>500</v>
      </c>
      <c r="B366" s="12" t="s">
        <v>120</v>
      </c>
      <c r="C366" s="108" t="s">
        <v>44</v>
      </c>
      <c r="D366" s="110"/>
      <c r="E366" s="111"/>
      <c r="F366" s="31">
        <v>0</v>
      </c>
      <c r="G366" s="112"/>
      <c r="H366" s="111"/>
      <c r="I366" s="31">
        <v>0</v>
      </c>
      <c r="J366" s="113"/>
      <c r="K366" s="111"/>
      <c r="L366" s="34">
        <v>0</v>
      </c>
      <c r="M366" s="113"/>
      <c r="N366" s="115">
        <v>0</v>
      </c>
      <c r="O366" s="113"/>
      <c r="P366" s="111"/>
      <c r="Q366" s="34">
        <v>0</v>
      </c>
      <c r="R366" s="113"/>
      <c r="S366" s="116"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20.45" hidden="1" customHeight="1">
      <c r="A367" t="s">
        <v>501</v>
      </c>
      <c r="B367" s="12" t="s">
        <v>120</v>
      </c>
      <c r="C367" s="108" t="s">
        <v>45</v>
      </c>
      <c r="D367" s="82"/>
      <c r="E367" s="14"/>
      <c r="F367" s="31">
        <v>0</v>
      </c>
      <c r="G367" s="84"/>
      <c r="H367" s="14"/>
      <c r="I367" s="31">
        <v>0</v>
      </c>
      <c r="J367" s="42"/>
      <c r="K367" s="14"/>
      <c r="L367" s="34">
        <v>0</v>
      </c>
      <c r="M367" s="42"/>
      <c r="N367" s="60">
        <v>0</v>
      </c>
      <c r="O367" s="42"/>
      <c r="P367" s="14"/>
      <c r="Q367" s="34">
        <v>0</v>
      </c>
      <c r="R367" s="42"/>
      <c r="S367" s="86"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20.45" hidden="1" customHeight="1">
      <c r="A368" t="s">
        <v>502</v>
      </c>
      <c r="B368" s="12" t="s">
        <v>120</v>
      </c>
      <c r="C368" s="30" t="s">
        <v>21</v>
      </c>
      <c r="D368" s="82"/>
      <c r="E368" s="14"/>
      <c r="F368" s="31">
        <v>0</v>
      </c>
      <c r="G368" s="84"/>
      <c r="H368" s="14"/>
      <c r="I368" s="31">
        <v>0</v>
      </c>
      <c r="J368" s="42"/>
      <c r="K368" s="14"/>
      <c r="L368" s="34">
        <v>0</v>
      </c>
      <c r="M368" s="42"/>
      <c r="N368" s="60">
        <v>0</v>
      </c>
      <c r="O368" s="42"/>
      <c r="P368" s="14"/>
      <c r="Q368" s="34">
        <v>0</v>
      </c>
      <c r="R368" s="42"/>
      <c r="S368" s="86"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20.45" hidden="1" customHeight="1">
      <c r="A369" t="s">
        <v>502</v>
      </c>
      <c r="B369" s="12" t="s">
        <v>120</v>
      </c>
      <c r="C369" s="30" t="s">
        <v>21</v>
      </c>
      <c r="D369" s="82"/>
      <c r="E369" s="14"/>
      <c r="F369" s="31">
        <v>0</v>
      </c>
      <c r="G369" s="84"/>
      <c r="H369" s="14"/>
      <c r="I369" s="31">
        <v>0</v>
      </c>
      <c r="J369" s="42"/>
      <c r="K369" s="14"/>
      <c r="L369" s="34">
        <v>0</v>
      </c>
      <c r="M369" s="42"/>
      <c r="N369" s="60">
        <v>0</v>
      </c>
      <c r="O369" s="42"/>
      <c r="P369" s="14"/>
      <c r="Q369" s="34">
        <v>0</v>
      </c>
      <c r="R369" s="42"/>
      <c r="S369" s="86"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20.45" hidden="1" customHeight="1">
      <c r="A370" t="s">
        <v>502</v>
      </c>
      <c r="B370" s="12" t="s">
        <v>120</v>
      </c>
      <c r="C370" s="30" t="s">
        <v>21</v>
      </c>
      <c r="D370" s="82"/>
      <c r="E370" s="14"/>
      <c r="F370" s="31">
        <v>0</v>
      </c>
      <c r="G370" s="84"/>
      <c r="H370" s="14"/>
      <c r="I370" s="31">
        <v>0</v>
      </c>
      <c r="J370" s="42"/>
      <c r="K370" s="14"/>
      <c r="L370" s="34">
        <v>0</v>
      </c>
      <c r="M370" s="42"/>
      <c r="N370" s="60">
        <v>0</v>
      </c>
      <c r="O370" s="42"/>
      <c r="P370" s="14"/>
      <c r="Q370" s="34">
        <v>0</v>
      </c>
      <c r="R370" s="42"/>
      <c r="S370" s="86"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20.45" hidden="1" customHeight="1">
      <c r="A371" t="s">
        <v>503</v>
      </c>
      <c r="B371" s="12" t="s">
        <v>120</v>
      </c>
      <c r="C371" s="109" t="s">
        <v>46</v>
      </c>
      <c r="D371" s="82"/>
      <c r="E371" s="14"/>
      <c r="F371" s="23">
        <v>0</v>
      </c>
      <c r="G371" s="84"/>
      <c r="H371" s="14"/>
      <c r="I371" s="23">
        <v>0</v>
      </c>
      <c r="J371" s="42"/>
      <c r="K371" s="14"/>
      <c r="L371" s="23">
        <v>0</v>
      </c>
      <c r="M371" s="42"/>
      <c r="N371" s="60">
        <v>0</v>
      </c>
      <c r="O371" s="42"/>
      <c r="P371" s="14"/>
      <c r="Q371" s="23">
        <v>0</v>
      </c>
      <c r="R371" s="42"/>
      <c r="S371" s="86"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20.45" hidden="1" customHeight="1">
      <c r="A372" t="s">
        <v>504</v>
      </c>
      <c r="B372" s="12" t="s">
        <v>120</v>
      </c>
      <c r="C372" s="108" t="s">
        <v>47</v>
      </c>
      <c r="D372" s="110"/>
      <c r="E372" s="111"/>
      <c r="F372" s="31">
        <v>0</v>
      </c>
      <c r="G372" s="112"/>
      <c r="H372" s="111"/>
      <c r="I372" s="31">
        <v>0</v>
      </c>
      <c r="J372" s="113"/>
      <c r="K372" s="111"/>
      <c r="L372" s="34">
        <v>0</v>
      </c>
      <c r="M372" s="113"/>
      <c r="N372" s="115">
        <v>0</v>
      </c>
      <c r="O372" s="113"/>
      <c r="P372" s="111"/>
      <c r="Q372" s="34">
        <v>0</v>
      </c>
      <c r="R372" s="113"/>
      <c r="S372" s="116"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20.45" hidden="1" customHeight="1">
      <c r="A373" t="s">
        <v>505</v>
      </c>
      <c r="B373" s="12" t="s">
        <v>120</v>
      </c>
      <c r="C373" s="108" t="s">
        <v>48</v>
      </c>
      <c r="D373" s="82"/>
      <c r="E373" s="14"/>
      <c r="F373" s="31">
        <v>0</v>
      </c>
      <c r="G373" s="84"/>
      <c r="H373" s="14"/>
      <c r="I373" s="31">
        <v>0</v>
      </c>
      <c r="J373" s="42"/>
      <c r="K373" s="14"/>
      <c r="L373" s="34">
        <v>0</v>
      </c>
      <c r="M373" s="42"/>
      <c r="N373" s="60">
        <v>0</v>
      </c>
      <c r="O373" s="42"/>
      <c r="P373" s="14"/>
      <c r="Q373" s="34">
        <v>0</v>
      </c>
      <c r="R373" s="42"/>
      <c r="S373" s="86"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20.45" hidden="1" customHeight="1">
      <c r="A374" t="s">
        <v>506</v>
      </c>
      <c r="B374" s="12" t="s">
        <v>120</v>
      </c>
      <c r="C374" s="108" t="s">
        <v>49</v>
      </c>
      <c r="D374" s="82"/>
      <c r="E374" s="14"/>
      <c r="F374" s="31">
        <v>0</v>
      </c>
      <c r="G374" s="84"/>
      <c r="H374" s="14"/>
      <c r="I374" s="31">
        <v>0</v>
      </c>
      <c r="J374" s="42"/>
      <c r="K374" s="14"/>
      <c r="L374" s="34">
        <v>0</v>
      </c>
      <c r="M374" s="42"/>
      <c r="N374" s="60">
        <v>0</v>
      </c>
      <c r="O374" s="42"/>
      <c r="P374" s="14"/>
      <c r="Q374" s="34">
        <v>0</v>
      </c>
      <c r="R374" s="42"/>
      <c r="S374" s="86"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20.45" hidden="1" customHeight="1">
      <c r="A375" t="s">
        <v>502</v>
      </c>
      <c r="B375" s="12" t="s">
        <v>120</v>
      </c>
      <c r="C375" s="30" t="s">
        <v>21</v>
      </c>
      <c r="D375" s="89"/>
      <c r="E375" s="117"/>
      <c r="F375" s="31">
        <v>0</v>
      </c>
      <c r="G375" s="91"/>
      <c r="H375" s="117"/>
      <c r="I375" s="31">
        <v>0</v>
      </c>
      <c r="J375" s="24"/>
      <c r="K375" s="117"/>
      <c r="L375" s="34">
        <v>0</v>
      </c>
      <c r="M375" s="24"/>
      <c r="N375" s="94">
        <v>0</v>
      </c>
      <c r="O375" s="24"/>
      <c r="P375" s="117"/>
      <c r="Q375" s="34">
        <v>0</v>
      </c>
      <c r="R375" s="24"/>
      <c r="S375" s="95"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20.45" hidden="1" customHeight="1">
      <c r="A376" t="s">
        <v>507</v>
      </c>
      <c r="B376" s="12" t="s">
        <v>120</v>
      </c>
      <c r="C376" s="99" t="s">
        <v>50</v>
      </c>
      <c r="D376" s="100" t="s">
        <v>40</v>
      </c>
      <c r="E376" s="101">
        <v>0</v>
      </c>
      <c r="F376" s="102">
        <v>0</v>
      </c>
      <c r="G376" s="103" t="s">
        <v>40</v>
      </c>
      <c r="H376" s="101">
        <v>0</v>
      </c>
      <c r="I376" s="102">
        <v>0</v>
      </c>
      <c r="J376" s="103" t="s">
        <v>40</v>
      </c>
      <c r="K376" s="101">
        <v>0</v>
      </c>
      <c r="L376" s="102">
        <v>0</v>
      </c>
      <c r="M376" s="154"/>
      <c r="N376" s="119">
        <v>0</v>
      </c>
      <c r="O376" s="103" t="s">
        <v>40</v>
      </c>
      <c r="P376" s="101">
        <v>0</v>
      </c>
      <c r="Q376" s="102">
        <v>0</v>
      </c>
      <c r="R376" s="154"/>
      <c r="S376" s="120"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20.45" hidden="1" customHeight="1">
      <c r="A377" t="s">
        <v>508</v>
      </c>
      <c r="B377" s="12" t="s">
        <v>120</v>
      </c>
      <c r="C377" s="222" t="s">
        <v>51</v>
      </c>
      <c r="D377" s="82"/>
      <c r="E377" s="14"/>
      <c r="F377" s="31">
        <v>0</v>
      </c>
      <c r="G377" s="84"/>
      <c r="H377" s="14"/>
      <c r="I377" s="31">
        <v>0</v>
      </c>
      <c r="J377" s="42"/>
      <c r="K377" s="14"/>
      <c r="L377" s="34">
        <v>0</v>
      </c>
      <c r="M377" s="42"/>
      <c r="N377" s="60">
        <v>0</v>
      </c>
      <c r="O377" s="42"/>
      <c r="P377" s="14"/>
      <c r="Q377" s="34">
        <v>0</v>
      </c>
      <c r="R377" s="42"/>
      <c r="S377" s="86"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20.45" hidden="1" customHeight="1">
      <c r="A378" t="s">
        <v>509</v>
      </c>
      <c r="B378" s="12" t="s">
        <v>120</v>
      </c>
      <c r="C378" s="108" t="s">
        <v>52</v>
      </c>
      <c r="D378" s="82"/>
      <c r="E378" s="14"/>
      <c r="F378" s="31">
        <v>0</v>
      </c>
      <c r="G378" s="84"/>
      <c r="H378" s="14"/>
      <c r="I378" s="31">
        <v>0</v>
      </c>
      <c r="J378" s="42"/>
      <c r="K378" s="14"/>
      <c r="L378" s="34">
        <v>0</v>
      </c>
      <c r="M378" s="42"/>
      <c r="N378" s="60">
        <v>0</v>
      </c>
      <c r="O378" s="42"/>
      <c r="P378" s="14"/>
      <c r="Q378" s="34">
        <v>0</v>
      </c>
      <c r="R378" s="42"/>
      <c r="S378" s="86"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20.45" hidden="1" customHeight="1">
      <c r="A379" t="s">
        <v>510</v>
      </c>
      <c r="B379" s="12" t="s">
        <v>120</v>
      </c>
      <c r="C379" s="109" t="s">
        <v>53</v>
      </c>
      <c r="D379" s="89"/>
      <c r="E379" s="117"/>
      <c r="F379" s="23">
        <v>0</v>
      </c>
      <c r="G379" s="91"/>
      <c r="H379" s="117"/>
      <c r="I379" s="23">
        <v>0</v>
      </c>
      <c r="J379" s="24"/>
      <c r="K379" s="117"/>
      <c r="L379" s="23">
        <v>0</v>
      </c>
      <c r="M379" s="24"/>
      <c r="N379" s="94">
        <v>0</v>
      </c>
      <c r="O379" s="24"/>
      <c r="P379" s="117"/>
      <c r="Q379" s="23">
        <v>0</v>
      </c>
      <c r="R379" s="24"/>
      <c r="S379" s="95"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20.45" hidden="1" customHeight="1">
      <c r="A380" t="s">
        <v>511</v>
      </c>
      <c r="B380" s="12" t="s">
        <v>120</v>
      </c>
      <c r="C380" s="108" t="s">
        <v>54</v>
      </c>
      <c r="D380" s="82"/>
      <c r="E380" s="14"/>
      <c r="F380" s="31">
        <v>0</v>
      </c>
      <c r="G380" s="84"/>
      <c r="H380" s="14"/>
      <c r="I380" s="31">
        <v>0</v>
      </c>
      <c r="J380" s="42"/>
      <c r="K380" s="14"/>
      <c r="L380" s="34">
        <v>0</v>
      </c>
      <c r="M380" s="42"/>
      <c r="N380" s="60">
        <v>0</v>
      </c>
      <c r="O380" s="42"/>
      <c r="P380" s="14"/>
      <c r="Q380" s="34">
        <v>0</v>
      </c>
      <c r="R380" s="42"/>
      <c r="S380" s="86"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20.45" hidden="1" customHeight="1">
      <c r="A381" t="s">
        <v>512</v>
      </c>
      <c r="B381" s="12" t="s">
        <v>120</v>
      </c>
      <c r="C381" s="108" t="s">
        <v>55</v>
      </c>
      <c r="D381" s="82"/>
      <c r="E381" s="14"/>
      <c r="F381" s="31">
        <v>0</v>
      </c>
      <c r="G381" s="84"/>
      <c r="H381" s="14"/>
      <c r="I381" s="31">
        <v>0</v>
      </c>
      <c r="J381" s="42"/>
      <c r="K381" s="14"/>
      <c r="L381" s="34">
        <v>0</v>
      </c>
      <c r="M381" s="42"/>
      <c r="N381" s="60">
        <v>0</v>
      </c>
      <c r="O381" s="42"/>
      <c r="P381" s="14"/>
      <c r="Q381" s="34">
        <v>0</v>
      </c>
      <c r="R381" s="42"/>
      <c r="S381" s="86"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20.45" hidden="1" customHeight="1">
      <c r="A382" t="s">
        <v>513</v>
      </c>
      <c r="B382" s="12" t="s">
        <v>120</v>
      </c>
      <c r="C382" s="108" t="s">
        <v>56</v>
      </c>
      <c r="D382" s="89"/>
      <c r="E382" s="117"/>
      <c r="F382" s="23">
        <v>0</v>
      </c>
      <c r="G382" s="91"/>
      <c r="H382" s="117"/>
      <c r="I382" s="23">
        <v>0</v>
      </c>
      <c r="J382" s="24"/>
      <c r="K382" s="117"/>
      <c r="L382" s="23">
        <v>0</v>
      </c>
      <c r="M382" s="24"/>
      <c r="N382" s="94">
        <v>0</v>
      </c>
      <c r="O382" s="24"/>
      <c r="P382" s="117"/>
      <c r="Q382" s="23">
        <v>0</v>
      </c>
      <c r="R382" s="24"/>
      <c r="S382" s="95"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45" hidden="1" customHeight="1">
      <c r="A383" t="s">
        <v>514</v>
      </c>
      <c r="B383" s="12" t="s">
        <v>120</v>
      </c>
      <c r="C383" s="222" t="s">
        <v>57</v>
      </c>
      <c r="D383" s="82"/>
      <c r="E383" s="14"/>
      <c r="F383" s="31">
        <v>0</v>
      </c>
      <c r="G383" s="84"/>
      <c r="H383" s="14"/>
      <c r="I383" s="31">
        <v>0</v>
      </c>
      <c r="J383" s="42"/>
      <c r="K383" s="14"/>
      <c r="L383" s="34">
        <v>0</v>
      </c>
      <c r="M383" s="42"/>
      <c r="N383" s="60">
        <v>0</v>
      </c>
      <c r="O383" s="42"/>
      <c r="P383" s="14"/>
      <c r="Q383" s="34">
        <v>0</v>
      </c>
      <c r="R383" s="42"/>
      <c r="S383" s="86"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45" hidden="1" customHeight="1">
      <c r="A384" t="s">
        <v>515</v>
      </c>
      <c r="B384" s="12" t="s">
        <v>120</v>
      </c>
      <c r="C384" s="108" t="s">
        <v>58</v>
      </c>
      <c r="D384" s="82"/>
      <c r="E384" s="14"/>
      <c r="F384" s="31">
        <v>0</v>
      </c>
      <c r="G384" s="84"/>
      <c r="H384" s="14"/>
      <c r="I384" s="31">
        <v>0</v>
      </c>
      <c r="J384" s="42"/>
      <c r="K384" s="14"/>
      <c r="L384" s="34">
        <v>0</v>
      </c>
      <c r="M384" s="42"/>
      <c r="N384" s="60">
        <v>0</v>
      </c>
      <c r="O384" s="42"/>
      <c r="P384" s="14"/>
      <c r="Q384" s="34">
        <v>0</v>
      </c>
      <c r="R384" s="42"/>
      <c r="S384" s="86"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45" hidden="1" customHeight="1">
      <c r="A385" t="s">
        <v>516</v>
      </c>
      <c r="B385" s="12" t="s">
        <v>120</v>
      </c>
      <c r="C385" s="108" t="s">
        <v>59</v>
      </c>
      <c r="D385" s="82"/>
      <c r="E385" s="14"/>
      <c r="F385" s="31">
        <v>0</v>
      </c>
      <c r="G385" s="84"/>
      <c r="H385" s="14"/>
      <c r="I385" s="31">
        <v>0</v>
      </c>
      <c r="J385" s="42"/>
      <c r="K385" s="14"/>
      <c r="L385" s="34">
        <v>0</v>
      </c>
      <c r="M385" s="42"/>
      <c r="N385" s="60">
        <v>0</v>
      </c>
      <c r="O385" s="42"/>
      <c r="P385" s="14"/>
      <c r="Q385" s="34">
        <v>0</v>
      </c>
      <c r="R385" s="42"/>
      <c r="S385" s="86"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45" hidden="1" customHeight="1">
      <c r="A386" t="s">
        <v>517</v>
      </c>
      <c r="B386" s="12" t="s">
        <v>120</v>
      </c>
      <c r="C386" s="108" t="s">
        <v>60</v>
      </c>
      <c r="D386" s="82"/>
      <c r="E386" s="14"/>
      <c r="F386" s="31">
        <v>0</v>
      </c>
      <c r="G386" s="84"/>
      <c r="H386" s="14"/>
      <c r="I386" s="31">
        <v>0</v>
      </c>
      <c r="J386" s="42"/>
      <c r="K386" s="14"/>
      <c r="L386" s="34">
        <v>0</v>
      </c>
      <c r="M386" s="42"/>
      <c r="N386" s="60">
        <v>0</v>
      </c>
      <c r="O386" s="42"/>
      <c r="P386" s="14"/>
      <c r="Q386" s="34">
        <v>0</v>
      </c>
      <c r="R386" s="42"/>
      <c r="S386" s="86"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45" hidden="1" customHeight="1">
      <c r="A387" t="s">
        <v>518</v>
      </c>
      <c r="B387" s="12" t="s">
        <v>120</v>
      </c>
      <c r="C387" s="108" t="s">
        <v>61</v>
      </c>
      <c r="D387" s="82"/>
      <c r="E387" s="14"/>
      <c r="F387" s="31">
        <v>0</v>
      </c>
      <c r="G387" s="84"/>
      <c r="H387" s="14"/>
      <c r="I387" s="31">
        <v>0</v>
      </c>
      <c r="J387" s="42"/>
      <c r="K387" s="14"/>
      <c r="L387" s="34">
        <v>0</v>
      </c>
      <c r="M387" s="42"/>
      <c r="N387" s="60">
        <v>0</v>
      </c>
      <c r="O387" s="42"/>
      <c r="P387" s="14"/>
      <c r="Q387" s="34">
        <v>0</v>
      </c>
      <c r="R387" s="42"/>
      <c r="S387" s="86"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45" hidden="1" customHeight="1">
      <c r="A388" t="s">
        <v>519</v>
      </c>
      <c r="B388" s="12" t="s">
        <v>120</v>
      </c>
      <c r="C388" s="108" t="s">
        <v>62</v>
      </c>
      <c r="D388" s="82"/>
      <c r="E388" s="14"/>
      <c r="F388" s="31">
        <v>0</v>
      </c>
      <c r="G388" s="84"/>
      <c r="H388" s="14"/>
      <c r="I388" s="31">
        <v>0</v>
      </c>
      <c r="J388" s="42"/>
      <c r="K388" s="14"/>
      <c r="L388" s="34">
        <v>0</v>
      </c>
      <c r="M388" s="42"/>
      <c r="N388" s="60">
        <v>0</v>
      </c>
      <c r="O388" s="42"/>
      <c r="P388" s="14"/>
      <c r="Q388" s="34">
        <v>0</v>
      </c>
      <c r="R388" s="42"/>
      <c r="S388" s="86"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45" hidden="1" customHeight="1">
      <c r="A389" t="s">
        <v>520</v>
      </c>
      <c r="B389" s="12" t="s">
        <v>120</v>
      </c>
      <c r="C389" s="108" t="s">
        <v>63</v>
      </c>
      <c r="D389" s="82"/>
      <c r="E389" s="14"/>
      <c r="F389" s="31">
        <v>0</v>
      </c>
      <c r="G389" s="84"/>
      <c r="H389" s="14"/>
      <c r="I389" s="31">
        <v>0</v>
      </c>
      <c r="J389" s="42"/>
      <c r="K389" s="14"/>
      <c r="L389" s="34">
        <v>0</v>
      </c>
      <c r="M389" s="42"/>
      <c r="N389" s="60">
        <v>0</v>
      </c>
      <c r="O389" s="42"/>
      <c r="P389" s="14"/>
      <c r="Q389" s="34">
        <v>0</v>
      </c>
      <c r="R389" s="42"/>
      <c r="S389" s="86"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45" hidden="1" customHeight="1">
      <c r="A390" t="s">
        <v>521</v>
      </c>
      <c r="B390" s="12" t="s">
        <v>120</v>
      </c>
      <c r="C390" s="108" t="s">
        <v>64</v>
      </c>
      <c r="D390" s="82"/>
      <c r="E390" s="14"/>
      <c r="F390" s="31">
        <v>0</v>
      </c>
      <c r="G390" s="84"/>
      <c r="H390" s="14"/>
      <c r="I390" s="31">
        <v>0</v>
      </c>
      <c r="J390" s="42"/>
      <c r="K390" s="14"/>
      <c r="L390" s="34">
        <v>0</v>
      </c>
      <c r="M390" s="42"/>
      <c r="N390" s="60">
        <v>0</v>
      </c>
      <c r="O390" s="42"/>
      <c r="P390" s="14"/>
      <c r="Q390" s="34">
        <v>0</v>
      </c>
      <c r="R390" s="42"/>
      <c r="S390" s="86"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20.45" hidden="1" customHeight="1">
      <c r="A391" t="s">
        <v>502</v>
      </c>
      <c r="B391" s="12" t="s">
        <v>120</v>
      </c>
      <c r="C391" s="108" t="s">
        <v>21</v>
      </c>
      <c r="D391" s="82"/>
      <c r="E391" s="14"/>
      <c r="F391" s="31">
        <v>0</v>
      </c>
      <c r="G391" s="84"/>
      <c r="H391" s="14"/>
      <c r="I391" s="31">
        <v>0</v>
      </c>
      <c r="J391" s="42"/>
      <c r="K391" s="14"/>
      <c r="L391" s="34">
        <v>0</v>
      </c>
      <c r="M391" s="42"/>
      <c r="N391" s="60">
        <v>0</v>
      </c>
      <c r="O391" s="42"/>
      <c r="P391" s="14"/>
      <c r="Q391" s="34">
        <v>0</v>
      </c>
      <c r="R391" s="42"/>
      <c r="S391" s="86"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20.45" hidden="1" customHeight="1">
      <c r="A392" t="s">
        <v>502</v>
      </c>
      <c r="B392" s="12" t="s">
        <v>120</v>
      </c>
      <c r="C392" s="108" t="s">
        <v>21</v>
      </c>
      <c r="D392" s="82"/>
      <c r="E392" s="14"/>
      <c r="F392" s="31">
        <v>0</v>
      </c>
      <c r="G392" s="84"/>
      <c r="H392" s="14"/>
      <c r="I392" s="31">
        <v>0</v>
      </c>
      <c r="J392" s="42"/>
      <c r="K392" s="14"/>
      <c r="L392" s="34">
        <v>0</v>
      </c>
      <c r="M392" s="42"/>
      <c r="N392" s="60">
        <v>0</v>
      </c>
      <c r="O392" s="42"/>
      <c r="P392" s="14"/>
      <c r="Q392" s="34">
        <v>0</v>
      </c>
      <c r="R392" s="42"/>
      <c r="S392" s="86"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20.45" hidden="1" customHeight="1">
      <c r="A393" t="s">
        <v>502</v>
      </c>
      <c r="B393" s="12" t="s">
        <v>120</v>
      </c>
      <c r="C393" s="108" t="s">
        <v>21</v>
      </c>
      <c r="D393" s="89"/>
      <c r="E393" s="117"/>
      <c r="F393" s="31">
        <v>0</v>
      </c>
      <c r="G393" s="91"/>
      <c r="H393" s="117"/>
      <c r="I393" s="31">
        <v>0</v>
      </c>
      <c r="J393" s="24"/>
      <c r="K393" s="117"/>
      <c r="L393" s="34">
        <v>0</v>
      </c>
      <c r="M393" s="24"/>
      <c r="N393" s="94">
        <v>0</v>
      </c>
      <c r="O393" s="24"/>
      <c r="P393" s="117"/>
      <c r="Q393" s="34">
        <v>0</v>
      </c>
      <c r="R393" s="24"/>
      <c r="S393" s="95"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20.45" hidden="1" customHeight="1">
      <c r="B394" s="7"/>
      <c r="C394" s="99" t="s">
        <v>65</v>
      </c>
      <c r="D394" s="100" t="s">
        <v>40</v>
      </c>
      <c r="E394" s="101">
        <v>0</v>
      </c>
      <c r="F394" s="102">
        <v>0</v>
      </c>
      <c r="G394" s="103" t="s">
        <v>40</v>
      </c>
      <c r="H394" s="101">
        <v>0</v>
      </c>
      <c r="I394" s="102">
        <v>0</v>
      </c>
      <c r="J394" s="103" t="s">
        <v>40</v>
      </c>
      <c r="K394" s="101">
        <v>0</v>
      </c>
      <c r="L394" s="102">
        <v>0</v>
      </c>
      <c r="M394" s="154"/>
      <c r="N394" s="102">
        <v>0</v>
      </c>
      <c r="O394" s="103" t="s">
        <v>40</v>
      </c>
      <c r="P394" s="101">
        <v>0</v>
      </c>
      <c r="Q394" s="102">
        <v>0</v>
      </c>
      <c r="R394" s="154"/>
      <c r="S394" s="120"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20.45" hidden="1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20.45" hidden="1" customHeight="1">
      <c r="B396" s="7"/>
      <c r="C396" s="99" t="s">
        <v>66</v>
      </c>
      <c r="D396" s="100" t="s">
        <v>40</v>
      </c>
      <c r="E396" s="101">
        <v>0</v>
      </c>
      <c r="F396" s="102">
        <v>0</v>
      </c>
      <c r="G396" s="103" t="s">
        <v>40</v>
      </c>
      <c r="H396" s="101">
        <v>0</v>
      </c>
      <c r="I396" s="102">
        <v>0</v>
      </c>
      <c r="J396" s="103" t="s">
        <v>40</v>
      </c>
      <c r="K396" s="101">
        <v>0</v>
      </c>
      <c r="L396" s="102">
        <v>0</v>
      </c>
      <c r="M396" s="259"/>
      <c r="N396" s="102">
        <v>0</v>
      </c>
      <c r="O396" s="103" t="s">
        <v>40</v>
      </c>
      <c r="P396" s="101">
        <v>0</v>
      </c>
      <c r="Q396" s="102">
        <v>0</v>
      </c>
      <c r="R396" s="106"/>
      <c r="S396" s="107">
        <v>0</v>
      </c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20.45" hidden="1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20.45" hidden="1" customHeight="1" thickTop="1" thickBot="1">
      <c r="B398" s="7"/>
      <c r="C398" s="260" t="s">
        <v>73</v>
      </c>
      <c r="D398" s="261"/>
      <c r="E398" s="261"/>
      <c r="F398" s="262">
        <v>0</v>
      </c>
      <c r="G398" s="263"/>
      <c r="H398" s="261"/>
      <c r="I398" s="262">
        <v>0</v>
      </c>
      <c r="J398" s="264"/>
      <c r="K398" s="265"/>
      <c r="L398" s="262">
        <v>0</v>
      </c>
      <c r="M398" s="263"/>
      <c r="N398" s="262">
        <v>0</v>
      </c>
      <c r="O398" s="264"/>
      <c r="P398" s="265"/>
      <c r="Q398" s="262">
        <v>0</v>
      </c>
      <c r="R398" s="264"/>
      <c r="S398" s="266"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hidden="1" customHeight="1" thickTop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hidden="1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/>
      <c r="M400" s="14"/>
      <c r="N400" s="14"/>
      <c r="O400" s="14"/>
      <c r="P400" s="14"/>
      <c r="Q400" s="14"/>
      <c r="R400" s="14"/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6" t="s">
        <v>256</v>
      </c>
      <c r="W401" s="6"/>
      <c r="X401" s="6"/>
      <c r="Y401" s="6"/>
      <c r="Z401" s="1"/>
      <c r="AA401" s="1"/>
      <c r="AB401" s="6"/>
      <c r="AC401" s="6"/>
      <c r="AD401" s="1"/>
      <c r="AE401" s="749" t="s">
        <v>122</v>
      </c>
      <c r="AF401" s="6"/>
      <c r="AG401" s="6"/>
      <c r="AH401" s="1"/>
      <c r="AI401" s="1"/>
      <c r="AJ401" s="267"/>
      <c r="AK401" s="2"/>
      <c r="AL401" s="1"/>
      <c r="AM401" s="6"/>
      <c r="AN401" s="6"/>
      <c r="AO401" s="5" t="s">
        <v>526</v>
      </c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1:61" ht="20.45" customHeight="1" thickTop="1" thickBot="1">
      <c r="A403" t="s">
        <v>522</v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269"/>
      <c r="W403" s="750"/>
      <c r="X403" s="779" t="s">
        <v>123</v>
      </c>
      <c r="Y403" s="772"/>
      <c r="Z403" s="780"/>
      <c r="AA403" s="771" t="s">
        <v>75</v>
      </c>
      <c r="AB403" s="772"/>
      <c r="AC403" s="780"/>
      <c r="AD403" s="771" t="s">
        <v>7</v>
      </c>
      <c r="AE403" s="772"/>
      <c r="AF403" s="780"/>
      <c r="AG403" s="771" t="s">
        <v>124</v>
      </c>
      <c r="AH403" s="772"/>
      <c r="AI403" s="780"/>
      <c r="AJ403" s="771" t="s">
        <v>125</v>
      </c>
      <c r="AK403" s="772"/>
      <c r="AL403" s="772"/>
      <c r="AM403" s="771" t="s">
        <v>126</v>
      </c>
      <c r="AN403" s="772"/>
      <c r="AO403" s="773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1:61" ht="20.45" customHeight="1">
      <c r="A404" t="s">
        <v>522</v>
      </c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88"/>
      <c r="W404" s="271" t="s">
        <v>127</v>
      </c>
      <c r="X404" s="271" t="s">
        <v>128</v>
      </c>
      <c r="Y404" s="271" t="s">
        <v>129</v>
      </c>
      <c r="Z404" s="272" t="s">
        <v>130</v>
      </c>
      <c r="AA404" s="271" t="s">
        <v>128</v>
      </c>
      <c r="AB404" s="271" t="s">
        <v>129</v>
      </c>
      <c r="AC404" s="272" t="s">
        <v>130</v>
      </c>
      <c r="AD404" s="273" t="s">
        <v>128</v>
      </c>
      <c r="AE404" s="271" t="s">
        <v>129</v>
      </c>
      <c r="AF404" s="271" t="s">
        <v>130</v>
      </c>
      <c r="AG404" s="273" t="s">
        <v>131</v>
      </c>
      <c r="AH404" s="271" t="s">
        <v>132</v>
      </c>
      <c r="AI404" s="271" t="s">
        <v>133</v>
      </c>
      <c r="AJ404" s="273" t="s">
        <v>128</v>
      </c>
      <c r="AK404" s="271" t="s">
        <v>129</v>
      </c>
      <c r="AL404" s="271" t="s">
        <v>130</v>
      </c>
      <c r="AM404" s="274" t="s">
        <v>131</v>
      </c>
      <c r="AN404" s="271" t="s">
        <v>132</v>
      </c>
      <c r="AO404" s="145" t="s">
        <v>133</v>
      </c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1:61" ht="20.45" customHeight="1">
      <c r="A405" t="s">
        <v>16</v>
      </c>
      <c r="B405" s="7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258"/>
      <c r="U405" s="258"/>
      <c r="V405" s="109" t="s">
        <v>16</v>
      </c>
      <c r="W405" s="275"/>
      <c r="X405" s="275"/>
      <c r="Y405" s="275"/>
      <c r="Z405" s="276">
        <v>1871330.6842614408</v>
      </c>
      <c r="AA405" s="275"/>
      <c r="AB405" s="275"/>
      <c r="AC405" s="276">
        <v>1871330.6842614408</v>
      </c>
      <c r="AD405" s="277"/>
      <c r="AE405" s="278"/>
      <c r="AF405" s="278">
        <v>3482588.5700000003</v>
      </c>
      <c r="AG405" s="277"/>
      <c r="AH405" s="278"/>
      <c r="AI405" s="279"/>
      <c r="AJ405" s="277"/>
      <c r="AK405" s="278"/>
      <c r="AL405" s="278">
        <v>3390567.33</v>
      </c>
      <c r="AM405" s="280"/>
      <c r="AN405" s="278"/>
      <c r="AO405" s="281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1:61" ht="20.45" customHeight="1">
      <c r="A406" t="s">
        <v>134</v>
      </c>
      <c r="B406" s="7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258"/>
      <c r="U406" s="258"/>
      <c r="V406" s="282" t="s">
        <v>134</v>
      </c>
      <c r="W406" s="283"/>
      <c r="X406" s="283"/>
      <c r="Y406" s="283"/>
      <c r="Z406" s="284">
        <v>395245.86571865913</v>
      </c>
      <c r="AA406" s="283"/>
      <c r="AB406" s="283"/>
      <c r="AC406" s="284">
        <v>412111.16434611491</v>
      </c>
      <c r="AD406" s="285"/>
      <c r="AE406" s="286"/>
      <c r="AF406" s="286">
        <v>384538.4</v>
      </c>
      <c r="AG406" s="285"/>
      <c r="AH406" s="286">
        <v>-27572.764346114884</v>
      </c>
      <c r="AI406" s="287">
        <v>-6.6906132935912591E-2</v>
      </c>
      <c r="AJ406" s="285"/>
      <c r="AK406" s="286"/>
      <c r="AL406" s="286">
        <v>359674.66999999993</v>
      </c>
      <c r="AM406" s="288"/>
      <c r="AN406" s="286">
        <v>24863.730000000098</v>
      </c>
      <c r="AO406" s="289">
        <v>6.9128387606500349E-2</v>
      </c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1:61" ht="20.45" customHeight="1">
      <c r="A407" t="s">
        <v>135</v>
      </c>
      <c r="B407" s="7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258"/>
      <c r="U407" s="258"/>
      <c r="V407" s="290" t="s">
        <v>135</v>
      </c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1:61" ht="20.45" customHeight="1">
      <c r="A408" t="s">
        <v>32</v>
      </c>
      <c r="B408" s="7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258"/>
      <c r="U408" s="258"/>
      <c r="V408" s="108" t="s">
        <v>32</v>
      </c>
      <c r="W408" s="298" t="s">
        <v>136</v>
      </c>
      <c r="X408" s="291"/>
      <c r="Y408" s="299">
        <v>472.38120934786303</v>
      </c>
      <c r="Z408" s="292">
        <v>30134.362287755604</v>
      </c>
      <c r="AA408" s="291"/>
      <c r="AB408" s="299">
        <v>477.2534335426426</v>
      </c>
      <c r="AC408" s="292">
        <v>30445.173484575535</v>
      </c>
      <c r="AD408" s="300"/>
      <c r="AE408" s="299">
        <v>601.42257575757571</v>
      </c>
      <c r="AF408" s="292">
        <v>39693.89</v>
      </c>
      <c r="AG408" s="293">
        <v>124.16914221493312</v>
      </c>
      <c r="AH408" s="294">
        <v>9248.7165154244649</v>
      </c>
      <c r="AI408" s="295">
        <v>0.30378268398142483</v>
      </c>
      <c r="AJ408" s="300"/>
      <c r="AK408" s="294">
        <v>615.77106666666668</v>
      </c>
      <c r="AL408" s="292">
        <v>46182.83</v>
      </c>
      <c r="AM408" s="296">
        <v>129.04136640971268</v>
      </c>
      <c r="AN408" s="294">
        <v>-6488.9400000000023</v>
      </c>
      <c r="AO408" s="301">
        <v>-0.14050546490979443</v>
      </c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1:61" ht="20.45" customHeight="1">
      <c r="A409" t="s">
        <v>33</v>
      </c>
      <c r="B409" s="7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258"/>
      <c r="U409" s="258"/>
      <c r="V409" s="109" t="s">
        <v>33</v>
      </c>
      <c r="W409" s="302" t="s">
        <v>137</v>
      </c>
      <c r="X409" s="275"/>
      <c r="Y409" s="303">
        <v>375.49396967266023</v>
      </c>
      <c r="Z409" s="276">
        <v>23953.686334400438</v>
      </c>
      <c r="AA409" s="275"/>
      <c r="AB409" s="303">
        <v>375.49396967266023</v>
      </c>
      <c r="AC409" s="276">
        <v>23953.686334400438</v>
      </c>
      <c r="AD409" s="304"/>
      <c r="AE409" s="303">
        <v>351.13590909090908</v>
      </c>
      <c r="AF409" s="276">
        <v>23174.97</v>
      </c>
      <c r="AG409" s="277">
        <v>-24.358060581751147</v>
      </c>
      <c r="AH409" s="278">
        <v>-778.71633440043661</v>
      </c>
      <c r="AI409" s="305">
        <v>-3.2509248202106759E-2</v>
      </c>
      <c r="AJ409" s="304"/>
      <c r="AK409" s="278">
        <v>208.97</v>
      </c>
      <c r="AL409" s="276">
        <v>15672.75</v>
      </c>
      <c r="AM409" s="280">
        <v>-24.358060581751147</v>
      </c>
      <c r="AN409" s="278">
        <v>7502.2200000000012</v>
      </c>
      <c r="AO409" s="306">
        <v>0.47867923625400782</v>
      </c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1:61" ht="20.45" customHeight="1">
      <c r="A410" t="s">
        <v>34</v>
      </c>
      <c r="B410" s="7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258"/>
      <c r="U410" s="258"/>
      <c r="V410" s="108" t="s">
        <v>34</v>
      </c>
      <c r="W410" s="298" t="s">
        <v>138</v>
      </c>
      <c r="X410" s="291"/>
      <c r="Y410" s="299">
        <v>151.62855149776189</v>
      </c>
      <c r="Z410" s="292">
        <v>9672.7592325467995</v>
      </c>
      <c r="AA410" s="291"/>
      <c r="AB410" s="299">
        <v>151.62855149776189</v>
      </c>
      <c r="AC410" s="292">
        <v>9672.7592325467995</v>
      </c>
      <c r="AD410" s="300"/>
      <c r="AE410" s="299">
        <v>132.22075757575757</v>
      </c>
      <c r="AF410" s="292">
        <v>8726.57</v>
      </c>
      <c r="AG410" s="293">
        <v>-19.407793922004316</v>
      </c>
      <c r="AH410" s="294">
        <v>-946.18923254679976</v>
      </c>
      <c r="AI410" s="295">
        <v>-9.7819992186208057E-2</v>
      </c>
      <c r="AJ410" s="300"/>
      <c r="AK410" s="294">
        <v>185.22399999999999</v>
      </c>
      <c r="AL410" s="292">
        <v>13891.8</v>
      </c>
      <c r="AM410" s="296">
        <v>-19.407793922004316</v>
      </c>
      <c r="AN410" s="294">
        <v>-5165.2299999999996</v>
      </c>
      <c r="AO410" s="301">
        <v>-0.3718186268158194</v>
      </c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1:61" ht="20.45" customHeight="1">
      <c r="A411" t="s">
        <v>35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258"/>
      <c r="U411" s="258"/>
      <c r="V411" s="108" t="s">
        <v>35</v>
      </c>
      <c r="W411" s="298" t="s">
        <v>139</v>
      </c>
      <c r="X411" s="291"/>
      <c r="Y411" s="299">
        <v>46.270508423944278</v>
      </c>
      <c r="Z411" s="292">
        <v>2951.7098404712233</v>
      </c>
      <c r="AA411" s="291"/>
      <c r="AB411" s="299">
        <v>46.270508423944278</v>
      </c>
      <c r="AC411" s="292">
        <v>2951.7098404712233</v>
      </c>
      <c r="AD411" s="300"/>
      <c r="AE411" s="299">
        <v>8.6921212121212115</v>
      </c>
      <c r="AF411" s="292">
        <v>573.67999999999995</v>
      </c>
      <c r="AG411" s="293">
        <v>-37.57838721182307</v>
      </c>
      <c r="AH411" s="294">
        <v>-2378.0298404712235</v>
      </c>
      <c r="AI411" s="295">
        <v>-0.80564485298175004</v>
      </c>
      <c r="AJ411" s="300"/>
      <c r="AK411" s="294">
        <v>12.266400000000001</v>
      </c>
      <c r="AL411" s="292">
        <v>919.98</v>
      </c>
      <c r="AM411" s="296">
        <v>-37.57838721182307</v>
      </c>
      <c r="AN411" s="294">
        <v>-346.30000000000007</v>
      </c>
      <c r="AO411" s="307">
        <v>-0.37642122654840332</v>
      </c>
      <c r="AP411" s="258"/>
      <c r="AQ411" s="258"/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1:61" ht="20.45" customHeight="1">
      <c r="A412" t="s">
        <v>36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258"/>
      <c r="U412" s="258"/>
      <c r="V412" s="109" t="s">
        <v>36</v>
      </c>
      <c r="W412" s="302"/>
      <c r="X412" s="275"/>
      <c r="Y412" s="303">
        <v>46.996607497814729</v>
      </c>
      <c r="Z412" s="276">
        <v>2998.0294910327325</v>
      </c>
      <c r="AA412" s="275"/>
      <c r="AB412" s="303">
        <v>46.996607497814729</v>
      </c>
      <c r="AC412" s="276">
        <v>2998.0294910327325</v>
      </c>
      <c r="AD412" s="304"/>
      <c r="AE412" s="303">
        <v>56.739393939393942</v>
      </c>
      <c r="AF412" s="276">
        <v>3744.8</v>
      </c>
      <c r="AG412" s="277">
        <v>9.7427864415792129</v>
      </c>
      <c r="AH412" s="278">
        <v>746.77050896726769</v>
      </c>
      <c r="AI412" s="305">
        <v>0.24908711245199502</v>
      </c>
      <c r="AJ412" s="304"/>
      <c r="AK412" s="278">
        <v>67.985200000000006</v>
      </c>
      <c r="AL412" s="276">
        <v>5098.8900000000003</v>
      </c>
      <c r="AM412" s="280">
        <v>9.7427864415792129</v>
      </c>
      <c r="AN412" s="278">
        <v>-1354.0900000000001</v>
      </c>
      <c r="AO412" s="306">
        <v>-0.26556564271831712</v>
      </c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1:61" ht="20.45" customHeight="1">
      <c r="A413" t="s">
        <v>37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258"/>
      <c r="U413" s="258"/>
      <c r="V413" s="108" t="s">
        <v>37</v>
      </c>
      <c r="W413" s="298" t="s">
        <v>140</v>
      </c>
      <c r="X413" s="295"/>
      <c r="Y413" s="299">
        <v>130.14763909957006</v>
      </c>
      <c r="Z413" s="292">
        <v>8302.4388563991306</v>
      </c>
      <c r="AA413" s="295"/>
      <c r="AB413" s="299">
        <v>130.14763909957006</v>
      </c>
      <c r="AC413" s="292">
        <v>8302.4388563991306</v>
      </c>
      <c r="AD413" s="300"/>
      <c r="AE413" s="299">
        <v>257.69</v>
      </c>
      <c r="AF413" s="292">
        <v>17007.54</v>
      </c>
      <c r="AG413" s="293">
        <v>127.54236090042994</v>
      </c>
      <c r="AH413" s="294">
        <v>8705.1011436008703</v>
      </c>
      <c r="AI413" s="295">
        <v>1.0484992776419408</v>
      </c>
      <c r="AJ413" s="300"/>
      <c r="AK413" s="294">
        <v>117.33333333333333</v>
      </c>
      <c r="AL413" s="292">
        <v>8800</v>
      </c>
      <c r="AM413" s="296">
        <v>127.54236090042994</v>
      </c>
      <c r="AN413" s="294">
        <v>8207.5400000000009</v>
      </c>
      <c r="AO413" s="301">
        <v>0.93267500000000014</v>
      </c>
      <c r="AP413" s="258"/>
      <c r="AQ413" s="258" t="s">
        <v>533</v>
      </c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1:61" ht="20.45" customHeight="1">
      <c r="A414" t="s">
        <v>38</v>
      </c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258"/>
      <c r="U414" s="258"/>
      <c r="V414" s="108" t="s">
        <v>38</v>
      </c>
      <c r="W414" s="298" t="s">
        <v>141</v>
      </c>
      <c r="X414" s="291"/>
      <c r="Y414" s="299">
        <v>235.50011068263615</v>
      </c>
      <c r="Z414" s="292">
        <v>15023.132829339766</v>
      </c>
      <c r="AA414" s="291"/>
      <c r="AB414" s="299">
        <v>237.01502745777583</v>
      </c>
      <c r="AC414" s="292">
        <v>15119.773106375509</v>
      </c>
      <c r="AD414" s="300"/>
      <c r="AE414" s="299">
        <v>171.74291666666667</v>
      </c>
      <c r="AF414" s="292">
        <v>12365.49</v>
      </c>
      <c r="AG414" s="293">
        <v>-65.272110791109156</v>
      </c>
      <c r="AH414" s="294">
        <v>-2754.2831063755093</v>
      </c>
      <c r="AI414" s="295">
        <v>-0.1821643147021908</v>
      </c>
      <c r="AJ414" s="300"/>
      <c r="AK414" s="294">
        <v>220.79306666666665</v>
      </c>
      <c r="AL414" s="292">
        <v>16559.48</v>
      </c>
      <c r="AM414" s="296">
        <v>-63.757194015969475</v>
      </c>
      <c r="AN414" s="294">
        <v>-4193.99</v>
      </c>
      <c r="AO414" s="301">
        <v>-0.25326821856724968</v>
      </c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1:61" ht="20.45" hidden="1" customHeight="1">
      <c r="A415" t="s">
        <v>21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258"/>
      <c r="U415" s="258"/>
      <c r="V415" s="108" t="s">
        <v>21</v>
      </c>
      <c r="W415" s="298"/>
      <c r="X415" s="295"/>
      <c r="Y415" s="299">
        <v>0</v>
      </c>
      <c r="Z415" s="292">
        <v>0</v>
      </c>
      <c r="AA415" s="291"/>
      <c r="AB415" s="299">
        <v>0</v>
      </c>
      <c r="AC415" s="292">
        <v>0</v>
      </c>
      <c r="AD415" s="300"/>
      <c r="AE415" s="299">
        <v>0</v>
      </c>
      <c r="AF415" s="292">
        <v>0</v>
      </c>
      <c r="AG415" s="293">
        <v>0</v>
      </c>
      <c r="AH415" s="294">
        <v>0</v>
      </c>
      <c r="AI415" s="295">
        <v>0</v>
      </c>
      <c r="AJ415" s="300"/>
      <c r="AK415" s="294">
        <v>0</v>
      </c>
      <c r="AL415" s="292">
        <v>0</v>
      </c>
      <c r="AM415" s="296">
        <v>0</v>
      </c>
      <c r="AN415" s="294">
        <v>0</v>
      </c>
      <c r="AO415" s="301">
        <v>0</v>
      </c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1:61" ht="20.45" hidden="1" customHeight="1">
      <c r="A416" t="s">
        <v>21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258"/>
      <c r="U416" s="258"/>
      <c r="V416" s="108" t="s">
        <v>21</v>
      </c>
      <c r="W416" s="298"/>
      <c r="X416" s="295"/>
      <c r="Y416" s="299">
        <v>0</v>
      </c>
      <c r="Z416" s="292">
        <v>0</v>
      </c>
      <c r="AA416" s="291"/>
      <c r="AB416" s="299">
        <v>0</v>
      </c>
      <c r="AC416" s="292">
        <v>0</v>
      </c>
      <c r="AD416" s="300"/>
      <c r="AE416" s="299">
        <v>0</v>
      </c>
      <c r="AF416" s="292">
        <v>0</v>
      </c>
      <c r="AG416" s="293">
        <v>0</v>
      </c>
      <c r="AH416" s="294">
        <v>0</v>
      </c>
      <c r="AI416" s="295">
        <v>0</v>
      </c>
      <c r="AJ416" s="300"/>
      <c r="AK416" s="294">
        <v>0</v>
      </c>
      <c r="AL416" s="292">
        <v>0</v>
      </c>
      <c r="AM416" s="296">
        <v>0</v>
      </c>
      <c r="AN416" s="294">
        <v>0</v>
      </c>
      <c r="AO416" s="301">
        <v>0</v>
      </c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1:61" ht="20.45" hidden="1" customHeight="1">
      <c r="A417" t="s">
        <v>21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8"/>
      <c r="U417" s="258"/>
      <c r="V417" s="108" t="s">
        <v>21</v>
      </c>
      <c r="W417" s="298" t="s">
        <v>141</v>
      </c>
      <c r="X417" s="291"/>
      <c r="Y417" s="299">
        <v>0</v>
      </c>
      <c r="Z417" s="292">
        <v>0</v>
      </c>
      <c r="AA417" s="291"/>
      <c r="AB417" s="299">
        <v>0</v>
      </c>
      <c r="AC417" s="292">
        <v>0</v>
      </c>
      <c r="AD417" s="300"/>
      <c r="AE417" s="299">
        <v>0</v>
      </c>
      <c r="AF417" s="292">
        <v>0</v>
      </c>
      <c r="AG417" s="293">
        <v>0</v>
      </c>
      <c r="AH417" s="294">
        <v>0</v>
      </c>
      <c r="AI417" s="295">
        <v>0</v>
      </c>
      <c r="AJ417" s="300"/>
      <c r="AK417" s="294">
        <v>0</v>
      </c>
      <c r="AL417" s="292">
        <v>0</v>
      </c>
      <c r="AM417" s="296">
        <v>0</v>
      </c>
      <c r="AN417" s="294">
        <v>0</v>
      </c>
      <c r="AO417" s="301">
        <v>0</v>
      </c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1:61" ht="20.45" customHeight="1">
      <c r="A418" t="s">
        <v>39</v>
      </c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258"/>
      <c r="U418" s="258"/>
      <c r="V418" s="308" t="s">
        <v>39</v>
      </c>
      <c r="W418" s="309"/>
      <c r="X418" s="310">
        <v>0.23538796213031091</v>
      </c>
      <c r="Y418" s="309"/>
      <c r="Z418" s="311">
        <v>93036.118871945684</v>
      </c>
      <c r="AA418" s="310">
        <v>0.22674360325584875</v>
      </c>
      <c r="AB418" s="309"/>
      <c r="AC418" s="311">
        <v>93443.57034580136</v>
      </c>
      <c r="AD418" s="312">
        <v>0.27380084797773119</v>
      </c>
      <c r="AE418" s="309"/>
      <c r="AF418" s="311">
        <v>105286.93999999999</v>
      </c>
      <c r="AG418" s="313"/>
      <c r="AH418" s="314">
        <v>11843.369654198628</v>
      </c>
      <c r="AI418" s="310">
        <v>0.12674354811540844</v>
      </c>
      <c r="AJ418" s="312">
        <v>0.29784062914410964</v>
      </c>
      <c r="AK418" s="309"/>
      <c r="AL418" s="311">
        <v>107125.73</v>
      </c>
      <c r="AM418" s="315"/>
      <c r="AN418" s="314">
        <v>-1838.7900000000081</v>
      </c>
      <c r="AO418" s="289">
        <v>-1.7164783847914113E-2</v>
      </c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1:61" ht="20.45" customHeight="1">
      <c r="A419" t="s">
        <v>142</v>
      </c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316"/>
      <c r="P419" s="162"/>
      <c r="Q419" s="11"/>
      <c r="R419" s="11"/>
      <c r="S419" s="11"/>
      <c r="T419" s="258"/>
      <c r="U419" s="258"/>
      <c r="V419" s="108" t="s">
        <v>142</v>
      </c>
      <c r="W419" s="298" t="s">
        <v>143</v>
      </c>
      <c r="X419" s="291"/>
      <c r="Y419" s="291"/>
      <c r="Z419" s="292">
        <v>0</v>
      </c>
      <c r="AA419" s="291"/>
      <c r="AB419" s="291"/>
      <c r="AC419" s="292">
        <v>0</v>
      </c>
      <c r="AD419" s="300"/>
      <c r="AE419" s="299"/>
      <c r="AF419" s="292">
        <v>2916.67</v>
      </c>
      <c r="AG419" s="293"/>
      <c r="AH419" s="294"/>
      <c r="AI419" s="295">
        <v>0</v>
      </c>
      <c r="AJ419" s="300"/>
      <c r="AK419" s="291"/>
      <c r="AL419" s="292">
        <v>5192.3099999999995</v>
      </c>
      <c r="AM419" s="296"/>
      <c r="AN419" s="294">
        <v>-2275.6399999999994</v>
      </c>
      <c r="AO419" s="301">
        <v>-0.43827121262020174</v>
      </c>
      <c r="AP419" s="258" t="s">
        <v>523</v>
      </c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1:61" ht="20.45" customHeight="1">
      <c r="A420" t="s">
        <v>42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316"/>
      <c r="P420" s="162"/>
      <c r="Q420" s="11"/>
      <c r="R420" s="11"/>
      <c r="S420" s="11"/>
      <c r="T420" s="258"/>
      <c r="U420" s="258"/>
      <c r="V420" s="108" t="s">
        <v>42</v>
      </c>
      <c r="W420" s="298" t="s">
        <v>144</v>
      </c>
      <c r="X420" s="291"/>
      <c r="Y420" s="291"/>
      <c r="Z420" s="292">
        <v>50134.481280875589</v>
      </c>
      <c r="AA420" s="291"/>
      <c r="AB420" s="291"/>
      <c r="AC420" s="292">
        <v>50134.481280875589</v>
      </c>
      <c r="AD420" s="300"/>
      <c r="AE420" s="299"/>
      <c r="AF420" s="292">
        <v>48577.740000000005</v>
      </c>
      <c r="AG420" s="293"/>
      <c r="AH420" s="294">
        <v>-1556.7412808755835</v>
      </c>
      <c r="AI420" s="295">
        <v>-3.1051309220774197E-2</v>
      </c>
      <c r="AJ420" s="300"/>
      <c r="AK420" s="291"/>
      <c r="AL420" s="292">
        <v>48639.23</v>
      </c>
      <c r="AM420" s="296"/>
      <c r="AN420" s="294">
        <v>-61.489999999997963</v>
      </c>
      <c r="AO420" s="301">
        <v>-1.2642058683905554E-3</v>
      </c>
      <c r="AP420" s="258"/>
      <c r="AQ420" s="258" t="s">
        <v>524</v>
      </c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1:61" ht="20.45" customHeight="1">
      <c r="A421" t="s">
        <v>43</v>
      </c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/>
      <c r="M421" s="258"/>
      <c r="N421" s="258"/>
      <c r="O421" s="317"/>
      <c r="P421" s="162"/>
      <c r="Q421" s="258"/>
      <c r="R421" s="258"/>
      <c r="S421" s="258"/>
      <c r="T421" s="258"/>
      <c r="U421" s="258"/>
      <c r="V421" s="109" t="s">
        <v>43</v>
      </c>
      <c r="W421" s="302" t="s">
        <v>145</v>
      </c>
      <c r="X421" s="275"/>
      <c r="Y421" s="275"/>
      <c r="Z421" s="276">
        <v>24032.09230957854</v>
      </c>
      <c r="AA421" s="275"/>
      <c r="AB421" s="275"/>
      <c r="AC421" s="276">
        <v>24032.09230957854</v>
      </c>
      <c r="AD421" s="304"/>
      <c r="AE421" s="303"/>
      <c r="AF421" s="276">
        <v>19797.32</v>
      </c>
      <c r="AG421" s="277"/>
      <c r="AH421" s="278">
        <v>-4234.7723095785404</v>
      </c>
      <c r="AI421" s="305">
        <v>-0.17621321751875407</v>
      </c>
      <c r="AJ421" s="304"/>
      <c r="AK421" s="275"/>
      <c r="AL421" s="276">
        <v>23751.07</v>
      </c>
      <c r="AM421" s="280"/>
      <c r="AN421" s="278">
        <v>-3953.75</v>
      </c>
      <c r="AO421" s="281">
        <v>-0.16646618447084699</v>
      </c>
      <c r="AP421" s="258"/>
      <c r="AQ421" s="258" t="s">
        <v>525</v>
      </c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1:61" ht="20.45" customHeight="1">
      <c r="A422" t="s">
        <v>44</v>
      </c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/>
      <c r="N422" s="258"/>
      <c r="O422" s="317"/>
      <c r="P422" s="162"/>
      <c r="Q422" s="258"/>
      <c r="R422" s="258"/>
      <c r="S422" s="258"/>
      <c r="T422" s="258"/>
      <c r="U422" s="258"/>
      <c r="V422" s="108" t="s">
        <v>44</v>
      </c>
      <c r="W422" s="298" t="s">
        <v>146</v>
      </c>
      <c r="X422" s="291"/>
      <c r="Y422" s="291"/>
      <c r="Z422" s="292">
        <v>41586.993552183907</v>
      </c>
      <c r="AA422" s="291"/>
      <c r="AB422" s="291"/>
      <c r="AC422" s="292">
        <v>41586.993552183907</v>
      </c>
      <c r="AD422" s="300"/>
      <c r="AE422" s="299"/>
      <c r="AF422" s="292">
        <v>43447.409999999996</v>
      </c>
      <c r="AG422" s="293"/>
      <c r="AH422" s="294">
        <v>1860.4164478160892</v>
      </c>
      <c r="AI422" s="295">
        <v>4.4735536015163349E-2</v>
      </c>
      <c r="AJ422" s="300"/>
      <c r="AK422" s="291"/>
      <c r="AL422" s="292">
        <v>47036.34</v>
      </c>
      <c r="AM422" s="296"/>
      <c r="AN422" s="294">
        <v>-3588.9300000000003</v>
      </c>
      <c r="AO422" s="301">
        <v>-7.6301217314102263E-2</v>
      </c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1:61" ht="20.45" customHeight="1">
      <c r="A423" t="s">
        <v>45</v>
      </c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/>
      <c r="N423" s="258"/>
      <c r="O423" s="317"/>
      <c r="P423" s="162"/>
      <c r="Q423" s="258"/>
      <c r="R423" s="258"/>
      <c r="S423" s="258"/>
      <c r="T423" s="258"/>
      <c r="U423" s="258"/>
      <c r="V423" s="108" t="s">
        <v>45</v>
      </c>
      <c r="W423" s="298" t="s">
        <v>147</v>
      </c>
      <c r="X423" s="291"/>
      <c r="Y423" s="291"/>
      <c r="Z423" s="292">
        <v>33236.19871264368</v>
      </c>
      <c r="AA423" s="291"/>
      <c r="AB423" s="291"/>
      <c r="AC423" s="292">
        <v>33236.19871264368</v>
      </c>
      <c r="AD423" s="300"/>
      <c r="AE423" s="299"/>
      <c r="AF423" s="292">
        <v>16386.41</v>
      </c>
      <c r="AG423" s="293"/>
      <c r="AH423" s="294">
        <v>-16849.78871264368</v>
      </c>
      <c r="AI423" s="295">
        <v>-0.50697099443666827</v>
      </c>
      <c r="AJ423" s="300"/>
      <c r="AK423" s="291"/>
      <c r="AL423" s="292">
        <v>25399.899999999998</v>
      </c>
      <c r="AM423" s="296"/>
      <c r="AN423" s="294">
        <v>-9013.489999999998</v>
      </c>
      <c r="AO423" s="301">
        <v>-0.35486320812286659</v>
      </c>
      <c r="AP423" s="258"/>
      <c r="AQ423" s="258" t="s">
        <v>534</v>
      </c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1:61" ht="20.45" hidden="1" customHeight="1">
      <c r="A424" t="s">
        <v>21</v>
      </c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317"/>
      <c r="P424" s="162"/>
      <c r="Q424" s="258"/>
      <c r="R424" s="258"/>
      <c r="S424" s="258"/>
      <c r="T424" s="258"/>
      <c r="U424" s="258"/>
      <c r="V424" s="108" t="s">
        <v>21</v>
      </c>
      <c r="W424" s="298"/>
      <c r="X424" s="291"/>
      <c r="Y424" s="291"/>
      <c r="Z424" s="292">
        <v>0</v>
      </c>
      <c r="AA424" s="291"/>
      <c r="AB424" s="291"/>
      <c r="AC424" s="292">
        <v>0</v>
      </c>
      <c r="AD424" s="300"/>
      <c r="AE424" s="299"/>
      <c r="AF424" s="292">
        <v>0</v>
      </c>
      <c r="AG424" s="293"/>
      <c r="AH424" s="294">
        <v>0</v>
      </c>
      <c r="AI424" s="295">
        <v>0</v>
      </c>
      <c r="AJ424" s="300"/>
      <c r="AK424" s="291"/>
      <c r="AL424" s="292">
        <v>0</v>
      </c>
      <c r="AM424" s="296"/>
      <c r="AN424" s="294">
        <v>0</v>
      </c>
      <c r="AO424" s="301">
        <v>0</v>
      </c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1:61" ht="20.45" hidden="1" customHeight="1">
      <c r="A425" t="s">
        <v>21</v>
      </c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317"/>
      <c r="P425" s="162"/>
      <c r="Q425" s="258"/>
      <c r="R425" s="258"/>
      <c r="S425" s="258"/>
      <c r="T425" s="258"/>
      <c r="U425" s="258"/>
      <c r="V425" s="108" t="s">
        <v>21</v>
      </c>
      <c r="W425" s="298"/>
      <c r="X425" s="291"/>
      <c r="Y425" s="291"/>
      <c r="Z425" s="292">
        <v>0</v>
      </c>
      <c r="AA425" s="291"/>
      <c r="AB425" s="291"/>
      <c r="AC425" s="292">
        <v>0</v>
      </c>
      <c r="AD425" s="300"/>
      <c r="AE425" s="299"/>
      <c r="AF425" s="292">
        <v>0</v>
      </c>
      <c r="AG425" s="293"/>
      <c r="AH425" s="294">
        <v>0</v>
      </c>
      <c r="AI425" s="295">
        <v>0</v>
      </c>
      <c r="AJ425" s="300"/>
      <c r="AK425" s="291"/>
      <c r="AL425" s="292">
        <v>0</v>
      </c>
      <c r="AM425" s="296"/>
      <c r="AN425" s="294">
        <v>0</v>
      </c>
      <c r="AO425" s="301">
        <v>0</v>
      </c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1:61" ht="20.45" hidden="1" customHeight="1">
      <c r="A426" t="s">
        <v>21</v>
      </c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317"/>
      <c r="P426" s="162"/>
      <c r="Q426" s="258"/>
      <c r="R426" s="258"/>
      <c r="S426" s="258"/>
      <c r="T426" s="258"/>
      <c r="U426" s="258"/>
      <c r="V426" s="108" t="s">
        <v>21</v>
      </c>
      <c r="W426" s="298"/>
      <c r="X426" s="291"/>
      <c r="Y426" s="291"/>
      <c r="Z426" s="292">
        <v>0</v>
      </c>
      <c r="AA426" s="291"/>
      <c r="AB426" s="291"/>
      <c r="AC426" s="292">
        <v>0</v>
      </c>
      <c r="AD426" s="300"/>
      <c r="AE426" s="299"/>
      <c r="AF426" s="292">
        <v>0</v>
      </c>
      <c r="AG426" s="293"/>
      <c r="AH426" s="294">
        <v>0</v>
      </c>
      <c r="AI426" s="295">
        <v>0</v>
      </c>
      <c r="AJ426" s="300"/>
      <c r="AK426" s="291"/>
      <c r="AL426" s="292">
        <v>0</v>
      </c>
      <c r="AM426" s="296"/>
      <c r="AN426" s="294">
        <v>0</v>
      </c>
      <c r="AO426" s="301">
        <v>0</v>
      </c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1:61" ht="20.45" customHeight="1">
      <c r="A427" t="s">
        <v>46</v>
      </c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/>
      <c r="M427" s="258"/>
      <c r="N427" s="258"/>
      <c r="O427" s="317"/>
      <c r="P427" s="162"/>
      <c r="Q427" s="258"/>
      <c r="R427" s="258"/>
      <c r="S427" s="258"/>
      <c r="T427" s="258"/>
      <c r="U427" s="258"/>
      <c r="V427" s="109" t="s">
        <v>46</v>
      </c>
      <c r="W427" s="302" t="s">
        <v>148</v>
      </c>
      <c r="X427" s="275"/>
      <c r="Y427" s="275"/>
      <c r="Z427" s="276">
        <v>33035.833737292531</v>
      </c>
      <c r="AA427" s="275"/>
      <c r="AB427" s="275"/>
      <c r="AC427" s="276">
        <v>33073.13108091092</v>
      </c>
      <c r="AD427" s="304"/>
      <c r="AE427" s="303"/>
      <c r="AF427" s="276">
        <v>32542.21</v>
      </c>
      <c r="AG427" s="277"/>
      <c r="AH427" s="278">
        <v>-530.92108091092086</v>
      </c>
      <c r="AI427" s="305">
        <v>-1.6052942783435366E-2</v>
      </c>
      <c r="AJ427" s="304"/>
      <c r="AK427" s="275"/>
      <c r="AL427" s="276">
        <v>35978.17</v>
      </c>
      <c r="AM427" s="280"/>
      <c r="AN427" s="278">
        <v>-3435.9599999999991</v>
      </c>
      <c r="AO427" s="306">
        <v>-9.5501244226707457E-2</v>
      </c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1:61" ht="20.45" customHeight="1">
      <c r="A428" t="s">
        <v>47</v>
      </c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/>
      <c r="M428" s="258"/>
      <c r="N428" s="258"/>
      <c r="O428" s="317"/>
      <c r="P428" s="162"/>
      <c r="Q428" s="258"/>
      <c r="R428" s="258"/>
      <c r="S428" s="258"/>
      <c r="T428" s="258"/>
      <c r="U428" s="258"/>
      <c r="V428" s="108" t="s">
        <v>47</v>
      </c>
      <c r="W428" s="298" t="s">
        <v>149</v>
      </c>
      <c r="X428" s="291"/>
      <c r="Y428" s="291"/>
      <c r="Z428" s="292">
        <v>33035.833737292531</v>
      </c>
      <c r="AA428" s="291"/>
      <c r="AB428" s="291"/>
      <c r="AC428" s="292">
        <v>33073.13108091092</v>
      </c>
      <c r="AD428" s="300"/>
      <c r="AE428" s="299"/>
      <c r="AF428" s="292">
        <v>31079.000000000004</v>
      </c>
      <c r="AG428" s="293"/>
      <c r="AH428" s="294">
        <v>-1994.1310809109164</v>
      </c>
      <c r="AI428" s="295">
        <v>-6.0294596118898605E-2</v>
      </c>
      <c r="AJ428" s="300"/>
      <c r="AK428" s="291"/>
      <c r="AL428" s="292">
        <v>27939.170000000002</v>
      </c>
      <c r="AM428" s="296"/>
      <c r="AN428" s="294">
        <v>3139.8300000000017</v>
      </c>
      <c r="AO428" s="301">
        <v>0.11238093329186234</v>
      </c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1:61" ht="20.45" customHeight="1">
      <c r="A429" t="s">
        <v>48</v>
      </c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/>
      <c r="M429" s="258"/>
      <c r="N429" s="258"/>
      <c r="O429" s="317"/>
      <c r="P429" s="162"/>
      <c r="Q429" s="258"/>
      <c r="R429" s="258"/>
      <c r="S429" s="258"/>
      <c r="T429" s="258"/>
      <c r="U429" s="258"/>
      <c r="V429" s="108" t="s">
        <v>48</v>
      </c>
      <c r="W429" s="298" t="s">
        <v>150</v>
      </c>
      <c r="X429" s="291"/>
      <c r="Y429" s="291"/>
      <c r="Z429" s="292">
        <v>23675.680845059644</v>
      </c>
      <c r="AA429" s="291"/>
      <c r="AB429" s="291"/>
      <c r="AC429" s="292">
        <v>23702.410607986159</v>
      </c>
      <c r="AD429" s="300"/>
      <c r="AE429" s="299"/>
      <c r="AF429" s="292">
        <v>17894.46</v>
      </c>
      <c r="AG429" s="293"/>
      <c r="AH429" s="294">
        <v>-5807.9506079861603</v>
      </c>
      <c r="AI429" s="295">
        <v>-0.24503628361029495</v>
      </c>
      <c r="AJ429" s="300"/>
      <c r="AK429" s="291"/>
      <c r="AL429" s="292">
        <v>23340.060000000005</v>
      </c>
      <c r="AM429" s="296"/>
      <c r="AN429" s="294">
        <v>-5445.6000000000058</v>
      </c>
      <c r="AO429" s="301">
        <v>-0.23331559558972875</v>
      </c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1:61" ht="20.45" customHeight="1">
      <c r="A430" t="s">
        <v>49</v>
      </c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/>
      <c r="M430" s="258"/>
      <c r="N430" s="258"/>
      <c r="O430" s="317"/>
      <c r="P430" s="162"/>
      <c r="Q430" s="258"/>
      <c r="R430" s="258"/>
      <c r="S430" s="258"/>
      <c r="T430" s="258"/>
      <c r="U430" s="258"/>
      <c r="V430" s="108" t="s">
        <v>49</v>
      </c>
      <c r="W430" s="298"/>
      <c r="X430" s="291"/>
      <c r="Y430" s="291"/>
      <c r="Z430" s="292">
        <v>5505.9722895487557</v>
      </c>
      <c r="AA430" s="291"/>
      <c r="AB430" s="291"/>
      <c r="AC430" s="292">
        <v>5512.1885134851536</v>
      </c>
      <c r="AD430" s="300"/>
      <c r="AE430" s="299"/>
      <c r="AF430" s="292">
        <v>11682.45</v>
      </c>
      <c r="AG430" s="293"/>
      <c r="AH430" s="294">
        <v>6170.2614865148471</v>
      </c>
      <c r="AI430" s="318">
        <v>1.1193850630144031</v>
      </c>
      <c r="AJ430" s="300"/>
      <c r="AK430" s="291"/>
      <c r="AL430" s="292">
        <v>11343.32</v>
      </c>
      <c r="AM430" s="296"/>
      <c r="AN430" s="294">
        <v>339.13000000000102</v>
      </c>
      <c r="AO430" s="301">
        <v>2.9896890857350495E-2</v>
      </c>
      <c r="AP430" s="258"/>
      <c r="AQ430" s="258" t="s">
        <v>535</v>
      </c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1:61" ht="20.45" hidden="1" customHeight="1">
      <c r="A431" t="s">
        <v>21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258"/>
      <c r="U431" s="258"/>
      <c r="V431" s="30" t="s">
        <v>21</v>
      </c>
      <c r="W431" s="298"/>
      <c r="X431" s="291"/>
      <c r="Y431" s="299"/>
      <c r="Z431" s="292">
        <v>0</v>
      </c>
      <c r="AA431" s="291"/>
      <c r="AB431" s="299"/>
      <c r="AC431" s="292">
        <v>0</v>
      </c>
      <c r="AD431" s="300"/>
      <c r="AE431" s="299"/>
      <c r="AF431" s="292">
        <v>0</v>
      </c>
      <c r="AG431" s="293"/>
      <c r="AH431" s="294"/>
      <c r="AI431" s="295"/>
      <c r="AJ431" s="300"/>
      <c r="AK431" s="294"/>
      <c r="AL431" s="292">
        <v>0</v>
      </c>
      <c r="AM431" s="296"/>
      <c r="AN431" s="294"/>
      <c r="AO431" s="306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1:61" ht="20.45" customHeight="1">
      <c r="A432" t="s">
        <v>50</v>
      </c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R432" s="258"/>
      <c r="S432" s="258"/>
      <c r="T432" s="258"/>
      <c r="U432" s="258"/>
      <c r="V432" s="308" t="s">
        <v>50</v>
      </c>
      <c r="W432" s="309"/>
      <c r="X432" s="310">
        <v>0.6179522865353142</v>
      </c>
      <c r="Y432" s="309"/>
      <c r="Z432" s="311">
        <v>244243.08646447517</v>
      </c>
      <c r="AA432" s="310">
        <v>0.59292406583131285</v>
      </c>
      <c r="AB432" s="309"/>
      <c r="AC432" s="311">
        <v>244350.62713857484</v>
      </c>
      <c r="AD432" s="312">
        <v>0.58335830699872881</v>
      </c>
      <c r="AE432" s="319"/>
      <c r="AF432" s="311">
        <v>224323.67</v>
      </c>
      <c r="AG432" s="320"/>
      <c r="AH432" s="314">
        <v>-20026.957138574828</v>
      </c>
      <c r="AI432" s="310">
        <v>-8.1959917079391181E-2</v>
      </c>
      <c r="AJ432" s="312">
        <v>0.69123458151779238</v>
      </c>
      <c r="AK432" s="309"/>
      <c r="AL432" s="311">
        <v>248619.57000000004</v>
      </c>
      <c r="AM432" s="321"/>
      <c r="AN432" s="314">
        <v>-24295.900000000023</v>
      </c>
      <c r="AO432" s="289">
        <v>-9.7723200148725292E-2</v>
      </c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1:62" ht="20.45" customHeight="1">
      <c r="A433" t="s">
        <v>51</v>
      </c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/>
      <c r="N433" s="258"/>
      <c r="O433" s="258"/>
      <c r="P433" s="258"/>
      <c r="Q433" s="322"/>
      <c r="S433" s="258"/>
      <c r="T433" s="258"/>
      <c r="U433" s="258"/>
      <c r="V433" s="222" t="s">
        <v>51</v>
      </c>
      <c r="W433" s="323" t="s">
        <v>140</v>
      </c>
      <c r="X433" s="324"/>
      <c r="Y433" s="324"/>
      <c r="Z433" s="325">
        <v>10881.833333333332</v>
      </c>
      <c r="AA433" s="324"/>
      <c r="AB433" s="324"/>
      <c r="AC433" s="325">
        <v>10881.833333333332</v>
      </c>
      <c r="AD433" s="326"/>
      <c r="AE433" s="327"/>
      <c r="AF433" s="325">
        <v>8811.0399999999991</v>
      </c>
      <c r="AG433" s="326"/>
      <c r="AH433" s="328">
        <v>-2070.7933333333331</v>
      </c>
      <c r="AI433" s="329">
        <v>-0.19029820342773124</v>
      </c>
      <c r="AJ433" s="326"/>
      <c r="AK433" s="324"/>
      <c r="AL433" s="325">
        <v>17788.489999999998</v>
      </c>
      <c r="AM433" s="330"/>
      <c r="AN433" s="328">
        <v>-8977.4499999999989</v>
      </c>
      <c r="AO433" s="297">
        <v>-0.50467746278632986</v>
      </c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1:62" ht="20.45" customHeight="1">
      <c r="A434" t="s">
        <v>52</v>
      </c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/>
      <c r="M434" s="258"/>
      <c r="N434" s="258"/>
      <c r="O434" s="258"/>
      <c r="Q434" s="322"/>
      <c r="S434" s="258"/>
      <c r="T434" s="258"/>
      <c r="U434" s="258"/>
      <c r="V434" s="108" t="s">
        <v>52</v>
      </c>
      <c r="W434" s="298" t="s">
        <v>151</v>
      </c>
      <c r="X434" s="291"/>
      <c r="Y434" s="291"/>
      <c r="Z434" s="292">
        <v>4313.6270872097948</v>
      </c>
      <c r="AA434" s="291"/>
      <c r="AB434" s="291"/>
      <c r="AC434" s="292">
        <v>4313.6270872097948</v>
      </c>
      <c r="AD434" s="300"/>
      <c r="AE434" s="299"/>
      <c r="AF434" s="292">
        <v>1732.44</v>
      </c>
      <c r="AG434" s="293"/>
      <c r="AH434" s="294">
        <v>-2581.1870872097948</v>
      </c>
      <c r="AI434" s="295">
        <v>-0.59837974748980838</v>
      </c>
      <c r="AJ434" s="300"/>
      <c r="AK434" s="291"/>
      <c r="AL434" s="292">
        <v>5722.6999999999989</v>
      </c>
      <c r="AM434" s="296"/>
      <c r="AN434" s="294">
        <v>-3990.2599999999989</v>
      </c>
      <c r="AO434" s="301">
        <v>-0.69726877173362223</v>
      </c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1:62" ht="20.45" customHeight="1">
      <c r="A435" t="s">
        <v>53</v>
      </c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/>
      <c r="M435" s="258"/>
      <c r="N435" s="258"/>
      <c r="O435" s="258"/>
      <c r="P435" s="258"/>
      <c r="Q435" s="322"/>
      <c r="S435" s="258"/>
      <c r="T435" s="258"/>
      <c r="U435" s="258"/>
      <c r="V435" s="109" t="s">
        <v>53</v>
      </c>
      <c r="W435" s="302" t="s">
        <v>152</v>
      </c>
      <c r="X435" s="275"/>
      <c r="Y435" s="275"/>
      <c r="Z435" s="276">
        <v>26652.437500000004</v>
      </c>
      <c r="AA435" s="275"/>
      <c r="AB435" s="275"/>
      <c r="AC435" s="276">
        <v>26652.437500000004</v>
      </c>
      <c r="AD435" s="304"/>
      <c r="AE435" s="303"/>
      <c r="AF435" s="276">
        <v>18336.079999999998</v>
      </c>
      <c r="AG435" s="277"/>
      <c r="AH435" s="278">
        <v>-8316.3575000000055</v>
      </c>
      <c r="AI435" s="305">
        <v>-0.31202990345629755</v>
      </c>
      <c r="AJ435" s="304"/>
      <c r="AK435" s="275"/>
      <c r="AL435" s="276">
        <v>33212.03</v>
      </c>
      <c r="AM435" s="280"/>
      <c r="AN435" s="278">
        <v>-14875.95</v>
      </c>
      <c r="AO435" s="281">
        <v>-0.44790848376326292</v>
      </c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1:62" ht="20.45" customHeight="1">
      <c r="A436" t="s">
        <v>54</v>
      </c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/>
      <c r="M436" s="258"/>
      <c r="N436" s="258"/>
      <c r="O436" s="258"/>
      <c r="P436" s="258"/>
      <c r="Q436" s="322"/>
      <c r="S436" s="258"/>
      <c r="T436" s="258"/>
      <c r="U436" s="258"/>
      <c r="V436" s="108" t="s">
        <v>54</v>
      </c>
      <c r="W436" s="298" t="s">
        <v>153</v>
      </c>
      <c r="X436" s="291"/>
      <c r="Y436" s="291"/>
      <c r="Z436" s="292">
        <v>19483.113333333335</v>
      </c>
      <c r="AA436" s="291"/>
      <c r="AB436" s="291"/>
      <c r="AC436" s="292">
        <v>19483.113333333335</v>
      </c>
      <c r="AD436" s="300"/>
      <c r="AE436" s="299"/>
      <c r="AF436" s="292">
        <v>17105.12</v>
      </c>
      <c r="AG436" s="293"/>
      <c r="AH436" s="294">
        <v>-2377.9933333333356</v>
      </c>
      <c r="AI436" s="295">
        <v>-0.12205407280903439</v>
      </c>
      <c r="AJ436" s="300"/>
      <c r="AK436" s="291"/>
      <c r="AL436" s="292">
        <v>14828.1</v>
      </c>
      <c r="AM436" s="296"/>
      <c r="AN436" s="294">
        <v>2277.0199999999986</v>
      </c>
      <c r="AO436" s="301">
        <v>0.15356114404407836</v>
      </c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1:62" ht="20.45" customHeight="1">
      <c r="A437" t="s">
        <v>55</v>
      </c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/>
      <c r="M437" s="258"/>
      <c r="N437" s="258"/>
      <c r="O437" s="258"/>
      <c r="P437" s="258"/>
      <c r="Q437" s="322"/>
      <c r="S437" s="258"/>
      <c r="T437" s="258"/>
      <c r="U437" s="258"/>
      <c r="V437" s="108" t="s">
        <v>55</v>
      </c>
      <c r="W437" s="298" t="s">
        <v>154</v>
      </c>
      <c r="X437" s="291"/>
      <c r="Y437" s="291"/>
      <c r="Z437" s="292">
        <v>4989.0524999999998</v>
      </c>
      <c r="AA437" s="291"/>
      <c r="AB437" s="291"/>
      <c r="AC437" s="292">
        <v>4989.0524999999998</v>
      </c>
      <c r="AD437" s="300"/>
      <c r="AE437" s="299"/>
      <c r="AF437" s="292">
        <v>227.28</v>
      </c>
      <c r="AG437" s="293"/>
      <c r="AH437" s="294">
        <v>-4761.7725</v>
      </c>
      <c r="AI437" s="295">
        <v>-0.95444425569785052</v>
      </c>
      <c r="AJ437" s="300"/>
      <c r="AK437" s="291"/>
      <c r="AL437" s="292">
        <v>6077.0000000000009</v>
      </c>
      <c r="AM437" s="296"/>
      <c r="AN437" s="294">
        <v>-5849.7200000000012</v>
      </c>
      <c r="AO437" s="301">
        <v>-0.96259996708902429</v>
      </c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1:62" ht="20.45" customHeight="1">
      <c r="A438" t="s">
        <v>56</v>
      </c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/>
      <c r="P438" s="258"/>
      <c r="Q438" s="322"/>
      <c r="S438" s="258"/>
      <c r="T438" s="258"/>
      <c r="U438" s="258"/>
      <c r="V438" s="108" t="s">
        <v>56</v>
      </c>
      <c r="W438" s="298" t="s">
        <v>155</v>
      </c>
      <c r="X438" s="291"/>
      <c r="Y438" s="291"/>
      <c r="Z438" s="292">
        <v>23775.59623333333</v>
      </c>
      <c r="AA438" s="291"/>
      <c r="AB438" s="291"/>
      <c r="AC438" s="292">
        <v>23775.59623333333</v>
      </c>
      <c r="AD438" s="300"/>
      <c r="AE438" s="299"/>
      <c r="AF438" s="292">
        <v>19007.89</v>
      </c>
      <c r="AG438" s="293"/>
      <c r="AH438" s="294">
        <v>-4767.7062333333306</v>
      </c>
      <c r="AI438" s="295">
        <v>-0.2005294078240199</v>
      </c>
      <c r="AJ438" s="300"/>
      <c r="AK438" s="291"/>
      <c r="AL438" s="292">
        <v>32245.72</v>
      </c>
      <c r="AM438" s="296"/>
      <c r="AN438" s="294">
        <v>-13237.830000000002</v>
      </c>
      <c r="AO438" s="301">
        <v>-0.41052983155593986</v>
      </c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1:62" ht="20.45" hidden="1" customHeight="1"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/>
      <c r="N439" s="258"/>
      <c r="O439" s="258"/>
      <c r="P439" s="258"/>
      <c r="Q439" s="322"/>
      <c r="S439" s="258"/>
      <c r="T439" s="258"/>
      <c r="U439" s="258"/>
      <c r="V439" s="223" t="s">
        <v>99</v>
      </c>
      <c r="W439" s="331"/>
      <c r="X439" s="332"/>
      <c r="Y439" s="332"/>
      <c r="Z439" s="333">
        <v>0</v>
      </c>
      <c r="AA439" s="332"/>
      <c r="AB439" s="332"/>
      <c r="AC439" s="333">
        <v>0</v>
      </c>
      <c r="AD439" s="334"/>
      <c r="AE439" s="335"/>
      <c r="AF439" s="333">
        <v>0</v>
      </c>
      <c r="AG439" s="336"/>
      <c r="AH439" s="337">
        <v>0</v>
      </c>
      <c r="AI439" s="338">
        <v>0</v>
      </c>
      <c r="AJ439" s="334"/>
      <c r="AK439" s="332"/>
      <c r="AL439" s="333">
        <v>0</v>
      </c>
      <c r="AM439" s="339"/>
      <c r="AN439" s="337">
        <v>0</v>
      </c>
      <c r="AO439" s="340">
        <v>0</v>
      </c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1:62" ht="20.45" customHeight="1">
      <c r="A440" t="s">
        <v>57</v>
      </c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341"/>
      <c r="Q440" s="322"/>
      <c r="R440" s="258"/>
      <c r="S440" s="258"/>
      <c r="T440" s="258"/>
      <c r="U440" s="258"/>
      <c r="V440" s="108" t="s">
        <v>57</v>
      </c>
      <c r="W440" s="298" t="s">
        <v>156</v>
      </c>
      <c r="X440" s="291"/>
      <c r="Y440" s="299"/>
      <c r="Z440" s="292">
        <v>911.0471334825437</v>
      </c>
      <c r="AA440" s="291"/>
      <c r="AB440" s="299"/>
      <c r="AC440" s="292">
        <v>911.0471334825437</v>
      </c>
      <c r="AD440" s="300"/>
      <c r="AE440" s="299"/>
      <c r="AF440" s="292">
        <v>1026.55</v>
      </c>
      <c r="AG440" s="293"/>
      <c r="AH440" s="294">
        <v>115.50286651745625</v>
      </c>
      <c r="AI440" s="295">
        <v>0.12678034129358179</v>
      </c>
      <c r="AJ440" s="300"/>
      <c r="AK440" s="291"/>
      <c r="AL440" s="292">
        <v>752</v>
      </c>
      <c r="AM440" s="296"/>
      <c r="AN440" s="294">
        <v>274.54999999999995</v>
      </c>
      <c r="AO440" s="301">
        <v>0.36509308510638294</v>
      </c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1:62" ht="20.45" customHeight="1">
      <c r="A441" t="s">
        <v>58</v>
      </c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Q441" s="322"/>
      <c r="S441" s="258"/>
      <c r="T441" s="258"/>
      <c r="U441" s="258"/>
      <c r="V441" s="108" t="s">
        <v>58</v>
      </c>
      <c r="W441" s="298" t="s">
        <v>157</v>
      </c>
      <c r="X441" s="291"/>
      <c r="Y441" s="291"/>
      <c r="Z441" s="292">
        <v>1515</v>
      </c>
      <c r="AA441" s="291"/>
      <c r="AB441" s="291"/>
      <c r="AC441" s="292">
        <v>1515</v>
      </c>
      <c r="AD441" s="300"/>
      <c r="AE441" s="299"/>
      <c r="AF441" s="292">
        <v>726.76</v>
      </c>
      <c r="AG441" s="293"/>
      <c r="AH441" s="294">
        <v>-788.24</v>
      </c>
      <c r="AI441" s="318">
        <v>-0.52029042904290435</v>
      </c>
      <c r="AJ441" s="300"/>
      <c r="AK441" s="291"/>
      <c r="AL441" s="292">
        <v>1515</v>
      </c>
      <c r="AM441" s="296"/>
      <c r="AN441" s="294">
        <v>-788.24</v>
      </c>
      <c r="AO441" s="301">
        <v>-0.52029042904290435</v>
      </c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1:62" ht="20.45" customHeight="1">
      <c r="A442" t="s">
        <v>59</v>
      </c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 t="s">
        <v>59</v>
      </c>
      <c r="W442" s="298" t="s">
        <v>158</v>
      </c>
      <c r="X442" s="291"/>
      <c r="Y442" s="291"/>
      <c r="Z442" s="292">
        <v>2180</v>
      </c>
      <c r="AA442" s="291"/>
      <c r="AB442" s="291"/>
      <c r="AC442" s="292">
        <v>2180</v>
      </c>
      <c r="AD442" s="300"/>
      <c r="AE442" s="299"/>
      <c r="AF442" s="292">
        <v>1755.01</v>
      </c>
      <c r="AG442" s="293"/>
      <c r="AH442" s="294">
        <v>-424.99</v>
      </c>
      <c r="AI442" s="295">
        <v>-0.19494954128440367</v>
      </c>
      <c r="AJ442" s="300"/>
      <c r="AK442" s="291"/>
      <c r="AL442" s="292">
        <v>1850</v>
      </c>
      <c r="AM442" s="296"/>
      <c r="AN442" s="294">
        <v>-94.990000000000009</v>
      </c>
      <c r="AO442" s="301">
        <v>-5.1345945945945951E-2</v>
      </c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1:62" ht="20.45" customHeight="1">
      <c r="A443" t="s">
        <v>60</v>
      </c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S443" s="258"/>
      <c r="T443" s="258"/>
      <c r="U443" s="258"/>
      <c r="V443" s="108" t="s">
        <v>60</v>
      </c>
      <c r="W443" s="298" t="s">
        <v>159</v>
      </c>
      <c r="X443" s="291"/>
      <c r="Y443" s="291"/>
      <c r="Z443" s="292">
        <v>1949.1</v>
      </c>
      <c r="AA443" s="291"/>
      <c r="AB443" s="291"/>
      <c r="AC443" s="292">
        <v>1949.1</v>
      </c>
      <c r="AD443" s="300"/>
      <c r="AE443" s="299"/>
      <c r="AF443" s="292">
        <v>1324.7700000000002</v>
      </c>
      <c r="AG443" s="293"/>
      <c r="AH443" s="294">
        <v>-624.3299999999997</v>
      </c>
      <c r="AI443" s="318">
        <v>-0.32031706941665372</v>
      </c>
      <c r="AJ443" s="300"/>
      <c r="AK443" s="291"/>
      <c r="AL443" s="292">
        <v>1517.6999999999998</v>
      </c>
      <c r="AM443" s="296"/>
      <c r="AN443" s="294">
        <v>-192.92999999999961</v>
      </c>
      <c r="AO443" s="301">
        <v>-0.1271199841865979</v>
      </c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1:62" ht="20.45" customHeight="1">
      <c r="A444" t="s">
        <v>61</v>
      </c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S444" s="258"/>
      <c r="T444" s="258"/>
      <c r="U444" s="258"/>
      <c r="V444" s="108" t="s">
        <v>61</v>
      </c>
      <c r="W444" s="298" t="s">
        <v>160</v>
      </c>
      <c r="X444" s="291"/>
      <c r="Y444" s="291"/>
      <c r="Z444" s="292">
        <v>865</v>
      </c>
      <c r="AA444" s="291"/>
      <c r="AB444" s="291"/>
      <c r="AC444" s="292">
        <v>865</v>
      </c>
      <c r="AD444" s="300"/>
      <c r="AE444" s="299"/>
      <c r="AF444" s="292">
        <v>203.15000000000003</v>
      </c>
      <c r="AG444" s="293"/>
      <c r="AH444" s="294">
        <v>-661.84999999999991</v>
      </c>
      <c r="AI444" s="295">
        <v>-0.76514450867052008</v>
      </c>
      <c r="AJ444" s="300"/>
      <c r="AK444" s="291"/>
      <c r="AL444" s="292">
        <v>413.34000000000003</v>
      </c>
      <c r="AM444" s="296"/>
      <c r="AN444" s="294">
        <v>-210.19</v>
      </c>
      <c r="AO444" s="301">
        <v>-0.50851599167755357</v>
      </c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1:62" ht="20.45" customHeight="1">
      <c r="A445" t="s">
        <v>62</v>
      </c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 t="s">
        <v>62</v>
      </c>
      <c r="W445" s="298" t="s">
        <v>161</v>
      </c>
      <c r="X445" s="291"/>
      <c r="Y445" s="299"/>
      <c r="Z445" s="292">
        <v>3891</v>
      </c>
      <c r="AA445" s="291"/>
      <c r="AB445" s="299"/>
      <c r="AC445" s="292">
        <v>3891</v>
      </c>
      <c r="AD445" s="300"/>
      <c r="AE445" s="299"/>
      <c r="AF445" s="292">
        <v>1206.5999999999999</v>
      </c>
      <c r="AG445" s="293"/>
      <c r="AH445" s="294">
        <v>-2684.4</v>
      </c>
      <c r="AI445" s="318">
        <v>-0.6898997686969931</v>
      </c>
      <c r="AJ445" s="300"/>
      <c r="AK445" s="291"/>
      <c r="AL445" s="292">
        <v>5933.44</v>
      </c>
      <c r="AM445" s="296"/>
      <c r="AN445" s="294">
        <v>-4726.84</v>
      </c>
      <c r="AO445" s="301">
        <v>-0.79664410527451202</v>
      </c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1:62" ht="20.45" customHeight="1">
      <c r="A446" t="s">
        <v>63</v>
      </c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 t="s">
        <v>63</v>
      </c>
      <c r="W446" s="298" t="s">
        <v>162</v>
      </c>
      <c r="X446" s="291"/>
      <c r="Y446" s="299"/>
      <c r="Z446" s="292">
        <v>3188.5833333333335</v>
      </c>
      <c r="AA446" s="291"/>
      <c r="AB446" s="299"/>
      <c r="AC446" s="292">
        <v>3188.5833333333335</v>
      </c>
      <c r="AD446" s="300"/>
      <c r="AE446" s="299"/>
      <c r="AF446" s="292">
        <v>1579.15</v>
      </c>
      <c r="AG446" s="293"/>
      <c r="AH446" s="294">
        <v>-1609.4333333333334</v>
      </c>
      <c r="AI446" s="295">
        <v>-0.50474871285576139</v>
      </c>
      <c r="AJ446" s="300"/>
      <c r="AK446" s="291"/>
      <c r="AL446" s="292">
        <v>7762.5</v>
      </c>
      <c r="AM446" s="296"/>
      <c r="AN446" s="294">
        <v>-6183.35</v>
      </c>
      <c r="AO446" s="301">
        <v>-0.7965668276972625</v>
      </c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1:62" ht="20.45" customHeight="1">
      <c r="A447" t="s">
        <v>64</v>
      </c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 t="s">
        <v>64</v>
      </c>
      <c r="W447" s="298" t="s">
        <v>163</v>
      </c>
      <c r="X447" s="291"/>
      <c r="Y447" s="299"/>
      <c r="Z447" s="292">
        <v>5627.3355735390151</v>
      </c>
      <c r="AA447" s="291"/>
      <c r="AB447" s="299"/>
      <c r="AC447" s="292">
        <v>5627.3355735390151</v>
      </c>
      <c r="AD447" s="300"/>
      <c r="AE447" s="299"/>
      <c r="AF447" s="292">
        <v>5288.33</v>
      </c>
      <c r="AG447" s="293"/>
      <c r="AH447" s="294">
        <v>-339.00557353901513</v>
      </c>
      <c r="AI447" s="295">
        <v>-6.0242643984676304E-2</v>
      </c>
      <c r="AJ447" s="300"/>
      <c r="AK447" s="291"/>
      <c r="AL447" s="292">
        <v>4150.7299999999996</v>
      </c>
      <c r="AM447" s="296"/>
      <c r="AN447" s="294">
        <v>1137.6000000000004</v>
      </c>
      <c r="AO447" s="301">
        <v>0.27407227162450953</v>
      </c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1:62" ht="20.45" hidden="1" customHeight="1">
      <c r="A448" t="s">
        <v>21</v>
      </c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 t="s">
        <v>21</v>
      </c>
      <c r="W448" s="298"/>
      <c r="X448" s="291"/>
      <c r="Y448" s="299"/>
      <c r="Z448" s="292">
        <v>0</v>
      </c>
      <c r="AA448" s="291"/>
      <c r="AB448" s="299"/>
      <c r="AC448" s="292">
        <v>0</v>
      </c>
      <c r="AD448" s="300"/>
      <c r="AE448" s="299"/>
      <c r="AF448" s="292">
        <v>0</v>
      </c>
      <c r="AG448" s="293"/>
      <c r="AH448" s="294">
        <v>0</v>
      </c>
      <c r="AI448" s="295">
        <v>0</v>
      </c>
      <c r="AJ448" s="300"/>
      <c r="AK448" s="291"/>
      <c r="AL448" s="292">
        <v>0</v>
      </c>
      <c r="AM448" s="296"/>
      <c r="AN448" s="294">
        <v>0</v>
      </c>
      <c r="AO448" s="301">
        <v>0</v>
      </c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1:62" ht="20.45" hidden="1" customHeight="1">
      <c r="A449" t="s">
        <v>21</v>
      </c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 t="s">
        <v>21</v>
      </c>
      <c r="W449" s="298"/>
      <c r="X449" s="291"/>
      <c r="Y449" s="299"/>
      <c r="Z449" s="292">
        <v>0</v>
      </c>
      <c r="AA449" s="291"/>
      <c r="AB449" s="299"/>
      <c r="AC449" s="292">
        <v>0</v>
      </c>
      <c r="AD449" s="300"/>
      <c r="AE449" s="299"/>
      <c r="AF449" s="292">
        <v>0</v>
      </c>
      <c r="AG449" s="293"/>
      <c r="AH449" s="294">
        <v>0</v>
      </c>
      <c r="AI449" s="295">
        <v>0</v>
      </c>
      <c r="AJ449" s="300"/>
      <c r="AK449" s="291"/>
      <c r="AL449" s="292">
        <v>0</v>
      </c>
      <c r="AM449" s="296"/>
      <c r="AN449" s="294">
        <v>0</v>
      </c>
      <c r="AO449" s="301">
        <v>0</v>
      </c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1:62" ht="20.45" hidden="1" customHeight="1">
      <c r="A450" t="s">
        <v>21</v>
      </c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 t="s">
        <v>21</v>
      </c>
      <c r="W450" s="298"/>
      <c r="X450" s="291"/>
      <c r="Y450" s="299"/>
      <c r="Z450" s="292">
        <v>0</v>
      </c>
      <c r="AA450" s="291"/>
      <c r="AB450" s="299"/>
      <c r="AC450" s="292">
        <v>0</v>
      </c>
      <c r="AD450" s="300"/>
      <c r="AE450" s="299"/>
      <c r="AF450" s="292">
        <v>0</v>
      </c>
      <c r="AG450" s="293"/>
      <c r="AH450" s="294">
        <v>0</v>
      </c>
      <c r="AI450" s="295">
        <v>0</v>
      </c>
      <c r="AJ450" s="300"/>
      <c r="AK450" s="291"/>
      <c r="AL450" s="292">
        <v>0</v>
      </c>
      <c r="AM450" s="296"/>
      <c r="AN450" s="294">
        <v>0</v>
      </c>
      <c r="AO450" s="301">
        <v>0</v>
      </c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1:62" ht="20.45" customHeight="1">
      <c r="A451" t="s">
        <v>65</v>
      </c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 t="s">
        <v>65</v>
      </c>
      <c r="W451" s="342"/>
      <c r="X451" s="310">
        <v>0.27887129401632399</v>
      </c>
      <c r="Y451" s="309"/>
      <c r="Z451" s="311">
        <v>110222.7260275647</v>
      </c>
      <c r="AA451" s="310">
        <v>0.26745872367338547</v>
      </c>
      <c r="AB451" s="309"/>
      <c r="AC451" s="311">
        <v>110222.7260275647</v>
      </c>
      <c r="AD451" s="312">
        <v>0.20369921443476122</v>
      </c>
      <c r="AE451" s="309"/>
      <c r="AF451" s="311">
        <v>78330.169999999984</v>
      </c>
      <c r="AG451" s="320"/>
      <c r="AH451" s="343">
        <v>-31892.556027564693</v>
      </c>
      <c r="AI451" s="310">
        <v>-0.28934646399136366</v>
      </c>
      <c r="AJ451" s="312">
        <v>0.37191595949750933</v>
      </c>
      <c r="AK451" s="310"/>
      <c r="AL451" s="311">
        <v>133768.75</v>
      </c>
      <c r="AM451" s="321"/>
      <c r="AN451" s="314">
        <v>-55438.58</v>
      </c>
      <c r="AO451" s="344">
        <v>-0.41443595757604074</v>
      </c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1:62" ht="20.45" customHeight="1">
      <c r="A452" t="s">
        <v>164</v>
      </c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 t="s">
        <v>164</v>
      </c>
      <c r="W452" s="298" t="s">
        <v>165</v>
      </c>
      <c r="X452" s="291"/>
      <c r="Y452" s="299"/>
      <c r="Z452" s="292">
        <v>26000</v>
      </c>
      <c r="AA452" s="291"/>
      <c r="AB452" s="299"/>
      <c r="AC452" s="292">
        <v>26000</v>
      </c>
      <c r="AD452" s="300"/>
      <c r="AE452" s="299"/>
      <c r="AF452" s="292">
        <v>26000</v>
      </c>
      <c r="AG452" s="293"/>
      <c r="AH452" s="294">
        <v>0</v>
      </c>
      <c r="AI452" s="295">
        <v>0</v>
      </c>
      <c r="AJ452" s="300"/>
      <c r="AK452" s="291"/>
      <c r="AL452" s="292">
        <v>26000</v>
      </c>
      <c r="AM452" s="296"/>
      <c r="AN452" s="294">
        <v>0</v>
      </c>
      <c r="AO452" s="301">
        <v>0</v>
      </c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1:62" ht="20.45" customHeight="1">
      <c r="A453" t="s">
        <v>166</v>
      </c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 t="s">
        <v>166</v>
      </c>
      <c r="W453" s="298" t="s">
        <v>167</v>
      </c>
      <c r="X453" s="291"/>
      <c r="Y453" s="299"/>
      <c r="Z453" s="292">
        <v>4810</v>
      </c>
      <c r="AA453" s="291"/>
      <c r="AB453" s="299"/>
      <c r="AC453" s="292">
        <v>4810</v>
      </c>
      <c r="AD453" s="300"/>
      <c r="AE453" s="299"/>
      <c r="AF453" s="292">
        <v>4810</v>
      </c>
      <c r="AG453" s="293"/>
      <c r="AH453" s="294">
        <v>0</v>
      </c>
      <c r="AI453" s="295">
        <v>0</v>
      </c>
      <c r="AJ453" s="300"/>
      <c r="AK453" s="291"/>
      <c r="AL453" s="292">
        <v>4700</v>
      </c>
      <c r="AM453" s="296"/>
      <c r="AN453" s="294">
        <v>110</v>
      </c>
      <c r="AO453" s="301">
        <v>2.3404255319148935E-2</v>
      </c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1:62" ht="20.45" customHeight="1">
      <c r="A454" t="s">
        <v>168</v>
      </c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 t="s">
        <v>168</v>
      </c>
      <c r="W454" s="302" t="s">
        <v>169</v>
      </c>
      <c r="X454" s="275"/>
      <c r="Y454" s="303"/>
      <c r="Z454" s="276">
        <v>3200</v>
      </c>
      <c r="AA454" s="275"/>
      <c r="AB454" s="303"/>
      <c r="AC454" s="276">
        <v>3200</v>
      </c>
      <c r="AD454" s="304"/>
      <c r="AE454" s="303"/>
      <c r="AF454" s="276">
        <v>3200</v>
      </c>
      <c r="AG454" s="277"/>
      <c r="AH454" s="278">
        <v>0</v>
      </c>
      <c r="AI454" s="305">
        <v>0</v>
      </c>
      <c r="AJ454" s="304"/>
      <c r="AK454" s="275"/>
      <c r="AL454" s="276">
        <v>3150</v>
      </c>
      <c r="AM454" s="280"/>
      <c r="AN454" s="278">
        <v>50</v>
      </c>
      <c r="AO454" s="281">
        <v>1.5873015873015872E-2</v>
      </c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1:62" ht="20.45" customHeight="1">
      <c r="A455" t="s">
        <v>170</v>
      </c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 t="s">
        <v>170</v>
      </c>
      <c r="W455" s="298"/>
      <c r="X455" s="291"/>
      <c r="Y455" s="299"/>
      <c r="Z455" s="292">
        <v>0</v>
      </c>
      <c r="AA455" s="291"/>
      <c r="AB455" s="299"/>
      <c r="AC455" s="292">
        <v>0</v>
      </c>
      <c r="AD455" s="300"/>
      <c r="AE455" s="299"/>
      <c r="AF455" s="292">
        <v>0</v>
      </c>
      <c r="AG455" s="293"/>
      <c r="AH455" s="294">
        <v>0</v>
      </c>
      <c r="AI455" s="295">
        <v>0</v>
      </c>
      <c r="AJ455" s="300"/>
      <c r="AK455" s="291"/>
      <c r="AL455" s="292">
        <v>0</v>
      </c>
      <c r="AM455" s="296"/>
      <c r="AN455" s="294">
        <v>0</v>
      </c>
      <c r="AO455" s="301">
        <v>0</v>
      </c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1:62" ht="20.45" customHeight="1">
      <c r="A456" t="s">
        <v>171</v>
      </c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 t="s">
        <v>171</v>
      </c>
      <c r="W456" s="302" t="s">
        <v>172</v>
      </c>
      <c r="X456" s="275"/>
      <c r="Y456" s="303"/>
      <c r="Z456" s="276">
        <v>3708.0833333333339</v>
      </c>
      <c r="AA456" s="275"/>
      <c r="AB456" s="303"/>
      <c r="AC456" s="276">
        <v>3708.0833333333339</v>
      </c>
      <c r="AD456" s="304"/>
      <c r="AE456" s="303"/>
      <c r="AF456" s="276">
        <v>3708.11</v>
      </c>
      <c r="AG456" s="277"/>
      <c r="AH456" s="278">
        <v>2.6666666666187666E-2</v>
      </c>
      <c r="AI456" s="305">
        <v>7.1914960557847035E-6</v>
      </c>
      <c r="AJ456" s="304"/>
      <c r="AK456" s="275"/>
      <c r="AL456" s="276">
        <v>1500</v>
      </c>
      <c r="AM456" s="280"/>
      <c r="AN456" s="278">
        <v>2208.11</v>
      </c>
      <c r="AO456" s="281">
        <v>1.4720733333333333</v>
      </c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1:62" ht="20.45" customHeight="1">
      <c r="A457" t="s">
        <v>173</v>
      </c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 t="s">
        <v>173</v>
      </c>
      <c r="W457" s="298" t="s">
        <v>174</v>
      </c>
      <c r="X457" s="345"/>
      <c r="Y457" s="346"/>
      <c r="Z457" s="292">
        <v>3810</v>
      </c>
      <c r="AA457" s="345"/>
      <c r="AB457" s="346"/>
      <c r="AC457" s="292">
        <v>3810</v>
      </c>
      <c r="AD457" s="300"/>
      <c r="AE457" s="299"/>
      <c r="AF457" s="292">
        <v>3792.72</v>
      </c>
      <c r="AG457" s="293"/>
      <c r="AH457" s="294">
        <v>-17.2800000000002</v>
      </c>
      <c r="AI457" s="295">
        <v>-4.5354330708661942E-3</v>
      </c>
      <c r="AJ457" s="300"/>
      <c r="AK457" s="291"/>
      <c r="AL457" s="292">
        <v>3670.0000000000005</v>
      </c>
      <c r="AM457" s="296"/>
      <c r="AN457" s="294">
        <v>122.71999999999935</v>
      </c>
      <c r="AO457" s="301">
        <v>3.3438692098092464E-2</v>
      </c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1:62" ht="20.45" customHeight="1">
      <c r="A458" t="s">
        <v>175</v>
      </c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 t="s">
        <v>175</v>
      </c>
      <c r="W458" s="298" t="s">
        <v>176</v>
      </c>
      <c r="X458" s="291"/>
      <c r="Y458" s="299"/>
      <c r="Z458" s="292">
        <v>6217.1666666666679</v>
      </c>
      <c r="AA458" s="291"/>
      <c r="AB458" s="299"/>
      <c r="AC458" s="292">
        <v>6217.1666666666679</v>
      </c>
      <c r="AD458" s="300"/>
      <c r="AE458" s="299"/>
      <c r="AF458" s="292">
        <v>6217.0999999999985</v>
      </c>
      <c r="AG458" s="293"/>
      <c r="AH458" s="294">
        <v>-6.6666666669334518E-2</v>
      </c>
      <c r="AI458" s="295">
        <v>-1.0722998150711927E-5</v>
      </c>
      <c r="AJ458" s="300"/>
      <c r="AK458" s="291"/>
      <c r="AL458" s="292">
        <v>8025</v>
      </c>
      <c r="AM458" s="296"/>
      <c r="AN458" s="294">
        <v>-1807.9000000000015</v>
      </c>
      <c r="AO458" s="301">
        <v>-0.22528348909657339</v>
      </c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1:62" ht="20.45" customHeight="1">
      <c r="A459" t="s">
        <v>177</v>
      </c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 t="s">
        <v>177</v>
      </c>
      <c r="W459" s="302" t="s">
        <v>178</v>
      </c>
      <c r="X459" s="275"/>
      <c r="Y459" s="303"/>
      <c r="Z459" s="276">
        <v>1000</v>
      </c>
      <c r="AA459" s="275"/>
      <c r="AB459" s="303"/>
      <c r="AC459" s="276">
        <v>1000</v>
      </c>
      <c r="AD459" s="304"/>
      <c r="AE459" s="303"/>
      <c r="AF459" s="276">
        <v>168.53</v>
      </c>
      <c r="AG459" s="277"/>
      <c r="AH459" s="278">
        <v>-831.47</v>
      </c>
      <c r="AI459" s="305">
        <v>-0.83147000000000004</v>
      </c>
      <c r="AJ459" s="304"/>
      <c r="AK459" s="275"/>
      <c r="AL459" s="276">
        <v>884</v>
      </c>
      <c r="AM459" s="280"/>
      <c r="AN459" s="278">
        <v>-715.47</v>
      </c>
      <c r="AO459" s="281">
        <v>-0.80935520361990954</v>
      </c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1:62" ht="20.45" customHeight="1">
      <c r="A460" t="s">
        <v>179</v>
      </c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 t="s">
        <v>179</v>
      </c>
      <c r="W460" s="298" t="s">
        <v>180</v>
      </c>
      <c r="X460" s="291"/>
      <c r="Y460" s="299"/>
      <c r="Z460" s="292">
        <v>900</v>
      </c>
      <c r="AA460" s="291"/>
      <c r="AB460" s="299"/>
      <c r="AC460" s="292">
        <v>900</v>
      </c>
      <c r="AD460" s="300"/>
      <c r="AE460" s="299"/>
      <c r="AF460" s="292">
        <v>0</v>
      </c>
      <c r="AG460" s="293"/>
      <c r="AH460" s="294">
        <v>-900</v>
      </c>
      <c r="AI460" s="349">
        <v>-1</v>
      </c>
      <c r="AJ460" s="291"/>
      <c r="AK460" s="291"/>
      <c r="AL460" s="292">
        <v>900</v>
      </c>
      <c r="AM460" s="296"/>
      <c r="AN460" s="294">
        <v>-900</v>
      </c>
      <c r="AO460" s="301">
        <v>-1</v>
      </c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1:62" ht="20.45" customHeight="1">
      <c r="A461" t="s">
        <v>181</v>
      </c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 t="s">
        <v>181</v>
      </c>
      <c r="W461" s="298" t="s">
        <v>182</v>
      </c>
      <c r="X461" s="291"/>
      <c r="Y461" s="299"/>
      <c r="Z461" s="292">
        <v>0</v>
      </c>
      <c r="AA461" s="291"/>
      <c r="AB461" s="299"/>
      <c r="AC461" s="292">
        <v>0</v>
      </c>
      <c r="AD461" s="300"/>
      <c r="AE461" s="299"/>
      <c r="AF461" s="292">
        <v>0</v>
      </c>
      <c r="AG461" s="293"/>
      <c r="AH461" s="294">
        <v>0</v>
      </c>
      <c r="AI461" s="318">
        <v>0</v>
      </c>
      <c r="AJ461" s="291"/>
      <c r="AK461" s="291"/>
      <c r="AL461" s="292">
        <v>0</v>
      </c>
      <c r="AM461" s="296"/>
      <c r="AN461" s="294">
        <v>0</v>
      </c>
      <c r="AO461" s="301">
        <v>0</v>
      </c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1:62" ht="20.45" hidden="1" customHeight="1">
      <c r="A462" t="s">
        <v>21</v>
      </c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 t="s">
        <v>21</v>
      </c>
      <c r="W462" s="298"/>
      <c r="X462" s="291"/>
      <c r="Y462" s="299"/>
      <c r="Z462" s="292">
        <v>0</v>
      </c>
      <c r="AA462" s="291"/>
      <c r="AB462" s="299"/>
      <c r="AC462" s="292">
        <v>0</v>
      </c>
      <c r="AD462" s="300"/>
      <c r="AE462" s="299"/>
      <c r="AF462" s="292">
        <v>0</v>
      </c>
      <c r="AG462" s="293"/>
      <c r="AH462" s="294">
        <v>0</v>
      </c>
      <c r="AI462" s="318">
        <v>1</v>
      </c>
      <c r="AJ462" s="291"/>
      <c r="AK462" s="291"/>
      <c r="AL462" s="292">
        <v>0</v>
      </c>
      <c r="AM462" s="296"/>
      <c r="AN462" s="294">
        <v>0</v>
      </c>
      <c r="AO462" s="301">
        <v>1</v>
      </c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1:62" ht="20.45" hidden="1" customHeight="1">
      <c r="A463" t="s">
        <v>21</v>
      </c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 t="s">
        <v>21</v>
      </c>
      <c r="W463" s="298"/>
      <c r="X463" s="291"/>
      <c r="Y463" s="299"/>
      <c r="Z463" s="292">
        <v>0</v>
      </c>
      <c r="AA463" s="291"/>
      <c r="AB463" s="299"/>
      <c r="AC463" s="292">
        <v>0</v>
      </c>
      <c r="AD463" s="300"/>
      <c r="AE463" s="299"/>
      <c r="AF463" s="292">
        <v>0</v>
      </c>
      <c r="AG463" s="293"/>
      <c r="AH463" s="294">
        <v>0</v>
      </c>
      <c r="AI463" s="318">
        <v>2</v>
      </c>
      <c r="AJ463" s="291"/>
      <c r="AK463" s="291"/>
      <c r="AL463" s="292">
        <v>0</v>
      </c>
      <c r="AM463" s="296"/>
      <c r="AN463" s="294">
        <v>0</v>
      </c>
      <c r="AO463" s="301">
        <v>2</v>
      </c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1:62" ht="20.45" hidden="1" customHeight="1">
      <c r="A464" t="s">
        <v>21</v>
      </c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 t="s">
        <v>21</v>
      </c>
      <c r="W464" s="298"/>
      <c r="X464" s="291"/>
      <c r="Y464" s="299"/>
      <c r="Z464" s="292">
        <v>0</v>
      </c>
      <c r="AA464" s="291"/>
      <c r="AB464" s="299"/>
      <c r="AC464" s="292">
        <v>0</v>
      </c>
      <c r="AD464" s="300"/>
      <c r="AE464" s="299"/>
      <c r="AF464" s="292">
        <v>0</v>
      </c>
      <c r="AG464" s="293"/>
      <c r="AH464" s="294">
        <v>0</v>
      </c>
      <c r="AI464" s="318">
        <v>3</v>
      </c>
      <c r="AJ464" s="291"/>
      <c r="AK464" s="291"/>
      <c r="AL464" s="292">
        <v>0</v>
      </c>
      <c r="AM464" s="296"/>
      <c r="AN464" s="294">
        <v>0</v>
      </c>
      <c r="AO464" s="301">
        <v>3</v>
      </c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1:62" ht="20.45" customHeight="1">
      <c r="A465" t="s">
        <v>183</v>
      </c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 t="s">
        <v>183</v>
      </c>
      <c r="W465" s="309"/>
      <c r="X465" s="310">
        <v>0.12560599440991521</v>
      </c>
      <c r="Y465" s="309"/>
      <c r="Z465" s="311">
        <v>49645.25</v>
      </c>
      <c r="AA465" s="310">
        <v>0.1204656759997529</v>
      </c>
      <c r="AB465" s="309"/>
      <c r="AC465" s="311">
        <v>49645.25</v>
      </c>
      <c r="AD465" s="312">
        <v>0.12455572707433119</v>
      </c>
      <c r="AE465" s="309"/>
      <c r="AF465" s="311">
        <v>47896.46</v>
      </c>
      <c r="AG465" s="320"/>
      <c r="AH465" s="350">
        <v>-1748.7900000000034</v>
      </c>
      <c r="AI465" s="310">
        <v>-3.5225726529728489E-2</v>
      </c>
      <c r="AJ465" s="312">
        <v>0.13575879558046167</v>
      </c>
      <c r="AK465" s="310"/>
      <c r="AL465" s="311">
        <v>48829</v>
      </c>
      <c r="AM465" s="321"/>
      <c r="AN465" s="314">
        <v>-932.54000000000201</v>
      </c>
      <c r="AO465" s="344">
        <v>-1.9098076962460873E-2</v>
      </c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1:62" ht="20.45" customHeight="1">
      <c r="A466" t="s">
        <v>522</v>
      </c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>
        <v>0</v>
      </c>
      <c r="AI466" s="295"/>
      <c r="AJ466" s="300"/>
      <c r="AK466" s="291"/>
      <c r="AL466" s="351"/>
      <c r="AM466" s="352"/>
      <c r="AN466" s="294">
        <v>0</v>
      </c>
      <c r="AO466" s="353">
        <v>0</v>
      </c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1:62" ht="20.45" customHeight="1">
      <c r="A467" t="s">
        <v>66</v>
      </c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 t="s">
        <v>66</v>
      </c>
      <c r="W467" s="309"/>
      <c r="X467" s="310">
        <v>1.2578175370918643</v>
      </c>
      <c r="Y467" s="309"/>
      <c r="Z467" s="311">
        <v>497147.18136398552</v>
      </c>
      <c r="AA467" s="310">
        <v>1.2075920687602999</v>
      </c>
      <c r="AB467" s="309"/>
      <c r="AC467" s="311">
        <v>497662.17351194087</v>
      </c>
      <c r="AD467" s="312">
        <v>1.1854140964855524</v>
      </c>
      <c r="AE467" s="309"/>
      <c r="AF467" s="311">
        <v>455837.24</v>
      </c>
      <c r="AG467" s="320"/>
      <c r="AH467" s="314">
        <v>-41824.933511940879</v>
      </c>
      <c r="AI467" s="310">
        <v>-8.4042822095132239E-2</v>
      </c>
      <c r="AJ467" s="312">
        <v>1.4967499657398731</v>
      </c>
      <c r="AK467" s="310"/>
      <c r="AL467" s="311">
        <v>538343.05000000005</v>
      </c>
      <c r="AM467" s="321"/>
      <c r="AN467" s="314">
        <v>-82505.810000000056</v>
      </c>
      <c r="AO467" s="289">
        <v>-0.15325880031329475</v>
      </c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1:62" ht="20.45" customHeight="1">
      <c r="A468" t="s">
        <v>184</v>
      </c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 t="s">
        <v>184</v>
      </c>
      <c r="W468" s="346"/>
      <c r="X468" s="346"/>
      <c r="Y468" s="291"/>
      <c r="Z468" s="325">
        <v>0</v>
      </c>
      <c r="AA468" s="354"/>
      <c r="AB468" s="355"/>
      <c r="AC468" s="325">
        <v>0</v>
      </c>
      <c r="AD468" s="356"/>
      <c r="AE468" s="355"/>
      <c r="AF468" s="292">
        <v>32108.19</v>
      </c>
      <c r="AG468" s="357"/>
      <c r="AH468" s="294">
        <v>32108.19</v>
      </c>
      <c r="AI468" s="349" t="e">
        <v>#DIV/0!</v>
      </c>
      <c r="AJ468" s="356"/>
      <c r="AK468" s="354"/>
      <c r="AL468" s="358">
        <v>3204</v>
      </c>
      <c r="AM468" s="359"/>
      <c r="AN468" s="294">
        <v>28904.19</v>
      </c>
      <c r="AO468" s="301">
        <v>9.0212827715355797</v>
      </c>
      <c r="AP468" s="258"/>
      <c r="AQ468" s="258" t="s">
        <v>536</v>
      </c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1:62" ht="20.45" customHeight="1">
      <c r="A469" t="s">
        <v>70</v>
      </c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 t="s">
        <v>70</v>
      </c>
      <c r="W469" s="291"/>
      <c r="X469" s="291"/>
      <c r="Y469" s="291"/>
      <c r="Z469" s="292">
        <v>36387.783750000002</v>
      </c>
      <c r="AA469" s="345"/>
      <c r="AB469" s="346"/>
      <c r="AC469" s="292">
        <v>36963.084678853753</v>
      </c>
      <c r="AD469" s="360"/>
      <c r="AE469" s="346">
        <v>1109.5</v>
      </c>
      <c r="AF469" s="292">
        <v>115388</v>
      </c>
      <c r="AG469" s="361"/>
      <c r="AH469" s="294">
        <v>78424.915321146254</v>
      </c>
      <c r="AI469" s="318">
        <v>2.1217091593552104</v>
      </c>
      <c r="AJ469" s="360"/>
      <c r="AK469" s="345"/>
      <c r="AL469" s="362">
        <v>106471</v>
      </c>
      <c r="AM469" s="363"/>
      <c r="AN469" s="294">
        <v>8917</v>
      </c>
      <c r="AO469" s="301">
        <v>8.3750504832301759E-2</v>
      </c>
      <c r="AP469" s="258"/>
      <c r="AQ469" s="258" t="s">
        <v>537</v>
      </c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1:62" ht="20.45" customHeight="1">
      <c r="A470" t="s">
        <v>212</v>
      </c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 t="s">
        <v>212</v>
      </c>
      <c r="W470" s="291"/>
      <c r="X470" s="291"/>
      <c r="Y470" s="291"/>
      <c r="Z470" s="292">
        <v>22678.818750000006</v>
      </c>
      <c r="AA470" s="345"/>
      <c r="AB470" s="346"/>
      <c r="AC470" s="292">
        <v>1201.2880890289925</v>
      </c>
      <c r="AD470" s="360"/>
      <c r="AE470" s="346"/>
      <c r="AF470" s="292">
        <v>19676.52</v>
      </c>
      <c r="AG470" s="361"/>
      <c r="AH470" s="294">
        <v>18475.231910971008</v>
      </c>
      <c r="AI470" s="318">
        <v>15.379518102027163</v>
      </c>
      <c r="AJ470" s="360"/>
      <c r="AK470" s="345"/>
      <c r="AL470" s="362">
        <v>7310</v>
      </c>
      <c r="AM470" s="363"/>
      <c r="AN470" s="294">
        <v>12366.52</v>
      </c>
      <c r="AO470" s="301">
        <v>1.6917264021887826</v>
      </c>
      <c r="AP470" s="258"/>
      <c r="AQ470" s="258" t="s">
        <v>538</v>
      </c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1:62" ht="20.45" customHeight="1">
      <c r="A471" t="s">
        <v>209</v>
      </c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 t="s">
        <v>209</v>
      </c>
      <c r="W471" s="291"/>
      <c r="X471" s="291"/>
      <c r="Y471" s="291"/>
      <c r="Z471" s="292">
        <v>0</v>
      </c>
      <c r="AA471" s="345"/>
      <c r="AB471" s="346"/>
      <c r="AC471" s="292">
        <v>0</v>
      </c>
      <c r="AD471" s="360"/>
      <c r="AE471" s="346"/>
      <c r="AF471" s="292">
        <v>0</v>
      </c>
      <c r="AG471" s="361"/>
      <c r="AH471" s="294">
        <v>0</v>
      </c>
      <c r="AI471" s="318">
        <v>0</v>
      </c>
      <c r="AJ471" s="360"/>
      <c r="AK471" s="345"/>
      <c r="AL471" s="362">
        <v>0</v>
      </c>
      <c r="AM471" s="363"/>
      <c r="AN471" s="294">
        <v>0</v>
      </c>
      <c r="AO471" s="301">
        <v>0</v>
      </c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1:62" ht="20.45" customHeight="1">
      <c r="A472" t="s">
        <v>69</v>
      </c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 t="s">
        <v>69</v>
      </c>
      <c r="W472" s="291"/>
      <c r="X472" s="291"/>
      <c r="Y472" s="291"/>
      <c r="Z472" s="292">
        <v>0</v>
      </c>
      <c r="AA472" s="345"/>
      <c r="AB472" s="346"/>
      <c r="AC472" s="292">
        <v>0</v>
      </c>
      <c r="AD472" s="360"/>
      <c r="AE472" s="346"/>
      <c r="AF472" s="292">
        <v>0</v>
      </c>
      <c r="AG472" s="361"/>
      <c r="AH472" s="294">
        <v>0</v>
      </c>
      <c r="AI472" s="318">
        <v>0</v>
      </c>
      <c r="AJ472" s="360"/>
      <c r="AK472" s="345"/>
      <c r="AL472" s="362">
        <v>0</v>
      </c>
      <c r="AM472" s="363"/>
      <c r="AN472" s="294">
        <v>0</v>
      </c>
      <c r="AO472" s="301">
        <v>0</v>
      </c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1:62" ht="20.45" customHeight="1">
      <c r="A473" t="s">
        <v>371</v>
      </c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 t="s">
        <v>371</v>
      </c>
      <c r="W473" s="291"/>
      <c r="X473" s="291"/>
      <c r="Y473" s="291"/>
      <c r="Z473" s="292">
        <v>0</v>
      </c>
      <c r="AA473" s="345"/>
      <c r="AB473" s="346"/>
      <c r="AC473" s="292">
        <v>0</v>
      </c>
      <c r="AD473" s="360"/>
      <c r="AE473" s="346"/>
      <c r="AF473" s="292">
        <v>0</v>
      </c>
      <c r="AG473" s="361"/>
      <c r="AH473" s="294">
        <v>0</v>
      </c>
      <c r="AI473" s="318">
        <v>0</v>
      </c>
      <c r="AJ473" s="360"/>
      <c r="AK473" s="345"/>
      <c r="AL473" s="362">
        <v>0</v>
      </c>
      <c r="AM473" s="363"/>
      <c r="AN473" s="294">
        <v>0</v>
      </c>
      <c r="AO473" s="301">
        <v>0</v>
      </c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1:62" ht="20.45" customHeight="1">
      <c r="A474" t="s">
        <v>82</v>
      </c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 t="s">
        <v>82</v>
      </c>
      <c r="W474" s="291"/>
      <c r="X474" s="291"/>
      <c r="Y474" s="291"/>
      <c r="Z474" s="292">
        <v>0</v>
      </c>
      <c r="AA474" s="345"/>
      <c r="AB474" s="346"/>
      <c r="AC474" s="292">
        <v>0</v>
      </c>
      <c r="AD474" s="360"/>
      <c r="AE474" s="346"/>
      <c r="AF474" s="292">
        <v>0</v>
      </c>
      <c r="AG474" s="361"/>
      <c r="AH474" s="294">
        <v>0</v>
      </c>
      <c r="AI474" s="318">
        <v>0</v>
      </c>
      <c r="AJ474" s="360"/>
      <c r="AK474" s="345"/>
      <c r="AL474" s="362">
        <v>0</v>
      </c>
      <c r="AM474" s="363"/>
      <c r="AN474" s="294">
        <v>0</v>
      </c>
      <c r="AO474" s="301">
        <v>0</v>
      </c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1:62" ht="20.45" customHeight="1">
      <c r="A475" t="s">
        <v>83</v>
      </c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 t="s">
        <v>83</v>
      </c>
      <c r="W475" s="291"/>
      <c r="X475" s="291"/>
      <c r="Y475" s="291"/>
      <c r="Z475" s="292">
        <v>0</v>
      </c>
      <c r="AA475" s="345"/>
      <c r="AB475" s="346"/>
      <c r="AC475" s="292">
        <v>0</v>
      </c>
      <c r="AD475" s="360"/>
      <c r="AE475" s="346"/>
      <c r="AF475" s="292">
        <v>0</v>
      </c>
      <c r="AG475" s="361"/>
      <c r="AH475" s="294">
        <v>0</v>
      </c>
      <c r="AI475" s="318">
        <v>0</v>
      </c>
      <c r="AJ475" s="360"/>
      <c r="AK475" s="345"/>
      <c r="AL475" s="362">
        <v>0</v>
      </c>
      <c r="AM475" s="363"/>
      <c r="AN475" s="294">
        <v>0</v>
      </c>
      <c r="AO475" s="301">
        <v>0</v>
      </c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1:62" ht="20.45" hidden="1" customHeight="1">
      <c r="A476" t="s">
        <v>21</v>
      </c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 t="s">
        <v>21</v>
      </c>
      <c r="W476" s="291"/>
      <c r="X476" s="291"/>
      <c r="Y476" s="291"/>
      <c r="Z476" s="292">
        <v>0</v>
      </c>
      <c r="AA476" s="345"/>
      <c r="AB476" s="346"/>
      <c r="AC476" s="292">
        <v>0</v>
      </c>
      <c r="AD476" s="360"/>
      <c r="AE476" s="346"/>
      <c r="AF476" s="292">
        <v>0</v>
      </c>
      <c r="AG476" s="361"/>
      <c r="AH476" s="294">
        <v>0</v>
      </c>
      <c r="AI476" s="318">
        <v>0</v>
      </c>
      <c r="AJ476" s="360"/>
      <c r="AK476" s="345"/>
      <c r="AL476" s="362">
        <v>0</v>
      </c>
      <c r="AM476" s="363"/>
      <c r="AN476" s="294">
        <v>0</v>
      </c>
      <c r="AO476" s="301">
        <v>0</v>
      </c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1:62" ht="20.45" hidden="1" customHeight="1">
      <c r="A477" t="s">
        <v>21</v>
      </c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 t="s">
        <v>21</v>
      </c>
      <c r="W477" s="291"/>
      <c r="X477" s="291"/>
      <c r="Y477" s="291"/>
      <c r="Z477" s="292">
        <v>0</v>
      </c>
      <c r="AA477" s="345"/>
      <c r="AB477" s="346"/>
      <c r="AC477" s="292">
        <v>0</v>
      </c>
      <c r="AD477" s="360"/>
      <c r="AE477" s="346"/>
      <c r="AF477" s="292">
        <v>0</v>
      </c>
      <c r="AG477" s="361"/>
      <c r="AH477" s="294">
        <v>0</v>
      </c>
      <c r="AI477" s="318">
        <v>0</v>
      </c>
      <c r="AJ477" s="360"/>
      <c r="AK477" s="345"/>
      <c r="AL477" s="362">
        <v>0</v>
      </c>
      <c r="AM477" s="363"/>
      <c r="AN477" s="294">
        <v>0</v>
      </c>
      <c r="AO477" s="301">
        <v>0</v>
      </c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1:62" ht="20.45" hidden="1" customHeight="1">
      <c r="A478" t="s">
        <v>21</v>
      </c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 t="s">
        <v>21</v>
      </c>
      <c r="W478" s="291"/>
      <c r="X478" s="291"/>
      <c r="Y478" s="291"/>
      <c r="Z478" s="292">
        <v>0</v>
      </c>
      <c r="AA478" s="345"/>
      <c r="AB478" s="346"/>
      <c r="AC478" s="292">
        <v>0</v>
      </c>
      <c r="AD478" s="360"/>
      <c r="AE478" s="346"/>
      <c r="AF478" s="292">
        <v>0</v>
      </c>
      <c r="AG478" s="361"/>
      <c r="AH478" s="294">
        <v>0</v>
      </c>
      <c r="AI478" s="318">
        <v>0</v>
      </c>
      <c r="AJ478" s="360"/>
      <c r="AK478" s="345"/>
      <c r="AL478" s="362">
        <v>0</v>
      </c>
      <c r="AM478" s="363"/>
      <c r="AN478" s="294">
        <v>0</v>
      </c>
      <c r="AO478" s="301">
        <v>0</v>
      </c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1:62" ht="20.45" customHeight="1">
      <c r="A479" t="s">
        <v>71</v>
      </c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 t="s">
        <v>71</v>
      </c>
      <c r="W479" s="291"/>
      <c r="X479" s="291"/>
      <c r="Y479" s="291"/>
      <c r="Z479" s="292">
        <v>21283.976156716744</v>
      </c>
      <c r="AA479" s="345"/>
      <c r="AB479" s="346"/>
      <c r="AC479" s="292">
        <v>21283.976156716744</v>
      </c>
      <c r="AD479" s="360"/>
      <c r="AE479" s="346"/>
      <c r="AF479" s="292">
        <v>26372.7</v>
      </c>
      <c r="AG479" s="361"/>
      <c r="AH479" s="294">
        <v>5088.7238432832564</v>
      </c>
      <c r="AI479" s="318">
        <v>0.23908708625748812</v>
      </c>
      <c r="AJ479" s="360"/>
      <c r="AK479" s="345"/>
      <c r="AL479" s="362">
        <v>25034</v>
      </c>
      <c r="AM479" s="363"/>
      <c r="AN479" s="294">
        <v>1338.7000000000007</v>
      </c>
      <c r="AO479" s="301">
        <v>5.3475273627866131E-2</v>
      </c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1:62" ht="20.45" customHeight="1">
      <c r="A480" t="s">
        <v>185</v>
      </c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 t="s">
        <v>185</v>
      </c>
      <c r="W480" s="309"/>
      <c r="X480" s="310">
        <v>0.20329264800940711</v>
      </c>
      <c r="Y480" s="342"/>
      <c r="Z480" s="311">
        <v>80350.578656716752</v>
      </c>
      <c r="AA480" s="310">
        <v>0.14425318716838087</v>
      </c>
      <c r="AB480" s="342"/>
      <c r="AC480" s="311">
        <v>59448.348924599486</v>
      </c>
      <c r="AD480" s="310">
        <v>0.50331881029306824</v>
      </c>
      <c r="AE480" s="342"/>
      <c r="AF480" s="311">
        <v>193545.41</v>
      </c>
      <c r="AG480" s="320"/>
      <c r="AH480" s="314">
        <v>134097.0610754005</v>
      </c>
      <c r="AI480" s="310">
        <v>2.2556902504639904</v>
      </c>
      <c r="AJ480" s="364"/>
      <c r="AK480" s="365"/>
      <c r="AL480" s="311">
        <v>142019</v>
      </c>
      <c r="AM480" s="366"/>
      <c r="AN480" s="314">
        <v>51526.41</v>
      </c>
      <c r="AO480" s="344">
        <v>0.3628134967856414</v>
      </c>
      <c r="AP480" s="258"/>
      <c r="AQ480" s="258"/>
      <c r="AR480" s="258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1:62" ht="20.45" customHeight="1" thickBot="1">
      <c r="A481" t="s">
        <v>522</v>
      </c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>
        <v>0</v>
      </c>
      <c r="AO481" s="380">
        <v>0</v>
      </c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1:62" ht="20.45" customHeight="1" thickTop="1" thickBot="1">
      <c r="A482" t="s">
        <v>186</v>
      </c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 t="s">
        <v>186</v>
      </c>
      <c r="W482" s="382"/>
      <c r="X482" s="383" t="s">
        <v>187</v>
      </c>
      <c r="Y482" s="384">
        <v>-1.1516263357331248E-2</v>
      </c>
      <c r="Z482" s="385">
        <v>-21550.736988609642</v>
      </c>
      <c r="AA482" s="383" t="s">
        <v>187</v>
      </c>
      <c r="AB482" s="384">
        <v>-1.3948715991651914E-2</v>
      </c>
      <c r="AC482" s="385">
        <v>-26102.660241226477</v>
      </c>
      <c r="AD482" s="383" t="s">
        <v>187</v>
      </c>
      <c r="AE482" s="384">
        <v>3.5102214213032931E-2</v>
      </c>
      <c r="AF482" s="386">
        <v>122246.57000000004</v>
      </c>
      <c r="AG482" s="387"/>
      <c r="AH482" s="387">
        <v>148349.2302412265</v>
      </c>
      <c r="AI482" s="388">
        <v>-5.6832992833015581</v>
      </c>
      <c r="AJ482" s="389" t="s">
        <v>187</v>
      </c>
      <c r="AK482" s="384">
        <v>-1.080921758306452E-2</v>
      </c>
      <c r="AL482" s="386">
        <v>-36649.380000000121</v>
      </c>
      <c r="AM482" s="390"/>
      <c r="AN482" s="386">
        <v>158895.95000000016</v>
      </c>
      <c r="AO482" s="391">
        <v>-4.3355699332430628</v>
      </c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1:62" ht="20.45" customHeight="1" thickTop="1">
      <c r="A483" t="s">
        <v>522</v>
      </c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1:62" ht="34.9" customHeight="1">
      <c r="A484" t="s">
        <v>256</v>
      </c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 t="s">
        <v>256</v>
      </c>
      <c r="W484" s="6"/>
      <c r="X484" s="6"/>
      <c r="Y484" s="6"/>
      <c r="Z484" s="1"/>
      <c r="AA484" s="1"/>
      <c r="AB484" s="6"/>
      <c r="AC484" s="6"/>
      <c r="AD484" s="1"/>
      <c r="AE484" s="749" t="s">
        <v>188</v>
      </c>
      <c r="AF484" s="6"/>
      <c r="AG484" s="6"/>
      <c r="AH484" s="1"/>
      <c r="AI484" s="1"/>
      <c r="AJ484" s="267"/>
      <c r="AK484" s="2"/>
      <c r="AL484" s="1"/>
      <c r="AM484" s="6"/>
      <c r="AN484" s="6"/>
      <c r="AO484" s="5" t="s">
        <v>526</v>
      </c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1:62" ht="20.45" customHeight="1">
      <c r="A485" t="s">
        <v>522</v>
      </c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1:62" ht="20.45" customHeight="1">
      <c r="A486" t="s">
        <v>522</v>
      </c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1:62" ht="20.45" customHeight="1" thickBot="1">
      <c r="A487" t="s">
        <v>522</v>
      </c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1:62" ht="20.45" customHeight="1" thickTop="1" thickBot="1">
      <c r="A488" t="s">
        <v>186</v>
      </c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 t="s">
        <v>186</v>
      </c>
      <c r="W488" s="394"/>
      <c r="X488" s="395" t="s">
        <v>187</v>
      </c>
      <c r="Y488" s="396">
        <v>-1.1516263357331248E-2</v>
      </c>
      <c r="Z488" s="397">
        <v>-21550.736988609642</v>
      </c>
      <c r="AA488" s="395" t="s">
        <v>187</v>
      </c>
      <c r="AB488" s="396">
        <v>-1.3948715991651914E-2</v>
      </c>
      <c r="AC488" s="397">
        <v>-26102.660241226477</v>
      </c>
      <c r="AD488" s="395" t="s">
        <v>187</v>
      </c>
      <c r="AE488" s="396">
        <v>3.5102214213032931E-2</v>
      </c>
      <c r="AF488" s="397">
        <v>122246.57000000004</v>
      </c>
      <c r="AG488" s="398"/>
      <c r="AH488" s="387">
        <v>148349.2302412265</v>
      </c>
      <c r="AI488" s="388">
        <v>-5.6832992833015581</v>
      </c>
      <c r="AJ488" s="395" t="s">
        <v>187</v>
      </c>
      <c r="AK488" s="396">
        <v>-1.080921758306452E-2</v>
      </c>
      <c r="AL488" s="399">
        <v>-36649.380000000121</v>
      </c>
      <c r="AM488" s="400"/>
      <c r="AN488" s="401">
        <v>158895.95000000016</v>
      </c>
      <c r="AO488" s="402">
        <v>-4.3355699332430628</v>
      </c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1:62" ht="20.45" customHeight="1" thickTop="1">
      <c r="A489" t="s">
        <v>522</v>
      </c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40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1:62" ht="20.45" customHeight="1">
      <c r="A490" t="s">
        <v>189</v>
      </c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 t="s">
        <v>189</v>
      </c>
      <c r="W490" s="298"/>
      <c r="X490" s="291"/>
      <c r="Y490" s="299"/>
      <c r="Z490" s="292">
        <v>9167</v>
      </c>
      <c r="AA490" s="291"/>
      <c r="AB490" s="299"/>
      <c r="AC490" s="292">
        <v>9167</v>
      </c>
      <c r="AD490" s="291"/>
      <c r="AE490" s="299"/>
      <c r="AF490" s="292">
        <v>9167</v>
      </c>
      <c r="AG490" s="291"/>
      <c r="AH490" s="294">
        <v>0</v>
      </c>
      <c r="AI490" s="318">
        <v>0</v>
      </c>
      <c r="AJ490" s="291"/>
      <c r="AK490" s="291"/>
      <c r="AL490" s="292">
        <v>9000</v>
      </c>
      <c r="AM490" s="296"/>
      <c r="AN490" s="294">
        <v>167</v>
      </c>
      <c r="AO490" s="301">
        <v>1.8555555555555554E-2</v>
      </c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1:62" ht="20.45" customHeight="1">
      <c r="A491" t="s">
        <v>190</v>
      </c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 t="s">
        <v>190</v>
      </c>
      <c r="W491" s="11"/>
      <c r="X491" s="11"/>
      <c r="Y491" s="11"/>
      <c r="Z491" s="292">
        <v>456.25</v>
      </c>
      <c r="AA491" s="11"/>
      <c r="AB491" s="11"/>
      <c r="AC491" s="292">
        <v>456.25</v>
      </c>
      <c r="AD491" s="11"/>
      <c r="AE491" s="14"/>
      <c r="AF491" s="292">
        <v>-389.55</v>
      </c>
      <c r="AG491" s="11"/>
      <c r="AH491" s="294">
        <v>-845.8</v>
      </c>
      <c r="AI491" s="318">
        <v>-1.853808219178082</v>
      </c>
      <c r="AJ491" s="11"/>
      <c r="AK491" s="11"/>
      <c r="AL491" s="292">
        <v>0</v>
      </c>
      <c r="AM491" s="409"/>
      <c r="AN491" s="294">
        <v>-389.55</v>
      </c>
      <c r="AO491" s="301">
        <v>0</v>
      </c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1:62" ht="20.45" customHeight="1">
      <c r="A492" t="s">
        <v>191</v>
      </c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 t="s">
        <v>191</v>
      </c>
      <c r="W492" s="14"/>
      <c r="X492" s="14"/>
      <c r="Y492" s="14"/>
      <c r="Z492" s="292">
        <v>572.34312279002734</v>
      </c>
      <c r="AA492" s="11"/>
      <c r="AB492" s="11"/>
      <c r="AC492" s="292">
        <v>572.34312279002734</v>
      </c>
      <c r="AD492" s="11"/>
      <c r="AE492" s="14"/>
      <c r="AF492" s="292">
        <v>570.58999999999992</v>
      </c>
      <c r="AG492" s="11"/>
      <c r="AH492" s="294">
        <v>-1.7531227900274189</v>
      </c>
      <c r="AI492" s="318">
        <v>-3.0630625584900724E-3</v>
      </c>
      <c r="AJ492" s="11"/>
      <c r="AK492" s="11"/>
      <c r="AL492" s="292">
        <v>3876.06</v>
      </c>
      <c r="AM492" s="409"/>
      <c r="AN492" s="294">
        <v>-3305.4700000000003</v>
      </c>
      <c r="AO492" s="301">
        <v>-0.85279123646176791</v>
      </c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1:62" ht="20.45" customHeight="1" thickBot="1">
      <c r="A493" t="s">
        <v>192</v>
      </c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 t="s">
        <v>192</v>
      </c>
      <c r="W493" s="14"/>
      <c r="X493" s="14"/>
      <c r="Y493" s="14"/>
      <c r="Z493" s="292">
        <v>0</v>
      </c>
      <c r="AA493" s="11"/>
      <c r="AB493" s="11"/>
      <c r="AC493" s="292">
        <v>0</v>
      </c>
      <c r="AD493" s="11"/>
      <c r="AE493" s="14"/>
      <c r="AF493" s="292">
        <v>0</v>
      </c>
      <c r="AG493" s="11"/>
      <c r="AH493" s="294">
        <v>0</v>
      </c>
      <c r="AI493" s="318">
        <v>0</v>
      </c>
      <c r="AJ493" s="11"/>
      <c r="AK493" s="11"/>
      <c r="AL493" s="292">
        <v>0</v>
      </c>
      <c r="AM493" s="409"/>
      <c r="AN493" s="294">
        <v>0</v>
      </c>
      <c r="AO493" s="301">
        <v>0</v>
      </c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1:62" ht="20.45" hidden="1" customHeight="1">
      <c r="A494" t="s">
        <v>21</v>
      </c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 t="s">
        <v>21</v>
      </c>
      <c r="W494" s="14"/>
      <c r="X494" s="14"/>
      <c r="Y494" s="14"/>
      <c r="Z494" s="292">
        <v>0</v>
      </c>
      <c r="AA494" s="11"/>
      <c r="AB494" s="11"/>
      <c r="AC494" s="292">
        <v>0</v>
      </c>
      <c r="AD494" s="11"/>
      <c r="AE494" s="14"/>
      <c r="AF494" s="292">
        <v>0</v>
      </c>
      <c r="AG494" s="11"/>
      <c r="AH494" s="294">
        <v>0</v>
      </c>
      <c r="AI494" s="318">
        <v>0</v>
      </c>
      <c r="AJ494" s="11"/>
      <c r="AK494" s="11"/>
      <c r="AL494" s="292">
        <v>0</v>
      </c>
      <c r="AM494" s="409"/>
      <c r="AN494" s="294">
        <v>0</v>
      </c>
      <c r="AO494" s="301">
        <v>0</v>
      </c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1:62" ht="20.45" hidden="1" customHeight="1">
      <c r="A495" t="s">
        <v>21</v>
      </c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 t="s">
        <v>21</v>
      </c>
      <c r="W495" s="14"/>
      <c r="X495" s="14"/>
      <c r="Y495" s="14"/>
      <c r="Z495" s="292">
        <v>0</v>
      </c>
      <c r="AA495" s="11"/>
      <c r="AB495" s="11"/>
      <c r="AC495" s="292">
        <v>0</v>
      </c>
      <c r="AD495" s="11"/>
      <c r="AE495" s="14"/>
      <c r="AF495" s="292">
        <v>0</v>
      </c>
      <c r="AG495" s="11"/>
      <c r="AH495" s="294">
        <v>0</v>
      </c>
      <c r="AI495" s="318">
        <v>0</v>
      </c>
      <c r="AJ495" s="11"/>
      <c r="AK495" s="11"/>
      <c r="AL495" s="292">
        <v>0</v>
      </c>
      <c r="AM495" s="409"/>
      <c r="AN495" s="294">
        <v>0</v>
      </c>
      <c r="AO495" s="301">
        <v>0</v>
      </c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1:62" ht="20.45" hidden="1" customHeight="1">
      <c r="A496" t="s">
        <v>21</v>
      </c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 t="s">
        <v>21</v>
      </c>
      <c r="W496" s="14"/>
      <c r="X496" s="258"/>
      <c r="Y496" s="14"/>
      <c r="Z496" s="292">
        <v>0</v>
      </c>
      <c r="AA496" s="11"/>
      <c r="AB496" s="11"/>
      <c r="AC496" s="292">
        <v>0</v>
      </c>
      <c r="AD496" s="11"/>
      <c r="AE496" s="14"/>
      <c r="AF496" s="292">
        <v>0</v>
      </c>
      <c r="AG496" s="11"/>
      <c r="AH496" s="294">
        <v>0</v>
      </c>
      <c r="AI496" s="318">
        <v>0</v>
      </c>
      <c r="AJ496" s="11"/>
      <c r="AK496" s="11"/>
      <c r="AL496" s="292">
        <v>0</v>
      </c>
      <c r="AM496" s="409"/>
      <c r="AN496" s="294">
        <v>0</v>
      </c>
      <c r="AO496" s="301">
        <v>0</v>
      </c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1:62" ht="20.45" customHeight="1" thickTop="1" thickBot="1">
      <c r="A497" t="s">
        <v>194</v>
      </c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 t="s">
        <v>194</v>
      </c>
      <c r="W497" s="382"/>
      <c r="X497" s="383" t="s">
        <v>187</v>
      </c>
      <c r="Y497" s="384">
        <v>-1.6964575196889382E-2</v>
      </c>
      <c r="Z497" s="385">
        <v>-31746.330111399671</v>
      </c>
      <c r="AA497" s="383" t="s">
        <v>187</v>
      </c>
      <c r="AB497" s="384">
        <v>-1.9397027831210046E-2</v>
      </c>
      <c r="AC497" s="385">
        <v>-36298.253364016506</v>
      </c>
      <c r="AD497" s="383" t="s">
        <v>187</v>
      </c>
      <c r="AE497" s="384">
        <v>3.24179924589829E-2</v>
      </c>
      <c r="AF497" s="386">
        <v>112898.53000000004</v>
      </c>
      <c r="AG497" s="387"/>
      <c r="AH497" s="387">
        <v>149196.78336401656</v>
      </c>
      <c r="AI497" s="388">
        <v>-4.1103019990465874</v>
      </c>
      <c r="AJ497" s="389" t="s">
        <v>187</v>
      </c>
      <c r="AK497" s="384">
        <v>-1.4606829825143192E-2</v>
      </c>
      <c r="AL497" s="386">
        <v>-49525.440000000119</v>
      </c>
      <c r="AM497" s="390"/>
      <c r="AN497" s="386">
        <v>162423.97000000015</v>
      </c>
      <c r="AO497" s="410">
        <v>-3.27960680409906</v>
      </c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1:62" ht="20.45" customHeight="1" thickTop="1">
      <c r="A498" t="s">
        <v>522</v>
      </c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1:62" ht="20.45" customHeight="1"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1:62" ht="20.45" customHeight="1"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>
        <v>-35021</v>
      </c>
      <c r="AA500" s="258"/>
      <c r="AB500" s="258"/>
      <c r="AC500" s="258"/>
      <c r="AD500" s="258"/>
      <c r="AE500" s="258"/>
      <c r="AF500" s="258">
        <v>112898.53</v>
      </c>
      <c r="AG500" s="258"/>
      <c r="AH500" s="258"/>
      <c r="AI500" s="258"/>
      <c r="AJ500" s="258"/>
      <c r="AK500" s="258"/>
      <c r="AL500" s="258">
        <v>-49525.440000000002</v>
      </c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1:62" ht="20.45" customHeight="1"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>
        <v>3274.6698886003287</v>
      </c>
      <c r="AA501" s="258"/>
      <c r="AB501" s="258"/>
      <c r="AC501" s="258"/>
      <c r="AD501" s="258"/>
      <c r="AE501" s="258"/>
      <c r="AF501" s="413">
        <v>0</v>
      </c>
      <c r="AG501" s="258"/>
      <c r="AH501" s="258"/>
      <c r="AI501" s="258"/>
      <c r="AJ501" s="258"/>
      <c r="AK501" s="258"/>
      <c r="AL501" s="258">
        <v>-1.1641532182693481E-10</v>
      </c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1:62" ht="20.45" customHeight="1"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258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1:62" ht="20.45" customHeight="1"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258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1:62" ht="20.45" customHeight="1"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1:62" ht="20.45" customHeight="1"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258"/>
      <c r="AG505" s="258"/>
      <c r="AH505" s="258"/>
      <c r="AI505" s="258"/>
      <c r="AJ505" s="258"/>
      <c r="AK505" s="258"/>
      <c r="AL505" s="258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1:62" ht="20.45" customHeight="1"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1:62" ht="20.45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1:62" ht="20.4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1:62" ht="20.4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1:62" ht="20.4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1:62" ht="20.4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258"/>
      <c r="AG511" s="258"/>
      <c r="AH511" s="258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1:62" ht="20.4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258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20.4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20.4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258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20.4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20.4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20.4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20.4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20.4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20.4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20.4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20.4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20.4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20.4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20.4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20.4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20.4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20.4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20.4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20.4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20.4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20.4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20.4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20.4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20.4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3834" priority="312" stopIfTrue="1">
      <formula>"esterreur(reference)"</formula>
    </cfRule>
  </conditionalFormatting>
  <conditionalFormatting sqref="M95:M96">
    <cfRule type="expression" dxfId="3833" priority="313" stopIfTrue="1">
      <formula>"esterreur(reference)"</formula>
    </cfRule>
  </conditionalFormatting>
  <conditionalFormatting sqref="H275:H280 J275:K280">
    <cfRule type="expression" dxfId="3832" priority="314" stopIfTrue="1">
      <formula>"esterreur(reference)"</formula>
    </cfRule>
  </conditionalFormatting>
  <conditionalFormatting sqref="H219:H224 J219:K224">
    <cfRule type="expression" dxfId="3831" priority="315" stopIfTrue="1">
      <formula>"esterreur(reference)"</formula>
    </cfRule>
  </conditionalFormatting>
  <conditionalFormatting sqref="H141:H147 J141:K147">
    <cfRule type="expression" dxfId="3830" priority="316" stopIfTrue="1">
      <formula>"esterreur(reference)"</formula>
    </cfRule>
  </conditionalFormatting>
  <conditionalFormatting sqref="H137:H139 J137:K139">
    <cfRule type="expression" dxfId="3829" priority="317" stopIfTrue="1">
      <formula>"esterreur(reference)"</formula>
    </cfRule>
  </conditionalFormatting>
  <conditionalFormatting sqref="H140 J140:K140">
    <cfRule type="expression" dxfId="3828" priority="318" stopIfTrue="1">
      <formula>"esterreur(reference)"</formula>
    </cfRule>
  </conditionalFormatting>
  <conditionalFormatting sqref="L82">
    <cfRule type="expression" dxfId="3827" priority="292" stopIfTrue="1">
      <formula>"esterreur(reference)"</formula>
    </cfRule>
  </conditionalFormatting>
  <conditionalFormatting sqref="M311">
    <cfRule type="expression" dxfId="3826" priority="319" stopIfTrue="1">
      <formula>"esterreur(reference)"</formula>
    </cfRule>
  </conditionalFormatting>
  <conditionalFormatting sqref="R311">
    <cfRule type="expression" dxfId="3825" priority="320" stopIfTrue="1">
      <formula>"esterreur(reference)"</formula>
    </cfRule>
  </conditionalFormatting>
  <conditionalFormatting sqref="AG408:AI413 AH490:AI490 AG431:AI431 AH465:AI467 AH452:AI459 AH432:AI450 AH460:AH464 AI491:AI496 AH419:AI430">
    <cfRule type="cellIs" dxfId="3824" priority="321" operator="greaterThan">
      <formula>0</formula>
    </cfRule>
  </conditionalFormatting>
  <conditionalFormatting sqref="AH468:AI479">
    <cfRule type="cellIs" dxfId="3823" priority="322" operator="lessThan">
      <formula>0</formula>
    </cfRule>
  </conditionalFormatting>
  <conditionalFormatting sqref="AH491:AH496">
    <cfRule type="cellIs" dxfId="3822" priority="323" operator="greaterThan">
      <formula>0</formula>
    </cfRule>
  </conditionalFormatting>
  <conditionalFormatting sqref="J281:K283">
    <cfRule type="expression" dxfId="3821" priority="324" stopIfTrue="1">
      <formula>"esterreur(reference)"</formula>
    </cfRule>
  </conditionalFormatting>
  <conditionalFormatting sqref="K356 J356:J357 H356:I356 L355:L356 H358:L358">
    <cfRule type="expression" dxfId="3820" priority="325" stopIfTrue="1">
      <formula>"esterreur(reference)"</formula>
    </cfRule>
  </conditionalFormatting>
  <conditionalFormatting sqref="H396">
    <cfRule type="expression" dxfId="3819" priority="326" stopIfTrue="1">
      <formula>"esterreur(reference)"</formula>
    </cfRule>
  </conditionalFormatting>
  <conditionalFormatting sqref="I376:L376 H377:H392 J377:K392">
    <cfRule type="expression" dxfId="3818" priority="327" stopIfTrue="1">
      <formula>"esterreur(reference)"</formula>
    </cfRule>
  </conditionalFormatting>
  <conditionalFormatting sqref="H397:L398 I396:L396 H395:L395 H393:H394 J393:K393">
    <cfRule type="expression" dxfId="3817" priority="328" stopIfTrue="1">
      <formula>"esterreur(reference)"</formula>
    </cfRule>
  </conditionalFormatting>
  <conditionalFormatting sqref="H360:L362 H359 K359">
    <cfRule type="expression" dxfId="3816" priority="329" stopIfTrue="1">
      <formula>"esterreur(reference)"</formula>
    </cfRule>
  </conditionalFormatting>
  <conditionalFormatting sqref="K394">
    <cfRule type="expression" dxfId="3815" priority="330" stopIfTrue="1">
      <formula>"esterreur(reference)"</formula>
    </cfRule>
  </conditionalFormatting>
  <conditionalFormatting sqref="H316:L316">
    <cfRule type="expression" dxfId="3814" priority="331" stopIfTrue="1">
      <formula>"esterreur(reference)"</formula>
    </cfRule>
  </conditionalFormatting>
  <conditionalFormatting sqref="H196:L196">
    <cfRule type="expression" dxfId="3813" priority="332" stopIfTrue="1">
      <formula>"esterreur(reference)"</formula>
    </cfRule>
  </conditionalFormatting>
  <conditionalFormatting sqref="H55:H56 J55:K56 H71 J71:K71">
    <cfRule type="expression" dxfId="3812" priority="333" stopIfTrue="1">
      <formula>"esterreur(reference)"</formula>
    </cfRule>
  </conditionalFormatting>
  <conditionalFormatting sqref="J61:K70 H61:H70">
    <cfRule type="expression" dxfId="3811" priority="334" stopIfTrue="1">
      <formula>"esterreur(reference)"</formula>
    </cfRule>
  </conditionalFormatting>
  <conditionalFormatting sqref="H57:H59 J57:K59">
    <cfRule type="expression" dxfId="3810" priority="335" stopIfTrue="1">
      <formula>"esterreur(reference)"</formula>
    </cfRule>
  </conditionalFormatting>
  <conditionalFormatting sqref="H60 J60:K60">
    <cfRule type="expression" dxfId="3809" priority="336" stopIfTrue="1">
      <formula>"esterreur(reference)"</formula>
    </cfRule>
  </conditionalFormatting>
  <conditionalFormatting sqref="L19 L21:L23">
    <cfRule type="expression" dxfId="3808" priority="310" stopIfTrue="1">
      <formula>"esterreur(reference)"</formula>
    </cfRule>
  </conditionalFormatting>
  <conditionalFormatting sqref="K98">
    <cfRule type="expression" dxfId="3807" priority="337" stopIfTrue="1">
      <formula>"esterreur(reference)"</formula>
    </cfRule>
  </conditionalFormatting>
  <conditionalFormatting sqref="L331:L347">
    <cfRule type="expression" dxfId="3806" priority="209" stopIfTrue="1">
      <formula>"esterreur(reference)"</formula>
    </cfRule>
  </conditionalFormatting>
  <conditionalFormatting sqref="L16:L17">
    <cfRule type="expression" dxfId="3805" priority="311" stopIfTrue="1">
      <formula>"esterreur(reference)"</formula>
    </cfRule>
  </conditionalFormatting>
  <conditionalFormatting sqref="L20">
    <cfRule type="expression" dxfId="3804" priority="309" stopIfTrue="1">
      <formula>"esterreur(reference)"</formula>
    </cfRule>
  </conditionalFormatting>
  <conditionalFormatting sqref="L325">
    <cfRule type="expression" dxfId="3803" priority="213" stopIfTrue="1">
      <formula>"esterreur(reference)"</formula>
    </cfRule>
  </conditionalFormatting>
  <conditionalFormatting sqref="L326">
    <cfRule type="expression" dxfId="3802" priority="212" stopIfTrue="1">
      <formula>"esterreur(reference)"</formula>
    </cfRule>
  </conditionalFormatting>
  <conditionalFormatting sqref="L327">
    <cfRule type="expression" dxfId="3801" priority="211" stopIfTrue="1">
      <formula>"esterreur(reference)"</formula>
    </cfRule>
  </conditionalFormatting>
  <conditionalFormatting sqref="L328">
    <cfRule type="expression" dxfId="3800" priority="210" stopIfTrue="1">
      <formula>"esterreur(reference)"</formula>
    </cfRule>
  </conditionalFormatting>
  <conditionalFormatting sqref="L42">
    <cfRule type="expression" dxfId="3799" priority="308" stopIfTrue="1">
      <formula>"esterreur(reference)"</formula>
    </cfRule>
  </conditionalFormatting>
  <conditionalFormatting sqref="L43">
    <cfRule type="expression" dxfId="3798" priority="307" stopIfTrue="1">
      <formula>"esterreur(reference)"</formula>
    </cfRule>
  </conditionalFormatting>
  <conditionalFormatting sqref="L44">
    <cfRule type="expression" dxfId="3797" priority="306" stopIfTrue="1">
      <formula>"esterreur(reference)"</formula>
    </cfRule>
  </conditionalFormatting>
  <conditionalFormatting sqref="L45:L48">
    <cfRule type="expression" dxfId="3796" priority="305" stopIfTrue="1">
      <formula>"esterreur(reference)"</formula>
    </cfRule>
  </conditionalFormatting>
  <conditionalFormatting sqref="L55">
    <cfRule type="expression" dxfId="3795" priority="304" stopIfTrue="1">
      <formula>"esterreur(reference)"</formula>
    </cfRule>
  </conditionalFormatting>
  <conditionalFormatting sqref="L56">
    <cfRule type="expression" dxfId="3794" priority="303" stopIfTrue="1">
      <formula>"esterreur(reference)"</formula>
    </cfRule>
  </conditionalFormatting>
  <conditionalFormatting sqref="L271">
    <cfRule type="expression" dxfId="3793" priority="221" stopIfTrue="1">
      <formula>"esterreur(reference)"</formula>
    </cfRule>
  </conditionalFormatting>
  <conditionalFormatting sqref="L58">
    <cfRule type="expression" dxfId="3792" priority="302" stopIfTrue="1">
      <formula>"esterreur(reference)"</formula>
    </cfRule>
  </conditionalFormatting>
  <conditionalFormatting sqref="L61">
    <cfRule type="expression" dxfId="3791" priority="301" stopIfTrue="1">
      <formula>"esterreur(reference)"</formula>
    </cfRule>
  </conditionalFormatting>
  <conditionalFormatting sqref="L274">
    <cfRule type="expression" dxfId="3790" priority="219" stopIfTrue="1">
      <formula>"esterreur(reference)"</formula>
    </cfRule>
  </conditionalFormatting>
  <conditionalFormatting sqref="L63">
    <cfRule type="expression" dxfId="3789" priority="300" stopIfTrue="1">
      <formula>"esterreur(reference)"</formula>
    </cfRule>
  </conditionalFormatting>
  <conditionalFormatting sqref="L62">
    <cfRule type="expression" dxfId="3788" priority="299" stopIfTrue="1">
      <formula>"esterreur(reference)"</formula>
    </cfRule>
  </conditionalFormatting>
  <conditionalFormatting sqref="L64">
    <cfRule type="expression" dxfId="3787" priority="298" stopIfTrue="1">
      <formula>"esterreur(reference)"</formula>
    </cfRule>
  </conditionalFormatting>
  <conditionalFormatting sqref="L65">
    <cfRule type="expression" dxfId="3786" priority="297" stopIfTrue="1">
      <formula>"esterreur(reference)"</formula>
    </cfRule>
  </conditionalFormatting>
  <conditionalFormatting sqref="L69 L66:L67">
    <cfRule type="expression" dxfId="3785" priority="296" stopIfTrue="1">
      <formula>"esterreur(reference)"</formula>
    </cfRule>
  </conditionalFormatting>
  <conditionalFormatting sqref="L70">
    <cfRule type="expression" dxfId="3784" priority="295" stopIfTrue="1">
      <formula>"esterreur(reference)"</formula>
    </cfRule>
  </conditionalFormatting>
  <conditionalFormatting sqref="L76:L77">
    <cfRule type="expression" dxfId="3783" priority="294" stopIfTrue="1">
      <formula>"esterreur(reference)"</formula>
    </cfRule>
  </conditionalFormatting>
  <conditionalFormatting sqref="L78:L81">
    <cfRule type="expression" dxfId="3782" priority="293" stopIfTrue="1">
      <formula>"esterreur(reference)"</formula>
    </cfRule>
  </conditionalFormatting>
  <conditionalFormatting sqref="L57">
    <cfRule type="expression" dxfId="3781" priority="291" stopIfTrue="1">
      <formula>"esterreur(reference)"</formula>
    </cfRule>
  </conditionalFormatting>
  <conditionalFormatting sqref="L94:L95">
    <cfRule type="expression" dxfId="3780" priority="290" stopIfTrue="1">
      <formula>"esterreur(reference)"</formula>
    </cfRule>
  </conditionalFormatting>
  <conditionalFormatting sqref="L98">
    <cfRule type="expression" dxfId="3779" priority="289" stopIfTrue="1">
      <formula>"esterreur(reference)"</formula>
    </cfRule>
  </conditionalFormatting>
  <conditionalFormatting sqref="L99">
    <cfRule type="expression" dxfId="3778" priority="288" stopIfTrue="1">
      <formula>"esterreur(reference)"</formula>
    </cfRule>
  </conditionalFormatting>
  <conditionalFormatting sqref="L101">
    <cfRule type="expression" dxfId="3777" priority="287" stopIfTrue="1">
      <formula>"esterreur(reference)"</formula>
    </cfRule>
  </conditionalFormatting>
  <conditionalFormatting sqref="L102">
    <cfRule type="expression" dxfId="3776" priority="286" stopIfTrue="1">
      <formula>"esterreur(reference)"</formula>
    </cfRule>
  </conditionalFormatting>
  <conditionalFormatting sqref="L103">
    <cfRule type="expression" dxfId="3775" priority="285" stopIfTrue="1">
      <formula>"esterreur(reference)"</formula>
    </cfRule>
  </conditionalFormatting>
  <conditionalFormatting sqref="L111">
    <cfRule type="expression" dxfId="3774" priority="284" stopIfTrue="1">
      <formula>"esterreur(reference)"</formula>
    </cfRule>
  </conditionalFormatting>
  <conditionalFormatting sqref="L112">
    <cfRule type="expression" dxfId="3773" priority="283" stopIfTrue="1">
      <formula>"esterreur(reference)"</formula>
    </cfRule>
  </conditionalFormatting>
  <conditionalFormatting sqref="L207">
    <cfRule type="expression" dxfId="3772" priority="243" stopIfTrue="1">
      <formula>"esterreur(reference)"</formula>
    </cfRule>
  </conditionalFormatting>
  <conditionalFormatting sqref="L114">
    <cfRule type="expression" dxfId="3771" priority="282" stopIfTrue="1">
      <formula>"esterreur(reference)"</formula>
    </cfRule>
  </conditionalFormatting>
  <conditionalFormatting sqref="L116:L119">
    <cfRule type="expression" dxfId="3770" priority="281" stopIfTrue="1">
      <formula>"esterreur(reference)"</formula>
    </cfRule>
  </conditionalFormatting>
  <conditionalFormatting sqref="L120">
    <cfRule type="expression" dxfId="3769" priority="280" stopIfTrue="1">
      <formula>"esterreur(reference)"</formula>
    </cfRule>
  </conditionalFormatting>
  <conditionalFormatting sqref="L130">
    <cfRule type="expression" dxfId="3768" priority="277" stopIfTrue="1">
      <formula>"esterreur(reference)"</formula>
    </cfRule>
  </conditionalFormatting>
  <conditionalFormatting sqref="L124">
    <cfRule type="expression" dxfId="3767" priority="279" stopIfTrue="1">
      <formula>"esterreur(reference)"</formula>
    </cfRule>
  </conditionalFormatting>
  <conditionalFormatting sqref="L123">
    <cfRule type="expression" dxfId="3766" priority="278" stopIfTrue="1">
      <formula>"esterreur(reference)"</formula>
    </cfRule>
  </conditionalFormatting>
  <conditionalFormatting sqref="L138">
    <cfRule type="expression" dxfId="3765" priority="271" stopIfTrue="1">
      <formula>"esterreur(reference)"</formula>
    </cfRule>
  </conditionalFormatting>
  <conditionalFormatting sqref="L131">
    <cfRule type="expression" dxfId="3764" priority="276" stopIfTrue="1">
      <formula>"esterreur(reference)"</formula>
    </cfRule>
  </conditionalFormatting>
  <conditionalFormatting sqref="L132">
    <cfRule type="expression" dxfId="3763" priority="275" stopIfTrue="1">
      <formula>"esterreur(reference)"</formula>
    </cfRule>
  </conditionalFormatting>
  <conditionalFormatting sqref="L133">
    <cfRule type="expression" dxfId="3762" priority="274" stopIfTrue="1">
      <formula>"esterreur(reference)"</formula>
    </cfRule>
  </conditionalFormatting>
  <conditionalFormatting sqref="L139">
    <cfRule type="expression" dxfId="3761" priority="270" stopIfTrue="1">
      <formula>"esterreur(reference)"</formula>
    </cfRule>
  </conditionalFormatting>
  <conditionalFormatting sqref="L136">
    <cfRule type="expression" dxfId="3760" priority="273" stopIfTrue="1">
      <formula>"esterreur(reference)"</formula>
    </cfRule>
  </conditionalFormatting>
  <conditionalFormatting sqref="L137">
    <cfRule type="expression" dxfId="3759" priority="272" stopIfTrue="1">
      <formula>"esterreur(reference)"</formula>
    </cfRule>
  </conditionalFormatting>
  <conditionalFormatting sqref="L140">
    <cfRule type="expression" dxfId="3758" priority="269" stopIfTrue="1">
      <formula>"esterreur(reference)"</formula>
    </cfRule>
  </conditionalFormatting>
  <conditionalFormatting sqref="L141">
    <cfRule type="expression" dxfId="3757" priority="268" stopIfTrue="1">
      <formula>"esterreur(reference)"</formula>
    </cfRule>
  </conditionalFormatting>
  <conditionalFormatting sqref="L142">
    <cfRule type="expression" dxfId="3756" priority="267" stopIfTrue="1">
      <formula>"esterreur(reference)"</formula>
    </cfRule>
  </conditionalFormatting>
  <conditionalFormatting sqref="L143">
    <cfRule type="expression" dxfId="3755" priority="266" stopIfTrue="1">
      <formula>"esterreur(reference)"</formula>
    </cfRule>
  </conditionalFormatting>
  <conditionalFormatting sqref="L144">
    <cfRule type="expression" dxfId="3754" priority="265" stopIfTrue="1">
      <formula>"esterreur(reference)"</formula>
    </cfRule>
  </conditionalFormatting>
  <conditionalFormatting sqref="L145">
    <cfRule type="expression" dxfId="3753" priority="264" stopIfTrue="1">
      <formula>"esterreur(reference)"</formula>
    </cfRule>
  </conditionalFormatting>
  <conditionalFormatting sqref="L146">
    <cfRule type="expression" dxfId="3752" priority="263" stopIfTrue="1">
      <formula>"esterreur(reference)"</formula>
    </cfRule>
  </conditionalFormatting>
  <conditionalFormatting sqref="L147">
    <cfRule type="expression" dxfId="3751" priority="262" stopIfTrue="1">
      <formula>"esterreur(reference)"</formula>
    </cfRule>
  </conditionalFormatting>
  <conditionalFormatting sqref="L155">
    <cfRule type="expression" dxfId="3750" priority="261" stopIfTrue="1">
      <formula>"esterreur(reference)"</formula>
    </cfRule>
  </conditionalFormatting>
  <conditionalFormatting sqref="L157">
    <cfRule type="expression" dxfId="3749" priority="259" stopIfTrue="1">
      <formula>"esterreur(reference)"</formula>
    </cfRule>
  </conditionalFormatting>
  <conditionalFormatting sqref="L156">
    <cfRule type="expression" dxfId="3748" priority="260" stopIfTrue="1">
      <formula>"esterreur(reference)"</formula>
    </cfRule>
  </conditionalFormatting>
  <conditionalFormatting sqref="L115">
    <cfRule type="expression" dxfId="3747" priority="258" stopIfTrue="1">
      <formula>"esterreur(reference)"</formula>
    </cfRule>
  </conditionalFormatting>
  <conditionalFormatting sqref="L113">
    <cfRule type="expression" dxfId="3746" priority="257" stopIfTrue="1">
      <formula>"esterreur(reference)"</formula>
    </cfRule>
  </conditionalFormatting>
  <conditionalFormatting sqref="L171">
    <cfRule type="expression" dxfId="3745" priority="256" stopIfTrue="1">
      <formula>"esterreur(reference)"</formula>
    </cfRule>
  </conditionalFormatting>
  <conditionalFormatting sqref="L174">
    <cfRule type="expression" dxfId="3744" priority="255" stopIfTrue="1">
      <formula>"esterreur(reference)"</formula>
    </cfRule>
  </conditionalFormatting>
  <conditionalFormatting sqref="L177">
    <cfRule type="expression" dxfId="3743" priority="254" stopIfTrue="1">
      <formula>"esterreur(reference)"</formula>
    </cfRule>
  </conditionalFormatting>
  <conditionalFormatting sqref="L183">
    <cfRule type="expression" dxfId="3742" priority="253" stopIfTrue="1">
      <formula>"esterreur(reference)"</formula>
    </cfRule>
  </conditionalFormatting>
  <conditionalFormatting sqref="L187">
    <cfRule type="expression" dxfId="3741" priority="252" stopIfTrue="1">
      <formula>"esterreur(reference)"</formula>
    </cfRule>
  </conditionalFormatting>
  <conditionalFormatting sqref="L197">
    <cfRule type="expression" dxfId="3740" priority="251" stopIfTrue="1">
      <formula>"esterreur(reference)"</formula>
    </cfRule>
  </conditionalFormatting>
  <conditionalFormatting sqref="L199">
    <cfRule type="expression" dxfId="3739" priority="250" stopIfTrue="1">
      <formula>"esterreur(reference)"</formula>
    </cfRule>
  </conditionalFormatting>
  <conditionalFormatting sqref="L198">
    <cfRule type="expression" dxfId="3738" priority="249" stopIfTrue="1">
      <formula>"esterreur(reference)"</formula>
    </cfRule>
  </conditionalFormatting>
  <conditionalFormatting sqref="L200">
    <cfRule type="expression" dxfId="3737" priority="248" stopIfTrue="1">
      <formula>"esterreur(reference)"</formula>
    </cfRule>
  </conditionalFormatting>
  <conditionalFormatting sqref="L201">
    <cfRule type="expression" dxfId="3736" priority="247" stopIfTrue="1">
      <formula>"esterreur(reference)"</formula>
    </cfRule>
  </conditionalFormatting>
  <conditionalFormatting sqref="L202:L204">
    <cfRule type="expression" dxfId="3735" priority="246" stopIfTrue="1">
      <formula>"esterreur(reference)"</formula>
    </cfRule>
  </conditionalFormatting>
  <conditionalFormatting sqref="L206">
    <cfRule type="expression" dxfId="3734" priority="244" stopIfTrue="1">
      <formula>"esterreur(reference)"</formula>
    </cfRule>
  </conditionalFormatting>
  <conditionalFormatting sqref="L205">
    <cfRule type="expression" dxfId="3733" priority="245" stopIfTrue="1">
      <formula>"esterreur(reference)"</formula>
    </cfRule>
  </conditionalFormatting>
  <conditionalFormatting sqref="L208">
    <cfRule type="expression" dxfId="3732" priority="242" stopIfTrue="1">
      <formula>"esterreur(reference)"</formula>
    </cfRule>
  </conditionalFormatting>
  <conditionalFormatting sqref="L211:L224">
    <cfRule type="expression" dxfId="3731" priority="241" stopIfTrue="1">
      <formula>"esterreur(reference)"</formula>
    </cfRule>
  </conditionalFormatting>
  <conditionalFormatting sqref="L225:L227">
    <cfRule type="expression" dxfId="3730" priority="240" stopIfTrue="1">
      <formula>"esterreur(reference)"</formula>
    </cfRule>
  </conditionalFormatting>
  <conditionalFormatting sqref="L180">
    <cfRule type="expression" dxfId="3729" priority="239" stopIfTrue="1">
      <formula>"esterreur(reference)"</formula>
    </cfRule>
  </conditionalFormatting>
  <conditionalFormatting sqref="L243">
    <cfRule type="expression" dxfId="3728" priority="238" stopIfTrue="1">
      <formula>"esterreur(reference)"</formula>
    </cfRule>
  </conditionalFormatting>
  <conditionalFormatting sqref="L246">
    <cfRule type="expression" dxfId="3727" priority="237" stopIfTrue="1">
      <formula>"esterreur(reference)"</formula>
    </cfRule>
  </conditionalFormatting>
  <conditionalFormatting sqref="L253">
    <cfRule type="expression" dxfId="3726" priority="236" stopIfTrue="1">
      <formula>"esterreur(reference)"</formula>
    </cfRule>
  </conditionalFormatting>
  <conditionalFormatting sqref="L254">
    <cfRule type="expression" dxfId="3725" priority="235" stopIfTrue="1">
      <formula>"esterreur(reference)"</formula>
    </cfRule>
  </conditionalFormatting>
  <conditionalFormatting sqref="L255">
    <cfRule type="expression" dxfId="3724" priority="234" stopIfTrue="1">
      <formula>"esterreur(reference)"</formula>
    </cfRule>
  </conditionalFormatting>
  <conditionalFormatting sqref="L256">
    <cfRule type="expression" dxfId="3723" priority="233" stopIfTrue="1">
      <formula>"esterreur(reference)"</formula>
    </cfRule>
  </conditionalFormatting>
  <conditionalFormatting sqref="L257">
    <cfRule type="expression" dxfId="3722" priority="232" stopIfTrue="1">
      <formula>"esterreur(reference)"</formula>
    </cfRule>
  </conditionalFormatting>
  <conditionalFormatting sqref="L258">
    <cfRule type="expression" dxfId="3721" priority="231" stopIfTrue="1">
      <formula>"esterreur(reference)"</formula>
    </cfRule>
  </conditionalFormatting>
  <conditionalFormatting sqref="L259">
    <cfRule type="expression" dxfId="3720" priority="230" stopIfTrue="1">
      <formula>"esterreur(reference)"</formula>
    </cfRule>
  </conditionalFormatting>
  <conditionalFormatting sqref="L260">
    <cfRule type="expression" dxfId="3719" priority="229" stopIfTrue="1">
      <formula>"esterreur(reference)"</formula>
    </cfRule>
  </conditionalFormatting>
  <conditionalFormatting sqref="L261">
    <cfRule type="expression" dxfId="3718" priority="228" stopIfTrue="1">
      <formula>"esterreur(reference)"</formula>
    </cfRule>
  </conditionalFormatting>
  <conditionalFormatting sqref="L262">
    <cfRule type="expression" dxfId="3717" priority="227" stopIfTrue="1">
      <formula>"esterreur(reference)"</formula>
    </cfRule>
  </conditionalFormatting>
  <conditionalFormatting sqref="L263:L264">
    <cfRule type="expression" dxfId="3716" priority="226" stopIfTrue="1">
      <formula>"esterreur(reference)"</formula>
    </cfRule>
  </conditionalFormatting>
  <conditionalFormatting sqref="L268">
    <cfRule type="expression" dxfId="3715" priority="224" stopIfTrue="1">
      <formula>"esterreur(reference)"</formula>
    </cfRule>
  </conditionalFormatting>
  <conditionalFormatting sqref="L267">
    <cfRule type="expression" dxfId="3714" priority="225" stopIfTrue="1">
      <formula>"esterreur(reference)"</formula>
    </cfRule>
  </conditionalFormatting>
  <conditionalFormatting sqref="L269">
    <cfRule type="expression" dxfId="3713" priority="223" stopIfTrue="1">
      <formula>"esterreur(reference)"</formula>
    </cfRule>
  </conditionalFormatting>
  <conditionalFormatting sqref="L270">
    <cfRule type="expression" dxfId="3712" priority="222" stopIfTrue="1">
      <formula>"esterreur(reference)"</formula>
    </cfRule>
  </conditionalFormatting>
  <conditionalFormatting sqref="L272:L273">
    <cfRule type="expression" dxfId="3711" priority="220" stopIfTrue="1">
      <formula>"esterreur(reference)"</formula>
    </cfRule>
  </conditionalFormatting>
  <conditionalFormatting sqref="L306">
    <cfRule type="expression" dxfId="3710" priority="218" stopIfTrue="1">
      <formula>"esterreur(reference)"</formula>
    </cfRule>
  </conditionalFormatting>
  <conditionalFormatting sqref="L307">
    <cfRule type="expression" dxfId="3709" priority="217" stopIfTrue="1">
      <formula>"esterreur(reference)"</formula>
    </cfRule>
  </conditionalFormatting>
  <conditionalFormatting sqref="L311">
    <cfRule type="expression" dxfId="3708" priority="216" stopIfTrue="1">
      <formula>"esterreur(reference)"</formula>
    </cfRule>
  </conditionalFormatting>
  <conditionalFormatting sqref="L317">
    <cfRule type="expression" dxfId="3707" priority="215" stopIfTrue="1">
      <formula>"esterreur(reference)"</formula>
    </cfRule>
  </conditionalFormatting>
  <conditionalFormatting sqref="L318">
    <cfRule type="expression" dxfId="3706" priority="214" stopIfTrue="1">
      <formula>"esterreur(reference)"</formula>
    </cfRule>
  </conditionalFormatting>
  <conditionalFormatting sqref="K5">
    <cfRule type="expression" dxfId="3705" priority="208" stopIfTrue="1">
      <formula>"esterreur(reference)"</formula>
    </cfRule>
  </conditionalFormatting>
  <conditionalFormatting sqref="L5">
    <cfRule type="expression" dxfId="3704" priority="207" stopIfTrue="1">
      <formula>"esterreur(reference)"</formula>
    </cfRule>
  </conditionalFormatting>
  <conditionalFormatting sqref="K182">
    <cfRule type="expression" dxfId="3703" priority="206" stopIfTrue="1">
      <formula>"esterreur(reference)"</formula>
    </cfRule>
  </conditionalFormatting>
  <conditionalFormatting sqref="K243">
    <cfRule type="expression" dxfId="3702" priority="205" stopIfTrue="1">
      <formula>"esterreur(reference)"</formula>
    </cfRule>
  </conditionalFormatting>
  <conditionalFormatting sqref="K246">
    <cfRule type="expression" dxfId="3701" priority="204" stopIfTrue="1">
      <formula>"esterreur(reference)"</formula>
    </cfRule>
  </conditionalFormatting>
  <conditionalFormatting sqref="J306:J307">
    <cfRule type="expression" dxfId="3700" priority="203" stopIfTrue="1">
      <formula>"esterreur(reference)"</formula>
    </cfRule>
  </conditionalFormatting>
  <conditionalFormatting sqref="K187">
    <cfRule type="expression" dxfId="3699" priority="202" stopIfTrue="1">
      <formula>"esterreur(reference)"</formula>
    </cfRule>
  </conditionalFormatting>
  <conditionalFormatting sqref="K190">
    <cfRule type="expression" dxfId="3698" priority="201" stopIfTrue="1">
      <formula>"esterreur(reference)"</formula>
    </cfRule>
  </conditionalFormatting>
  <conditionalFormatting sqref="J311">
    <cfRule type="expression" dxfId="3697" priority="200" stopIfTrue="1">
      <formula>"esterreur(reference)"</formula>
    </cfRule>
  </conditionalFormatting>
  <conditionalFormatting sqref="L364:L375">
    <cfRule type="expression" dxfId="3696" priority="199" stopIfTrue="1">
      <formula>"esterreur(reference)"</formula>
    </cfRule>
  </conditionalFormatting>
  <conditionalFormatting sqref="L377:L393">
    <cfRule type="expression" dxfId="3695" priority="198" stopIfTrue="1">
      <formula>"esterreur(reference)"</formula>
    </cfRule>
  </conditionalFormatting>
  <conditionalFormatting sqref="K93">
    <cfRule type="expression" dxfId="3694" priority="197" stopIfTrue="1">
      <formula>"esterreur(reference)"</formula>
    </cfRule>
  </conditionalFormatting>
  <conditionalFormatting sqref="K239">
    <cfRule type="expression" dxfId="3693" priority="196" stopIfTrue="1">
      <formula>"esterreur(reference)"</formula>
    </cfRule>
  </conditionalFormatting>
  <conditionalFormatting sqref="L239">
    <cfRule type="expression" dxfId="3692" priority="195" stopIfTrue="1">
      <formula>"esterreur(reference)"</formula>
    </cfRule>
  </conditionalFormatting>
  <conditionalFormatting sqref="F183">
    <cfRule type="expression" dxfId="3691" priority="194" stopIfTrue="1">
      <formula>"esterreur(reference)"</formula>
    </cfRule>
  </conditionalFormatting>
  <conditionalFormatting sqref="J359">
    <cfRule type="expression" dxfId="3690" priority="193" stopIfTrue="1">
      <formula>"esterreur(reference)"</formula>
    </cfRule>
  </conditionalFormatting>
  <conditionalFormatting sqref="L359">
    <cfRule type="expression" dxfId="3689" priority="192" stopIfTrue="1">
      <formula>"esterreur(reference)"</formula>
    </cfRule>
  </conditionalFormatting>
  <conditionalFormatting sqref="S185">
    <cfRule type="expression" dxfId="3688" priority="191" stopIfTrue="1">
      <formula>"esterreur(reference)"</formula>
    </cfRule>
  </conditionalFormatting>
  <conditionalFormatting sqref="K286">
    <cfRule type="expression" dxfId="3687" priority="190" stopIfTrue="1">
      <formula>"esterreur(reference)"</formula>
    </cfRule>
  </conditionalFormatting>
  <conditionalFormatting sqref="AO408:AO413">
    <cfRule type="cellIs" dxfId="3686" priority="189" operator="greaterThan">
      <formula>0</formula>
    </cfRule>
  </conditionalFormatting>
  <conditionalFormatting sqref="L71">
    <cfRule type="expression" dxfId="3685" priority="188" stopIfTrue="1">
      <formula>"esterreur(reference)"</formula>
    </cfRule>
  </conditionalFormatting>
  <conditionalFormatting sqref="L210">
    <cfRule type="expression" dxfId="3684" priority="185" stopIfTrue="1">
      <formula>"esterreur(reference)"</formula>
    </cfRule>
  </conditionalFormatting>
  <conditionalFormatting sqref="L122">
    <cfRule type="expression" dxfId="3683" priority="187" stopIfTrue="1">
      <formula>"esterreur(reference)"</formula>
    </cfRule>
  </conditionalFormatting>
  <conditionalFormatting sqref="L266">
    <cfRule type="expression" dxfId="3682" priority="184" stopIfTrue="1">
      <formula>"esterreur(reference)"</formula>
    </cfRule>
  </conditionalFormatting>
  <conditionalFormatting sqref="L135">
    <cfRule type="expression" dxfId="3681" priority="186" stopIfTrue="1">
      <formula>"esterreur(reference)"</formula>
    </cfRule>
  </conditionalFormatting>
  <conditionalFormatting sqref="L330">
    <cfRule type="expression" dxfId="3680" priority="183" stopIfTrue="1">
      <formula>"esterreur(reference)"</formula>
    </cfRule>
  </conditionalFormatting>
  <conditionalFormatting sqref="L75">
    <cfRule type="expression" dxfId="3679" priority="182" stopIfTrue="1">
      <formula>"esterreur(reference)"</formula>
    </cfRule>
  </conditionalFormatting>
  <conditionalFormatting sqref="L60">
    <cfRule type="expression" dxfId="3678" priority="180" stopIfTrue="1">
      <formula>"esterreur(reference)"</formula>
    </cfRule>
  </conditionalFormatting>
  <conditionalFormatting sqref="L59">
    <cfRule type="expression" dxfId="3677" priority="181" stopIfTrue="1">
      <formula>"esterreur(reference)"</formula>
    </cfRule>
  </conditionalFormatting>
  <conditionalFormatting sqref="F5">
    <cfRule type="expression" dxfId="3676" priority="179" stopIfTrue="1">
      <formula>"esterreur(reference)"</formula>
    </cfRule>
  </conditionalFormatting>
  <conditionalFormatting sqref="O25:Q30 Q18 O83:Q85 O41:Q41 O72:Q72 Q24 O13:O14 O16 O18:O24 O49:Q54 O31:P40 O42:P48 Q6:Q14">
    <cfRule type="expression" dxfId="3675" priority="174" stopIfTrue="1">
      <formula>"esterreur(reference)"</formula>
    </cfRule>
  </conditionalFormatting>
  <conditionalFormatting sqref="P5">
    <cfRule type="expression" dxfId="3674" priority="151" stopIfTrue="1">
      <formula>"esterreur(reference)"</formula>
    </cfRule>
  </conditionalFormatting>
  <conditionalFormatting sqref="Q32">
    <cfRule type="expression" dxfId="3673" priority="169" stopIfTrue="1">
      <formula>"esterreur(reference)"</formula>
    </cfRule>
  </conditionalFormatting>
  <conditionalFormatting sqref="Q35">
    <cfRule type="expression" dxfId="3672" priority="168" stopIfTrue="1">
      <formula>"esterreur(reference)"</formula>
    </cfRule>
  </conditionalFormatting>
  <conditionalFormatting sqref="O55:P56 O71:P71">
    <cfRule type="expression" dxfId="3671" priority="175" stopIfTrue="1">
      <formula>"esterreur(reference)"</formula>
    </cfRule>
  </conditionalFormatting>
  <conditionalFormatting sqref="O61:P70">
    <cfRule type="expression" dxfId="3670" priority="176" stopIfTrue="1">
      <formula>"esterreur(reference)"</formula>
    </cfRule>
  </conditionalFormatting>
  <conditionalFormatting sqref="O57:P59">
    <cfRule type="expression" dxfId="3669" priority="177" stopIfTrue="1">
      <formula>"esterreur(reference)"</formula>
    </cfRule>
  </conditionalFormatting>
  <conditionalFormatting sqref="O60:P60">
    <cfRule type="expression" dxfId="3668" priority="178" stopIfTrue="1">
      <formula>"esterreur(reference)"</formula>
    </cfRule>
  </conditionalFormatting>
  <conditionalFormatting sqref="Q19 Q21:Q23">
    <cfRule type="expression" dxfId="3667" priority="172" stopIfTrue="1">
      <formula>"esterreur(reference)"</formula>
    </cfRule>
  </conditionalFormatting>
  <conditionalFormatting sqref="Q16:Q17">
    <cfRule type="expression" dxfId="3666" priority="173" stopIfTrue="1">
      <formula>"esterreur(reference)"</formula>
    </cfRule>
  </conditionalFormatting>
  <conditionalFormatting sqref="Q20">
    <cfRule type="expression" dxfId="3665" priority="171" stopIfTrue="1">
      <formula>"esterreur(reference)"</formula>
    </cfRule>
  </conditionalFormatting>
  <conditionalFormatting sqref="Q31 Q33:Q34">
    <cfRule type="expression" dxfId="3664" priority="170" stopIfTrue="1">
      <formula>"esterreur(reference)"</formula>
    </cfRule>
  </conditionalFormatting>
  <conditionalFormatting sqref="Q42">
    <cfRule type="expression" dxfId="3663" priority="167" stopIfTrue="1">
      <formula>"esterreur(reference)"</formula>
    </cfRule>
  </conditionalFormatting>
  <conditionalFormatting sqref="Q43">
    <cfRule type="expression" dxfId="3662" priority="166" stopIfTrue="1">
      <formula>"esterreur(reference)"</formula>
    </cfRule>
  </conditionalFormatting>
  <conditionalFormatting sqref="Q44">
    <cfRule type="expression" dxfId="3661" priority="165" stopIfTrue="1">
      <formula>"esterreur(reference)"</formula>
    </cfRule>
  </conditionalFormatting>
  <conditionalFormatting sqref="Q45:Q48">
    <cfRule type="expression" dxfId="3660" priority="164" stopIfTrue="1">
      <formula>"esterreur(reference)"</formula>
    </cfRule>
  </conditionalFormatting>
  <conditionalFormatting sqref="Q55">
    <cfRule type="expression" dxfId="3659" priority="163" stopIfTrue="1">
      <formula>"esterreur(reference)"</formula>
    </cfRule>
  </conditionalFormatting>
  <conditionalFormatting sqref="Q56">
    <cfRule type="expression" dxfId="3658" priority="162" stopIfTrue="1">
      <formula>"esterreur(reference)"</formula>
    </cfRule>
  </conditionalFormatting>
  <conditionalFormatting sqref="Q58">
    <cfRule type="expression" dxfId="3657" priority="161" stopIfTrue="1">
      <formula>"esterreur(reference)"</formula>
    </cfRule>
  </conditionalFormatting>
  <conditionalFormatting sqref="Q61">
    <cfRule type="expression" dxfId="3656" priority="160" stopIfTrue="1">
      <formula>"esterreur(reference)"</formula>
    </cfRule>
  </conditionalFormatting>
  <conditionalFormatting sqref="Q63">
    <cfRule type="expression" dxfId="3655" priority="159" stopIfTrue="1">
      <formula>"esterreur(reference)"</formula>
    </cfRule>
  </conditionalFormatting>
  <conditionalFormatting sqref="Q62">
    <cfRule type="expression" dxfId="3654" priority="158" stopIfTrue="1">
      <formula>"esterreur(reference)"</formula>
    </cfRule>
  </conditionalFormatting>
  <conditionalFormatting sqref="Q64">
    <cfRule type="expression" dxfId="3653" priority="157" stopIfTrue="1">
      <formula>"esterreur(reference)"</formula>
    </cfRule>
  </conditionalFormatting>
  <conditionalFormatting sqref="Q65">
    <cfRule type="expression" dxfId="3652" priority="156" stopIfTrue="1">
      <formula>"esterreur(reference)"</formula>
    </cfRule>
  </conditionalFormatting>
  <conditionalFormatting sqref="Q66:Q69">
    <cfRule type="expression" dxfId="3651" priority="155" stopIfTrue="1">
      <formula>"esterreur(reference)"</formula>
    </cfRule>
  </conditionalFormatting>
  <conditionalFormatting sqref="Q70">
    <cfRule type="expression" dxfId="3650" priority="154" stopIfTrue="1">
      <formula>"esterreur(reference)"</formula>
    </cfRule>
  </conditionalFormatting>
  <conditionalFormatting sqref="Q75:Q82">
    <cfRule type="expression" dxfId="3649" priority="153" stopIfTrue="1">
      <formula>"esterreur(reference)"</formula>
    </cfRule>
  </conditionalFormatting>
  <conditionalFormatting sqref="Q57">
    <cfRule type="expression" dxfId="3648" priority="152" stopIfTrue="1">
      <formula>"esterreur(reference)"</formula>
    </cfRule>
  </conditionalFormatting>
  <conditionalFormatting sqref="Q5">
    <cfRule type="expression" dxfId="3647" priority="150" stopIfTrue="1">
      <formula>"esterreur(reference)"</formula>
    </cfRule>
  </conditionalFormatting>
  <conditionalFormatting sqref="Q71">
    <cfRule type="expression" dxfId="3646" priority="149" stopIfTrue="1">
      <formula>"esterreur(reference)"</formula>
    </cfRule>
  </conditionalFormatting>
  <conditionalFormatting sqref="Q60">
    <cfRule type="expression" dxfId="3645" priority="147" stopIfTrue="1">
      <formula>"esterreur(reference)"</formula>
    </cfRule>
  </conditionalFormatting>
  <conditionalFormatting sqref="P98">
    <cfRule type="expression" dxfId="3644" priority="146" stopIfTrue="1">
      <formula>"esterreur(reference)"</formula>
    </cfRule>
  </conditionalFormatting>
  <conditionalFormatting sqref="Q59">
    <cfRule type="expression" dxfId="3643" priority="148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3642" priority="142" stopIfTrue="1">
      <formula>"esterreur(reference)"</formula>
    </cfRule>
  </conditionalFormatting>
  <conditionalFormatting sqref="O141:P147">
    <cfRule type="expression" dxfId="3641" priority="143" stopIfTrue="1">
      <formula>"esterreur(reference)"</formula>
    </cfRule>
  </conditionalFormatting>
  <conditionalFormatting sqref="O137:P139">
    <cfRule type="expression" dxfId="3640" priority="144" stopIfTrue="1">
      <formula>"esterreur(reference)"</formula>
    </cfRule>
  </conditionalFormatting>
  <conditionalFormatting sqref="O140:P140">
    <cfRule type="expression" dxfId="3639" priority="145" stopIfTrue="1">
      <formula>"esterreur(reference)"</formula>
    </cfRule>
  </conditionalFormatting>
  <conditionalFormatting sqref="Q94:Q95">
    <cfRule type="expression" dxfId="3638" priority="141" stopIfTrue="1">
      <formula>"esterreur(reference)"</formula>
    </cfRule>
  </conditionalFormatting>
  <conditionalFormatting sqref="Q98">
    <cfRule type="expression" dxfId="3637" priority="140" stopIfTrue="1">
      <formula>"esterreur(reference)"</formula>
    </cfRule>
  </conditionalFormatting>
  <conditionalFormatting sqref="Q101">
    <cfRule type="expression" dxfId="3636" priority="139" stopIfTrue="1">
      <formula>"esterreur(reference)"</formula>
    </cfRule>
  </conditionalFormatting>
  <conditionalFormatting sqref="Q102">
    <cfRule type="expression" dxfId="3635" priority="138" stopIfTrue="1">
      <formula>"esterreur(reference)"</formula>
    </cfRule>
  </conditionalFormatting>
  <conditionalFormatting sqref="Q103">
    <cfRule type="expression" dxfId="3634" priority="137" stopIfTrue="1">
      <formula>"esterreur(reference)"</formula>
    </cfRule>
  </conditionalFormatting>
  <conditionalFormatting sqref="Q111">
    <cfRule type="expression" dxfId="3633" priority="136" stopIfTrue="1">
      <formula>"esterreur(reference)"</formula>
    </cfRule>
  </conditionalFormatting>
  <conditionalFormatting sqref="Q112">
    <cfRule type="expression" dxfId="3632" priority="135" stopIfTrue="1">
      <formula>"esterreur(reference)"</formula>
    </cfRule>
  </conditionalFormatting>
  <conditionalFormatting sqref="Q114">
    <cfRule type="expression" dxfId="3631" priority="134" stopIfTrue="1">
      <formula>"esterreur(reference)"</formula>
    </cfRule>
  </conditionalFormatting>
  <conditionalFormatting sqref="Q116:Q119">
    <cfRule type="expression" dxfId="3630" priority="133" stopIfTrue="1">
      <formula>"esterreur(reference)"</formula>
    </cfRule>
  </conditionalFormatting>
  <conditionalFormatting sqref="Q120">
    <cfRule type="expression" dxfId="3629" priority="132" stopIfTrue="1">
      <formula>"esterreur(reference)"</formula>
    </cfRule>
  </conditionalFormatting>
  <conditionalFormatting sqref="Q130">
    <cfRule type="expression" dxfId="3628" priority="129" stopIfTrue="1">
      <formula>"esterreur(reference)"</formula>
    </cfRule>
  </conditionalFormatting>
  <conditionalFormatting sqref="Q124">
    <cfRule type="expression" dxfId="3627" priority="131" stopIfTrue="1">
      <formula>"esterreur(reference)"</formula>
    </cfRule>
  </conditionalFormatting>
  <conditionalFormatting sqref="Q123">
    <cfRule type="expression" dxfId="3626" priority="130" stopIfTrue="1">
      <formula>"esterreur(reference)"</formula>
    </cfRule>
  </conditionalFormatting>
  <conditionalFormatting sqref="Q139">
    <cfRule type="expression" dxfId="3625" priority="122" stopIfTrue="1">
      <formula>"esterreur(reference)"</formula>
    </cfRule>
  </conditionalFormatting>
  <conditionalFormatting sqref="Q131">
    <cfRule type="expression" dxfId="3624" priority="128" stopIfTrue="1">
      <formula>"esterreur(reference)"</formula>
    </cfRule>
  </conditionalFormatting>
  <conditionalFormatting sqref="Q132">
    <cfRule type="expression" dxfId="3623" priority="127" stopIfTrue="1">
      <formula>"esterreur(reference)"</formula>
    </cfRule>
  </conditionalFormatting>
  <conditionalFormatting sqref="Q133">
    <cfRule type="expression" dxfId="3622" priority="126" stopIfTrue="1">
      <formula>"esterreur(reference)"</formula>
    </cfRule>
  </conditionalFormatting>
  <conditionalFormatting sqref="Q141">
    <cfRule type="expression" dxfId="3621" priority="120" stopIfTrue="1">
      <formula>"esterreur(reference)"</formula>
    </cfRule>
  </conditionalFormatting>
  <conditionalFormatting sqref="Q136">
    <cfRule type="expression" dxfId="3620" priority="125" stopIfTrue="1">
      <formula>"esterreur(reference)"</formula>
    </cfRule>
  </conditionalFormatting>
  <conditionalFormatting sqref="Q137">
    <cfRule type="expression" dxfId="3619" priority="124" stopIfTrue="1">
      <formula>"esterreur(reference)"</formula>
    </cfRule>
  </conditionalFormatting>
  <conditionalFormatting sqref="Q138">
    <cfRule type="expression" dxfId="3618" priority="123" stopIfTrue="1">
      <formula>"esterreur(reference)"</formula>
    </cfRule>
  </conditionalFormatting>
  <conditionalFormatting sqref="Q143">
    <cfRule type="expression" dxfId="3617" priority="118" stopIfTrue="1">
      <formula>"esterreur(reference)"</formula>
    </cfRule>
  </conditionalFormatting>
  <conditionalFormatting sqref="Q140">
    <cfRule type="expression" dxfId="3616" priority="121" stopIfTrue="1">
      <formula>"esterreur(reference)"</formula>
    </cfRule>
  </conditionalFormatting>
  <conditionalFormatting sqref="Q142">
    <cfRule type="expression" dxfId="3615" priority="119" stopIfTrue="1">
      <formula>"esterreur(reference)"</formula>
    </cfRule>
  </conditionalFormatting>
  <conditionalFormatting sqref="Q144">
    <cfRule type="expression" dxfId="3614" priority="117" stopIfTrue="1">
      <formula>"esterreur(reference)"</formula>
    </cfRule>
  </conditionalFormatting>
  <conditionalFormatting sqref="Q145">
    <cfRule type="expression" dxfId="3613" priority="116" stopIfTrue="1">
      <formula>"esterreur(reference)"</formula>
    </cfRule>
  </conditionalFormatting>
  <conditionalFormatting sqref="Q146">
    <cfRule type="expression" dxfId="3612" priority="115" stopIfTrue="1">
      <formula>"esterreur(reference)"</formula>
    </cfRule>
  </conditionalFormatting>
  <conditionalFormatting sqref="Q147">
    <cfRule type="expression" dxfId="3611" priority="114" stopIfTrue="1">
      <formula>"esterreur(reference)"</formula>
    </cfRule>
  </conditionalFormatting>
  <conditionalFormatting sqref="Q113">
    <cfRule type="expression" dxfId="3610" priority="111" stopIfTrue="1">
      <formula>"esterreur(reference)"</formula>
    </cfRule>
  </conditionalFormatting>
  <conditionalFormatting sqref="Q155:Q161">
    <cfRule type="expression" dxfId="3609" priority="113" stopIfTrue="1">
      <formula>"esterreur(reference)"</formula>
    </cfRule>
  </conditionalFormatting>
  <conditionalFormatting sqref="Q115">
    <cfRule type="expression" dxfId="3608" priority="112" stopIfTrue="1">
      <formula>"esterreur(reference)"</formula>
    </cfRule>
  </conditionalFormatting>
  <conditionalFormatting sqref="P93">
    <cfRule type="expression" dxfId="3607" priority="110" stopIfTrue="1">
      <formula>"esterreur(reference)"</formula>
    </cfRule>
  </conditionalFormatting>
  <conditionalFormatting sqref="Q122">
    <cfRule type="expression" dxfId="3606" priority="109" stopIfTrue="1">
      <formula>"esterreur(reference)"</formula>
    </cfRule>
  </conditionalFormatting>
  <conditionalFormatting sqref="Q135">
    <cfRule type="expression" dxfId="3605" priority="108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3604" priority="105" stopIfTrue="1">
      <formula>"esterreur(reference)"</formula>
    </cfRule>
  </conditionalFormatting>
  <conditionalFormatting sqref="O219:P224">
    <cfRule type="expression" dxfId="3603" priority="106" stopIfTrue="1">
      <formula>"esterreur(reference)"</formula>
    </cfRule>
  </conditionalFormatting>
  <conditionalFormatting sqref="O196:Q196">
    <cfRule type="expression" dxfId="3602" priority="107" stopIfTrue="1">
      <formula>"esterreur(reference)"</formula>
    </cfRule>
  </conditionalFormatting>
  <conditionalFormatting sqref="Q171">
    <cfRule type="expression" dxfId="3601" priority="104" stopIfTrue="1">
      <formula>"esterreur(reference)"</formula>
    </cfRule>
  </conditionalFormatting>
  <conditionalFormatting sqref="Q174">
    <cfRule type="expression" dxfId="3600" priority="103" stopIfTrue="1">
      <formula>"esterreur(reference)"</formula>
    </cfRule>
  </conditionalFormatting>
  <conditionalFormatting sqref="Q177">
    <cfRule type="expression" dxfId="3599" priority="102" stopIfTrue="1">
      <formula>"esterreur(reference)"</formula>
    </cfRule>
  </conditionalFormatting>
  <conditionalFormatting sqref="Q183">
    <cfRule type="expression" dxfId="3598" priority="101" stopIfTrue="1">
      <formula>"esterreur(reference)"</formula>
    </cfRule>
  </conditionalFormatting>
  <conditionalFormatting sqref="Q187">
    <cfRule type="expression" dxfId="3597" priority="100" stopIfTrue="1">
      <formula>"esterreur(reference)"</formula>
    </cfRule>
  </conditionalFormatting>
  <conditionalFormatting sqref="Q180">
    <cfRule type="expression" dxfId="3596" priority="99" stopIfTrue="1">
      <formula>"esterreur(reference)"</formula>
    </cfRule>
  </conditionalFormatting>
  <conditionalFormatting sqref="P182">
    <cfRule type="expression" dxfId="3595" priority="98" stopIfTrue="1">
      <formula>"esterreur(reference)"</formula>
    </cfRule>
  </conditionalFormatting>
  <conditionalFormatting sqref="P174">
    <cfRule type="expression" dxfId="3594" priority="97" stopIfTrue="1">
      <formula>"esterreur(reference)"</formula>
    </cfRule>
  </conditionalFormatting>
  <conditionalFormatting sqref="P177">
    <cfRule type="expression" dxfId="3593" priority="96" stopIfTrue="1">
      <formula>"esterreur(reference)"</formula>
    </cfRule>
  </conditionalFormatting>
  <conditionalFormatting sqref="P180">
    <cfRule type="expression" dxfId="3592" priority="95" stopIfTrue="1">
      <formula>"esterreur(reference)"</formula>
    </cfRule>
  </conditionalFormatting>
  <conditionalFormatting sqref="P187">
    <cfRule type="expression" dxfId="3591" priority="94" stopIfTrue="1">
      <formula>"esterreur(reference)"</formula>
    </cfRule>
  </conditionalFormatting>
  <conditionalFormatting sqref="P190">
    <cfRule type="expression" dxfId="3590" priority="93" stopIfTrue="1">
      <formula>"esterreur(reference)"</formula>
    </cfRule>
  </conditionalFormatting>
  <conditionalFormatting sqref="O287:Q287 O288:P288 O242:Q242 O251:Q252 O284:Q284 O253:P274">
    <cfRule type="expression" dxfId="3589" priority="90" stopIfTrue="1">
      <formula>"esterreur(reference)"</formula>
    </cfRule>
  </conditionalFormatting>
  <conditionalFormatting sqref="O275:P280">
    <cfRule type="expression" dxfId="3588" priority="91" stopIfTrue="1">
      <formula>"esterreur(reference)"</formula>
    </cfRule>
  </conditionalFormatting>
  <conditionalFormatting sqref="O281:P283">
    <cfRule type="expression" dxfId="3587" priority="92" stopIfTrue="1">
      <formula>"esterreur(reference)"</formula>
    </cfRule>
  </conditionalFormatting>
  <conditionalFormatting sqref="Q243">
    <cfRule type="expression" dxfId="3586" priority="89" stopIfTrue="1">
      <formula>"esterreur(reference)"</formula>
    </cfRule>
  </conditionalFormatting>
  <conditionalFormatting sqref="Q246">
    <cfRule type="expression" dxfId="3585" priority="88" stopIfTrue="1">
      <formula>"esterreur(reference)"</formula>
    </cfRule>
  </conditionalFormatting>
  <conditionalFormatting sqref="Q253">
    <cfRule type="expression" dxfId="3584" priority="87" stopIfTrue="1">
      <formula>"esterreur(reference)"</formula>
    </cfRule>
  </conditionalFormatting>
  <conditionalFormatting sqref="Q254">
    <cfRule type="expression" dxfId="3583" priority="86" stopIfTrue="1">
      <formula>"esterreur(reference)"</formula>
    </cfRule>
  </conditionalFormatting>
  <conditionalFormatting sqref="Q255">
    <cfRule type="expression" dxfId="3582" priority="85" stopIfTrue="1">
      <formula>"esterreur(reference)"</formula>
    </cfRule>
  </conditionalFormatting>
  <conditionalFormatting sqref="Q256">
    <cfRule type="expression" dxfId="3581" priority="84" stopIfTrue="1">
      <formula>"esterreur(reference)"</formula>
    </cfRule>
  </conditionalFormatting>
  <conditionalFormatting sqref="Q257">
    <cfRule type="expression" dxfId="3580" priority="83" stopIfTrue="1">
      <formula>"esterreur(reference)"</formula>
    </cfRule>
  </conditionalFormatting>
  <conditionalFormatting sqref="Q258">
    <cfRule type="expression" dxfId="3579" priority="82" stopIfTrue="1">
      <formula>"esterreur(reference)"</formula>
    </cfRule>
  </conditionalFormatting>
  <conditionalFormatting sqref="Q259">
    <cfRule type="expression" dxfId="3578" priority="81" stopIfTrue="1">
      <formula>"esterreur(reference)"</formula>
    </cfRule>
  </conditionalFormatting>
  <conditionalFormatting sqref="Q260">
    <cfRule type="expression" dxfId="3577" priority="80" stopIfTrue="1">
      <formula>"esterreur(reference)"</formula>
    </cfRule>
  </conditionalFormatting>
  <conditionalFormatting sqref="Q261">
    <cfRule type="expression" dxfId="3576" priority="79" stopIfTrue="1">
      <formula>"esterreur(reference)"</formula>
    </cfRule>
  </conditionalFormatting>
  <conditionalFormatting sqref="Q262">
    <cfRule type="expression" dxfId="3575" priority="78" stopIfTrue="1">
      <formula>"esterreur(reference)"</formula>
    </cfRule>
  </conditionalFormatting>
  <conditionalFormatting sqref="Q263:Q264">
    <cfRule type="expression" dxfId="3574" priority="77" stopIfTrue="1">
      <formula>"esterreur(reference)"</formula>
    </cfRule>
  </conditionalFormatting>
  <conditionalFormatting sqref="P240">
    <cfRule type="expression" dxfId="3573" priority="76" stopIfTrue="1">
      <formula>"esterreur(reference)"</formula>
    </cfRule>
  </conditionalFormatting>
  <conditionalFormatting sqref="P243">
    <cfRule type="expression" dxfId="3572" priority="75" stopIfTrue="1">
      <formula>"esterreur(reference)"</formula>
    </cfRule>
  </conditionalFormatting>
  <conditionalFormatting sqref="P246">
    <cfRule type="expression" dxfId="3571" priority="74" stopIfTrue="1">
      <formula>"esterreur(reference)"</formula>
    </cfRule>
  </conditionalFormatting>
  <conditionalFormatting sqref="Q240">
    <cfRule type="expression" dxfId="3570" priority="73" stopIfTrue="1">
      <formula>"esterreur(reference)"</formula>
    </cfRule>
  </conditionalFormatting>
  <conditionalFormatting sqref="P286">
    <cfRule type="expression" dxfId="3569" priority="72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3568" priority="70" stopIfTrue="1">
      <formula>"esterreur(reference)"</formula>
    </cfRule>
  </conditionalFormatting>
  <conditionalFormatting sqref="O316:Q316">
    <cfRule type="expression" dxfId="3567" priority="71" stopIfTrue="1">
      <formula>"esterreur(reference)"</formula>
    </cfRule>
  </conditionalFormatting>
  <conditionalFormatting sqref="Q331:Q347">
    <cfRule type="expression" dxfId="3566" priority="58" stopIfTrue="1">
      <formula>"esterreur(reference)"</formula>
    </cfRule>
  </conditionalFormatting>
  <conditionalFormatting sqref="Q325">
    <cfRule type="expression" dxfId="3565" priority="62" stopIfTrue="1">
      <formula>"esterreur(reference)"</formula>
    </cfRule>
  </conditionalFormatting>
  <conditionalFormatting sqref="Q326">
    <cfRule type="expression" dxfId="3564" priority="61" stopIfTrue="1">
      <formula>"esterreur(reference)"</formula>
    </cfRule>
  </conditionalFormatting>
  <conditionalFormatting sqref="Q327">
    <cfRule type="expression" dxfId="3563" priority="60" stopIfTrue="1">
      <formula>"esterreur(reference)"</formula>
    </cfRule>
  </conditionalFormatting>
  <conditionalFormatting sqref="Q328">
    <cfRule type="expression" dxfId="3562" priority="59" stopIfTrue="1">
      <formula>"esterreur(reference)"</formula>
    </cfRule>
  </conditionalFormatting>
  <conditionalFormatting sqref="Q294:Q301">
    <cfRule type="expression" dxfId="3561" priority="69" stopIfTrue="1">
      <formula>"esterreur(reference)"</formula>
    </cfRule>
  </conditionalFormatting>
  <conditionalFormatting sqref="Q302">
    <cfRule type="expression" dxfId="3560" priority="68" stopIfTrue="1">
      <formula>"esterreur(reference)"</formula>
    </cfRule>
  </conditionalFormatting>
  <conditionalFormatting sqref="Q306">
    <cfRule type="expression" dxfId="3559" priority="67" stopIfTrue="1">
      <formula>"esterreur(reference)"</formula>
    </cfRule>
  </conditionalFormatting>
  <conditionalFormatting sqref="Q307">
    <cfRule type="expression" dxfId="3558" priority="66" stopIfTrue="1">
      <formula>"esterreur(reference)"</formula>
    </cfRule>
  </conditionalFormatting>
  <conditionalFormatting sqref="Q311">
    <cfRule type="expression" dxfId="3557" priority="65" stopIfTrue="1">
      <formula>"esterreur(reference)"</formula>
    </cfRule>
  </conditionalFormatting>
  <conditionalFormatting sqref="Q317">
    <cfRule type="expression" dxfId="3556" priority="64" stopIfTrue="1">
      <formula>"esterreur(reference)"</formula>
    </cfRule>
  </conditionalFormatting>
  <conditionalFormatting sqref="Q318">
    <cfRule type="expression" dxfId="3555" priority="63" stopIfTrue="1">
      <formula>"esterreur(reference)"</formula>
    </cfRule>
  </conditionalFormatting>
  <conditionalFormatting sqref="O306:O307">
    <cfRule type="expression" dxfId="3554" priority="57" stopIfTrue="1">
      <formula>"esterreur(reference)"</formula>
    </cfRule>
  </conditionalFormatting>
  <conditionalFormatting sqref="O311">
    <cfRule type="expression" dxfId="3553" priority="56" stopIfTrue="1">
      <formula>"esterreur(reference)"</formula>
    </cfRule>
  </conditionalFormatting>
  <conditionalFormatting sqref="Q330">
    <cfRule type="expression" dxfId="3552" priority="55" stopIfTrue="1">
      <formula>"esterreur(reference)"</formula>
    </cfRule>
  </conditionalFormatting>
  <conditionalFormatting sqref="O363:Q363 O364:P375">
    <cfRule type="expression" dxfId="3551" priority="49" stopIfTrue="1">
      <formula>"esterreur(reference)"</formula>
    </cfRule>
  </conditionalFormatting>
  <conditionalFormatting sqref="O358:Q358">
    <cfRule type="expression" dxfId="3550" priority="50" stopIfTrue="1">
      <formula>"esterreur(reference)"</formula>
    </cfRule>
  </conditionalFormatting>
  <conditionalFormatting sqref="O376:Q376 O377:P392">
    <cfRule type="expression" dxfId="3549" priority="51" stopIfTrue="1">
      <formula>"esterreur(reference)"</formula>
    </cfRule>
  </conditionalFormatting>
  <conditionalFormatting sqref="O395:Q398 O393:P393">
    <cfRule type="expression" dxfId="3548" priority="52" stopIfTrue="1">
      <formula>"esterreur(reference)"</formula>
    </cfRule>
  </conditionalFormatting>
  <conditionalFormatting sqref="O360:Q362 P359">
    <cfRule type="expression" dxfId="3547" priority="53" stopIfTrue="1">
      <formula>"esterreur(reference)"</formula>
    </cfRule>
  </conditionalFormatting>
  <conditionalFormatting sqref="P394">
    <cfRule type="expression" dxfId="3546" priority="54" stopIfTrue="1">
      <formula>"esterreur(reference)"</formula>
    </cfRule>
  </conditionalFormatting>
  <conditionalFormatting sqref="Q364:Q375">
    <cfRule type="expression" dxfId="3545" priority="48" stopIfTrue="1">
      <formula>"esterreur(reference)"</formula>
    </cfRule>
  </conditionalFormatting>
  <conditionalFormatting sqref="Q377:Q393">
    <cfRule type="expression" dxfId="3544" priority="47" stopIfTrue="1">
      <formula>"esterreur(reference)"</formula>
    </cfRule>
  </conditionalFormatting>
  <conditionalFormatting sqref="O359">
    <cfRule type="expression" dxfId="3543" priority="46" stopIfTrue="1">
      <formula>"esterreur(reference)"</formula>
    </cfRule>
  </conditionalFormatting>
  <conditionalFormatting sqref="Q359">
    <cfRule type="expression" dxfId="3542" priority="45" stopIfTrue="1">
      <formula>"esterreur(reference)"</formula>
    </cfRule>
  </conditionalFormatting>
  <conditionalFormatting sqref="Q36:Q40">
    <cfRule type="expression" dxfId="3541" priority="44" stopIfTrue="1">
      <formula>"esterreur(reference)"</formula>
    </cfRule>
  </conditionalFormatting>
  <conditionalFormatting sqref="L68">
    <cfRule type="expression" dxfId="3540" priority="43" stopIfTrue="1">
      <formula>"esterreur(reference)"</formula>
    </cfRule>
  </conditionalFormatting>
  <conditionalFormatting sqref="Q149:Q151">
    <cfRule type="expression" dxfId="3539" priority="35" stopIfTrue="1">
      <formula>"esterreur(reference)"</formula>
    </cfRule>
  </conditionalFormatting>
  <conditionalFormatting sqref="H148 J148:K148">
    <cfRule type="expression" dxfId="3538" priority="42" stopIfTrue="1">
      <formula>"esterreur(reference)"</formula>
    </cfRule>
  </conditionalFormatting>
  <conditionalFormatting sqref="L148">
    <cfRule type="expression" dxfId="3537" priority="41" stopIfTrue="1">
      <formula>"esterreur(reference)"</formula>
    </cfRule>
  </conditionalFormatting>
  <conditionalFormatting sqref="O148:P148">
    <cfRule type="expression" dxfId="3536" priority="40" stopIfTrue="1">
      <formula>"esterreur(reference)"</formula>
    </cfRule>
  </conditionalFormatting>
  <conditionalFormatting sqref="Q148">
    <cfRule type="expression" dxfId="3535" priority="39" stopIfTrue="1">
      <formula>"esterreur(reference)"</formula>
    </cfRule>
  </conditionalFormatting>
  <conditionalFormatting sqref="H149:H151 J149:K151">
    <cfRule type="expression" dxfId="3534" priority="38" stopIfTrue="1">
      <formula>"esterreur(reference)"</formula>
    </cfRule>
  </conditionalFormatting>
  <conditionalFormatting sqref="L149:L151">
    <cfRule type="expression" dxfId="3533" priority="37" stopIfTrue="1">
      <formula>"esterreur(reference)"</formula>
    </cfRule>
  </conditionalFormatting>
  <conditionalFormatting sqref="O149:P151">
    <cfRule type="expression" dxfId="3532" priority="36" stopIfTrue="1">
      <formula>"esterreur(reference)"</formula>
    </cfRule>
  </conditionalFormatting>
  <conditionalFormatting sqref="L158:L161">
    <cfRule type="expression" dxfId="3531" priority="34" stopIfTrue="1">
      <formula>"esterreur(reference)"</formula>
    </cfRule>
  </conditionalFormatting>
  <conditionalFormatting sqref="AG414:AI417">
    <cfRule type="cellIs" dxfId="3530" priority="33" operator="greaterThan">
      <formula>0</formula>
    </cfRule>
  </conditionalFormatting>
  <conditionalFormatting sqref="AO414:AO417">
    <cfRule type="cellIs" dxfId="3529" priority="32" operator="greaterThan">
      <formula>0</formula>
    </cfRule>
  </conditionalFormatting>
  <conditionalFormatting sqref="Q99">
    <cfRule type="expression" dxfId="3528" priority="31" stopIfTrue="1">
      <formula>"esterreur(reference)"</formula>
    </cfRule>
  </conditionalFormatting>
  <conditionalFormatting sqref="L93">
    <cfRule type="expression" dxfId="3527" priority="30" stopIfTrue="1">
      <formula>"esterreur(reference)"</formula>
    </cfRule>
  </conditionalFormatting>
  <conditionalFormatting sqref="Q93">
    <cfRule type="expression" dxfId="3526" priority="29" stopIfTrue="1">
      <formula>"esterreur(reference)"</formula>
    </cfRule>
  </conditionalFormatting>
  <conditionalFormatting sqref="K171">
    <cfRule type="expression" dxfId="3525" priority="28" stopIfTrue="1">
      <formula>"esterreur(reference)"</formula>
    </cfRule>
  </conditionalFormatting>
  <conditionalFormatting sqref="P171">
    <cfRule type="expression" dxfId="3524" priority="27" stopIfTrue="1">
      <formula>"esterreur(reference)"</formula>
    </cfRule>
  </conditionalFormatting>
  <conditionalFormatting sqref="K180 K177 K174">
    <cfRule type="expression" dxfId="3523" priority="26" stopIfTrue="1">
      <formula>"esterreur(reference)"</formula>
    </cfRule>
  </conditionalFormatting>
  <conditionalFormatting sqref="Q207">
    <cfRule type="expression" dxfId="3522" priority="17" stopIfTrue="1">
      <formula>"esterreur(reference)"</formula>
    </cfRule>
  </conditionalFormatting>
  <conditionalFormatting sqref="Q197">
    <cfRule type="expression" dxfId="3521" priority="25" stopIfTrue="1">
      <formula>"esterreur(reference)"</formula>
    </cfRule>
  </conditionalFormatting>
  <conditionalFormatting sqref="Q199">
    <cfRule type="expression" dxfId="3520" priority="24" stopIfTrue="1">
      <formula>"esterreur(reference)"</formula>
    </cfRule>
  </conditionalFormatting>
  <conditionalFormatting sqref="Q198">
    <cfRule type="expression" dxfId="3519" priority="23" stopIfTrue="1">
      <formula>"esterreur(reference)"</formula>
    </cfRule>
  </conditionalFormatting>
  <conditionalFormatting sqref="Q200">
    <cfRule type="expression" dxfId="3518" priority="22" stopIfTrue="1">
      <formula>"esterreur(reference)"</formula>
    </cfRule>
  </conditionalFormatting>
  <conditionalFormatting sqref="Q201">
    <cfRule type="expression" dxfId="3517" priority="21" stopIfTrue="1">
      <formula>"esterreur(reference)"</formula>
    </cfRule>
  </conditionalFormatting>
  <conditionalFormatting sqref="Q202:Q204">
    <cfRule type="expression" dxfId="3516" priority="20" stopIfTrue="1">
      <formula>"esterreur(reference)"</formula>
    </cfRule>
  </conditionalFormatting>
  <conditionalFormatting sqref="Q206">
    <cfRule type="expression" dxfId="3515" priority="18" stopIfTrue="1">
      <formula>"esterreur(reference)"</formula>
    </cfRule>
  </conditionalFormatting>
  <conditionalFormatting sqref="Q205">
    <cfRule type="expression" dxfId="3514" priority="19" stopIfTrue="1">
      <formula>"esterreur(reference)"</formula>
    </cfRule>
  </conditionalFormatting>
  <conditionalFormatting sqref="Q208">
    <cfRule type="expression" dxfId="3513" priority="16" stopIfTrue="1">
      <formula>"esterreur(reference)"</formula>
    </cfRule>
  </conditionalFormatting>
  <conditionalFormatting sqref="Q211:Q224">
    <cfRule type="expression" dxfId="3512" priority="15" stopIfTrue="1">
      <formula>"esterreur(reference)"</formula>
    </cfRule>
  </conditionalFormatting>
  <conditionalFormatting sqref="Q225:Q227">
    <cfRule type="expression" dxfId="3511" priority="14" stopIfTrue="1">
      <formula>"esterreur(reference)"</formula>
    </cfRule>
  </conditionalFormatting>
  <conditionalFormatting sqref="Q210">
    <cfRule type="expression" dxfId="3510" priority="13" stopIfTrue="1">
      <formula>"esterreur(reference)"</formula>
    </cfRule>
  </conditionalFormatting>
  <conditionalFormatting sqref="L240">
    <cfRule type="expression" dxfId="3509" priority="12" stopIfTrue="1">
      <formula>"esterreur(reference)"</formula>
    </cfRule>
  </conditionalFormatting>
  <conditionalFormatting sqref="K240">
    <cfRule type="expression" dxfId="3508" priority="11" stopIfTrue="1">
      <formula>"esterreur(reference)"</formula>
    </cfRule>
  </conditionalFormatting>
  <conditionalFormatting sqref="L294:L302">
    <cfRule type="expression" dxfId="3507" priority="10" stopIfTrue="1">
      <formula>"esterreur(reference)"</formula>
    </cfRule>
  </conditionalFormatting>
  <conditionalFormatting sqref="Q275:Q283">
    <cfRule type="expression" dxfId="3506" priority="9" stopIfTrue="1">
      <formula>"esterreur(reference)"</formula>
    </cfRule>
  </conditionalFormatting>
  <conditionalFormatting sqref="Q271">
    <cfRule type="expression" dxfId="3505" priority="4" stopIfTrue="1">
      <formula>"esterreur(reference)"</formula>
    </cfRule>
  </conditionalFormatting>
  <conditionalFormatting sqref="Q274">
    <cfRule type="expression" dxfId="3504" priority="2" stopIfTrue="1">
      <formula>"esterreur(reference)"</formula>
    </cfRule>
  </conditionalFormatting>
  <conditionalFormatting sqref="Q268">
    <cfRule type="expression" dxfId="3503" priority="7" stopIfTrue="1">
      <formula>"esterreur(reference)"</formula>
    </cfRule>
  </conditionalFormatting>
  <conditionalFormatting sqref="Q267">
    <cfRule type="expression" dxfId="3502" priority="8" stopIfTrue="1">
      <formula>"esterreur(reference)"</formula>
    </cfRule>
  </conditionalFormatting>
  <conditionalFormatting sqref="Q269">
    <cfRule type="expression" dxfId="3501" priority="6" stopIfTrue="1">
      <formula>"esterreur(reference)"</formula>
    </cfRule>
  </conditionalFormatting>
  <conditionalFormatting sqref="Q270">
    <cfRule type="expression" dxfId="3500" priority="5" stopIfTrue="1">
      <formula>"esterreur(reference)"</formula>
    </cfRule>
  </conditionalFormatting>
  <conditionalFormatting sqref="Q272:Q273">
    <cfRule type="expression" dxfId="3499" priority="3" stopIfTrue="1">
      <formula>"esterreur(reference)"</formula>
    </cfRule>
  </conditionalFormatting>
  <conditionalFormatting sqref="Q266">
    <cfRule type="expression" dxfId="3498" priority="1" stopIfTrue="1">
      <formula>"esterreur(reference)"</formula>
    </cfRule>
  </conditionalFormatting>
  <printOptions horizontalCentered="1"/>
  <pageMargins left="0" right="0" top="0.25" bottom="0.25" header="0" footer="0"/>
  <pageSetup scale="4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2060-DD57-44FC-B1C7-25A7A7AECD99}">
  <sheetPr>
    <tabColor theme="4" tint="0.79998168889431442"/>
  </sheetPr>
  <dimension ref="A1:BJ697"/>
  <sheetViews>
    <sheetView topLeftCell="C1" workbookViewId="0">
      <selection activeCell="C1" sqref="A1:XFD1048576"/>
    </sheetView>
  </sheetViews>
  <sheetFormatPr baseColWidth="10" defaultColWidth="12.625" defaultRowHeight="15" customHeight="1"/>
  <cols>
    <col min="1" max="1" width="24.125" hidden="1" customWidth="1"/>
    <col min="2" max="2" width="21.625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40" ht="35.25">
      <c r="B1" s="1"/>
      <c r="C1" s="1" t="s">
        <v>256</v>
      </c>
      <c r="D1" s="2"/>
      <c r="E1" s="2"/>
      <c r="F1" s="2"/>
      <c r="G1" s="2"/>
      <c r="H1" s="1"/>
      <c r="I1" s="2"/>
      <c r="J1" s="1"/>
      <c r="K1" s="749" t="s">
        <v>0</v>
      </c>
      <c r="L1" s="2"/>
      <c r="M1" s="2"/>
      <c r="N1" s="4"/>
      <c r="O1" s="1"/>
      <c r="P1" s="2"/>
      <c r="Q1" s="1"/>
      <c r="R1" s="2"/>
      <c r="S1" s="5" t="s">
        <v>539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258</v>
      </c>
      <c r="K2" s="9"/>
      <c r="L2" s="9" t="s">
        <v>259</v>
      </c>
      <c r="M2" s="11"/>
      <c r="N2" s="11"/>
      <c r="O2" s="9" t="s">
        <v>258</v>
      </c>
      <c r="P2" s="9"/>
      <c r="Q2" s="9" t="s">
        <v>259</v>
      </c>
      <c r="R2" s="11"/>
      <c r="S2" s="11"/>
      <c r="T2" s="11"/>
      <c r="U2" s="11"/>
    </row>
    <row r="3" spans="1:40" ht="21" thickTop="1">
      <c r="B3" s="12"/>
      <c r="C3" s="13"/>
      <c r="D3" s="774" t="s">
        <v>5</v>
      </c>
      <c r="E3" s="775"/>
      <c r="F3" s="776"/>
      <c r="G3" s="777" t="s">
        <v>6</v>
      </c>
      <c r="H3" s="775"/>
      <c r="I3" s="776"/>
      <c r="J3" s="777" t="s">
        <v>7</v>
      </c>
      <c r="K3" s="775"/>
      <c r="L3" s="776"/>
      <c r="M3" s="777" t="s">
        <v>8</v>
      </c>
      <c r="N3" s="776"/>
      <c r="O3" s="774" t="s">
        <v>9</v>
      </c>
      <c r="P3" s="775"/>
      <c r="Q3" s="776"/>
      <c r="R3" s="777" t="s">
        <v>10</v>
      </c>
      <c r="S3" s="778"/>
      <c r="T3" s="14"/>
      <c r="U3" s="14"/>
      <c r="V3" s="12" t="s">
        <v>260</v>
      </c>
      <c r="W3" s="12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12" t="s">
        <v>261</v>
      </c>
      <c r="W4" s="12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45" customHeight="1">
      <c r="A5" t="s">
        <v>262</v>
      </c>
      <c r="B5" s="12" t="s">
        <v>0</v>
      </c>
      <c r="C5" s="21" t="s">
        <v>16</v>
      </c>
      <c r="D5" s="22"/>
      <c r="E5" s="22"/>
      <c r="F5" s="23">
        <v>678330.08198413614</v>
      </c>
      <c r="G5" s="24"/>
      <c r="H5" s="22"/>
      <c r="I5" s="25">
        <v>678330.08198413614</v>
      </c>
      <c r="J5" s="24"/>
      <c r="K5" s="26"/>
      <c r="L5" s="23">
        <v>3240605.2</v>
      </c>
      <c r="M5" s="27"/>
      <c r="N5" s="28"/>
      <c r="O5" s="24"/>
      <c r="P5" s="26"/>
      <c r="Q5" s="23">
        <v>2855919.92</v>
      </c>
      <c r="R5" s="27"/>
      <c r="S5" s="29"/>
      <c r="T5" s="14"/>
      <c r="U5" s="14"/>
      <c r="V5" s="12" t="s">
        <v>263</v>
      </c>
      <c r="W5" s="12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45" customHeight="1">
      <c r="A6" t="s">
        <v>264</v>
      </c>
      <c r="B6" s="12" t="s">
        <v>0</v>
      </c>
      <c r="C6" s="30" t="s">
        <v>17</v>
      </c>
      <c r="D6" s="31">
        <v>24.706978036209659</v>
      </c>
      <c r="E6" s="31">
        <v>604.29042904290429</v>
      </c>
      <c r="F6" s="31">
        <v>14930.190357854748</v>
      </c>
      <c r="G6" s="32">
        <v>24.706978036209659</v>
      </c>
      <c r="H6" s="31">
        <v>955.05621789951272</v>
      </c>
      <c r="I6" s="31">
        <v>23596.552998988725</v>
      </c>
      <c r="J6" s="655">
        <v>32</v>
      </c>
      <c r="K6" s="31">
        <v>1097.7471874999956</v>
      </c>
      <c r="L6" s="33">
        <v>35127.909999999858</v>
      </c>
      <c r="M6" s="32">
        <v>7.2930219637903413</v>
      </c>
      <c r="N6" s="34">
        <v>11531.357001011133</v>
      </c>
      <c r="O6" s="655">
        <v>44</v>
      </c>
      <c r="P6" s="31">
        <v>459.03727272727042</v>
      </c>
      <c r="Q6" s="33">
        <v>20197.639999999898</v>
      </c>
      <c r="R6" s="32">
        <v>-12</v>
      </c>
      <c r="S6" s="35">
        <v>14930.26999999996</v>
      </c>
      <c r="T6" s="14"/>
      <c r="U6" s="14"/>
      <c r="V6" s="12" t="s">
        <v>265</v>
      </c>
      <c r="W6" s="12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45" customHeight="1">
      <c r="A7" t="s">
        <v>266</v>
      </c>
      <c r="B7" s="12" t="s">
        <v>0</v>
      </c>
      <c r="C7" s="30" t="s">
        <v>18</v>
      </c>
      <c r="D7" s="31">
        <v>33.187260926525845</v>
      </c>
      <c r="E7" s="31">
        <v>1315.4791154791155</v>
      </c>
      <c r="F7" s="31">
        <v>43657.14864880083</v>
      </c>
      <c r="G7" s="32">
        <v>33.187260926525845</v>
      </c>
      <c r="H7" s="31">
        <v>1702.6668817908317</v>
      </c>
      <c r="I7" s="31">
        <v>56506.850076946466</v>
      </c>
      <c r="J7" s="655">
        <v>37</v>
      </c>
      <c r="K7" s="31">
        <v>2171.0772972972968</v>
      </c>
      <c r="L7" s="33">
        <v>80329.859999999986</v>
      </c>
      <c r="M7" s="32">
        <v>3.8127390734741553</v>
      </c>
      <c r="N7" s="34">
        <v>23823.00992305352</v>
      </c>
      <c r="O7" s="655">
        <v>34</v>
      </c>
      <c r="P7" s="31">
        <v>622.44558823529826</v>
      </c>
      <c r="Q7" s="33">
        <v>21163.15000000014</v>
      </c>
      <c r="R7" s="32">
        <v>3</v>
      </c>
      <c r="S7" s="35">
        <v>59166.709999999846</v>
      </c>
      <c r="T7" s="14"/>
      <c r="U7" s="14"/>
      <c r="V7" s="12" t="s">
        <v>267</v>
      </c>
      <c r="W7" s="12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45" customHeight="1">
      <c r="A8" t="s">
        <v>268</v>
      </c>
      <c r="B8" s="12" t="s">
        <v>0</v>
      </c>
      <c r="C8" s="30" t="s">
        <v>19</v>
      </c>
      <c r="D8" s="31">
        <v>0</v>
      </c>
      <c r="E8" s="31">
        <v>0</v>
      </c>
      <c r="F8" s="31">
        <v>0</v>
      </c>
      <c r="G8" s="32">
        <v>0</v>
      </c>
      <c r="H8" s="31">
        <v>0</v>
      </c>
      <c r="I8" s="31">
        <v>0</v>
      </c>
      <c r="J8" s="655">
        <v>0</v>
      </c>
      <c r="K8" s="31">
        <v>0</v>
      </c>
      <c r="L8" s="33">
        <v>0</v>
      </c>
      <c r="M8" s="32">
        <v>0</v>
      </c>
      <c r="N8" s="34">
        <v>0</v>
      </c>
      <c r="O8" s="655">
        <v>0</v>
      </c>
      <c r="P8" s="31">
        <v>0</v>
      </c>
      <c r="Q8" s="33">
        <v>0</v>
      </c>
      <c r="R8" s="32">
        <v>0</v>
      </c>
      <c r="S8" s="35">
        <v>0</v>
      </c>
      <c r="T8" s="14"/>
      <c r="U8" s="14"/>
      <c r="V8" s="12"/>
      <c r="W8" s="12"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45" customHeight="1">
      <c r="A9" t="s">
        <v>269</v>
      </c>
      <c r="B9" s="12" t="s">
        <v>0</v>
      </c>
      <c r="C9" s="30" t="s">
        <v>20</v>
      </c>
      <c r="D9" s="31">
        <v>0</v>
      </c>
      <c r="E9" s="31">
        <v>0</v>
      </c>
      <c r="F9" s="31">
        <v>0</v>
      </c>
      <c r="G9" s="32">
        <v>0</v>
      </c>
      <c r="H9" s="31">
        <v>0</v>
      </c>
      <c r="I9" s="31">
        <v>0</v>
      </c>
      <c r="J9" s="655">
        <v>0</v>
      </c>
      <c r="K9" s="31">
        <v>0</v>
      </c>
      <c r="L9" s="33">
        <v>0</v>
      </c>
      <c r="M9" s="32">
        <v>0</v>
      </c>
      <c r="N9" s="34">
        <v>0</v>
      </c>
      <c r="O9" s="655">
        <v>0</v>
      </c>
      <c r="P9" s="31">
        <v>0</v>
      </c>
      <c r="Q9" s="33">
        <v>0</v>
      </c>
      <c r="R9" s="32">
        <v>0</v>
      </c>
      <c r="S9" s="35"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45" hidden="1" customHeight="1">
      <c r="A10" t="s">
        <v>270</v>
      </c>
      <c r="B10" s="12" t="s">
        <v>0</v>
      </c>
      <c r="C10" s="30" t="s">
        <v>21</v>
      </c>
      <c r="D10" s="31">
        <v>0</v>
      </c>
      <c r="E10" s="31">
        <v>0</v>
      </c>
      <c r="F10" s="31">
        <v>0</v>
      </c>
      <c r="G10" s="32">
        <v>0</v>
      </c>
      <c r="H10" s="31">
        <v>0</v>
      </c>
      <c r="I10" s="31">
        <v>0</v>
      </c>
      <c r="J10" s="656">
        <v>0</v>
      </c>
      <c r="K10" s="31">
        <v>0</v>
      </c>
      <c r="L10" s="33">
        <v>0</v>
      </c>
      <c r="M10" s="32">
        <v>0</v>
      </c>
      <c r="N10" s="34">
        <v>0</v>
      </c>
      <c r="O10" s="656">
        <v>0</v>
      </c>
      <c r="P10" s="31">
        <v>0</v>
      </c>
      <c r="Q10" s="33">
        <v>0</v>
      </c>
      <c r="R10" s="32">
        <v>0</v>
      </c>
      <c r="S10" s="35"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45" hidden="1" customHeight="1">
      <c r="A11" t="s">
        <v>270</v>
      </c>
      <c r="B11" s="12" t="s">
        <v>0</v>
      </c>
      <c r="C11" s="30" t="s">
        <v>21</v>
      </c>
      <c r="D11" s="31">
        <v>0</v>
      </c>
      <c r="E11" s="31">
        <v>0</v>
      </c>
      <c r="F11" s="31">
        <v>0</v>
      </c>
      <c r="G11" s="32">
        <v>0</v>
      </c>
      <c r="H11" s="31">
        <v>0</v>
      </c>
      <c r="I11" s="31">
        <v>0</v>
      </c>
      <c r="J11" s="656">
        <v>0</v>
      </c>
      <c r="K11" s="31">
        <v>0</v>
      </c>
      <c r="L11" s="33">
        <v>0</v>
      </c>
      <c r="M11" s="32">
        <v>0</v>
      </c>
      <c r="N11" s="34">
        <v>0</v>
      </c>
      <c r="O11" s="656">
        <v>0</v>
      </c>
      <c r="P11" s="31">
        <v>0</v>
      </c>
      <c r="Q11" s="33">
        <v>0</v>
      </c>
      <c r="R11" s="32">
        <v>0</v>
      </c>
      <c r="S11" s="35"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45" hidden="1" customHeight="1">
      <c r="A12" t="s">
        <v>270</v>
      </c>
      <c r="B12" s="12" t="s">
        <v>0</v>
      </c>
      <c r="C12" s="30" t="s">
        <v>21</v>
      </c>
      <c r="D12" s="31">
        <v>0</v>
      </c>
      <c r="E12" s="31">
        <v>0</v>
      </c>
      <c r="F12" s="31">
        <v>0</v>
      </c>
      <c r="G12" s="32">
        <v>0</v>
      </c>
      <c r="H12" s="31">
        <v>0</v>
      </c>
      <c r="I12" s="31">
        <v>0</v>
      </c>
      <c r="J12" s="656">
        <v>0</v>
      </c>
      <c r="K12" s="31">
        <v>0</v>
      </c>
      <c r="L12" s="33">
        <v>0</v>
      </c>
      <c r="M12" s="32">
        <v>0</v>
      </c>
      <c r="N12" s="34">
        <v>0</v>
      </c>
      <c r="O12" s="656">
        <v>0</v>
      </c>
      <c r="P12" s="31">
        <v>0</v>
      </c>
      <c r="Q12" s="33">
        <v>0</v>
      </c>
      <c r="R12" s="32">
        <v>0</v>
      </c>
      <c r="S12" s="35"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45" customHeight="1">
      <c r="A13" t="s">
        <v>271</v>
      </c>
      <c r="B13" s="12" t="s">
        <v>0</v>
      </c>
      <c r="C13" s="36" t="s">
        <v>22</v>
      </c>
      <c r="D13" s="37">
        <v>57.8942389627355</v>
      </c>
      <c r="E13" s="37">
        <v>1011.9718309859156</v>
      </c>
      <c r="F13" s="38">
        <v>58587.33900665558</v>
      </c>
      <c r="G13" s="39">
        <v>57.8942389627355</v>
      </c>
      <c r="H13" s="37">
        <v>1383.616133679466</v>
      </c>
      <c r="I13" s="38">
        <v>80103.403075935188</v>
      </c>
      <c r="J13" s="39">
        <v>69</v>
      </c>
      <c r="K13" s="37">
        <v>1673.3010144927514</v>
      </c>
      <c r="L13" s="38">
        <v>115457.76999999984</v>
      </c>
      <c r="M13" s="39">
        <v>11.105761037264497</v>
      </c>
      <c r="N13" s="38">
        <v>35354.366924064656</v>
      </c>
      <c r="O13" s="39">
        <v>78</v>
      </c>
      <c r="P13" s="37">
        <v>530.26653846153897</v>
      </c>
      <c r="Q13" s="38">
        <v>41360.790000000037</v>
      </c>
      <c r="R13" s="39">
        <v>-9</v>
      </c>
      <c r="S13" s="40">
        <v>74096.979999999807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45" customHeight="1">
      <c r="A14" t="s">
        <v>0</v>
      </c>
      <c r="B14" s="12" t="s">
        <v>0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v>0.19182843122634166</v>
      </c>
      <c r="N14" s="44">
        <v>0.44135911292744917</v>
      </c>
      <c r="O14" s="42"/>
      <c r="P14" s="31"/>
      <c r="Q14" s="41"/>
      <c r="R14" s="43">
        <v>-0.11538461538461539</v>
      </c>
      <c r="S14" s="45">
        <v>1.7914788378074922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45" customHeight="1">
      <c r="A15" t="s">
        <v>272</v>
      </c>
      <c r="B15" s="12" t="s">
        <v>0</v>
      </c>
      <c r="C15" s="46" t="s">
        <v>23</v>
      </c>
      <c r="D15" s="26">
        <v>6.0340474411865177</v>
      </c>
      <c r="E15" s="26">
        <v>400.00000000000006</v>
      </c>
      <c r="F15" s="23">
        <v>2413.6189764746073</v>
      </c>
      <c r="G15" s="47">
        <v>6.0340474411865177</v>
      </c>
      <c r="H15" s="48">
        <v>790.03378359300473</v>
      </c>
      <c r="I15" s="49">
        <v>4767.1013303402733</v>
      </c>
      <c r="J15" s="657">
        <v>9</v>
      </c>
      <c r="K15" s="51">
        <v>754.3644444444443</v>
      </c>
      <c r="L15" s="51">
        <v>6789.2799999999988</v>
      </c>
      <c r="M15" s="52">
        <v>2.9659525588134823</v>
      </c>
      <c r="N15" s="49">
        <v>2022.1786696597255</v>
      </c>
      <c r="O15" s="657">
        <v>0</v>
      </c>
      <c r="P15" s="51">
        <v>0</v>
      </c>
      <c r="Q15" s="51">
        <v>0</v>
      </c>
      <c r="R15" s="52">
        <v>9</v>
      </c>
      <c r="S15" s="53">
        <v>6789.2799999999988</v>
      </c>
      <c r="T15" s="14"/>
      <c r="U15" s="14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45" customHeight="1">
      <c r="A16" t="s">
        <v>0</v>
      </c>
      <c r="B16" s="12" t="s">
        <v>0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45" customHeight="1">
      <c r="A17" t="s">
        <v>273</v>
      </c>
      <c r="B17" s="12" t="s">
        <v>0</v>
      </c>
      <c r="C17" s="54" t="s">
        <v>24</v>
      </c>
      <c r="D17" s="31">
        <v>0</v>
      </c>
      <c r="E17" s="31">
        <v>0</v>
      </c>
      <c r="F17" s="31">
        <v>0</v>
      </c>
      <c r="G17" s="32">
        <v>2.210773577378093</v>
      </c>
      <c r="H17" s="31">
        <v>800</v>
      </c>
      <c r="I17" s="31">
        <v>1768.6188619024745</v>
      </c>
      <c r="J17" s="657">
        <v>3</v>
      </c>
      <c r="K17" s="31">
        <v>1019.75</v>
      </c>
      <c r="L17" s="34">
        <v>3059.25</v>
      </c>
      <c r="M17" s="52">
        <v>0.78922642262190701</v>
      </c>
      <c r="N17" s="34">
        <v>1290.6311380975255</v>
      </c>
      <c r="O17" s="658">
        <v>0</v>
      </c>
      <c r="P17" s="31">
        <v>0</v>
      </c>
      <c r="Q17" s="34">
        <v>0</v>
      </c>
      <c r="R17" s="32">
        <v>3</v>
      </c>
      <c r="S17" s="35">
        <v>3059.25</v>
      </c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45" customHeight="1">
      <c r="A18" t="s">
        <v>0</v>
      </c>
      <c r="B18" s="12" t="s">
        <v>0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45" customHeight="1">
      <c r="A19" t="s">
        <v>274</v>
      </c>
      <c r="B19" s="12" t="s">
        <v>0</v>
      </c>
      <c r="C19" s="46" t="s">
        <v>25</v>
      </c>
      <c r="D19" s="31">
        <v>0</v>
      </c>
      <c r="E19" s="31">
        <v>0</v>
      </c>
      <c r="F19" s="31">
        <v>5000</v>
      </c>
      <c r="G19" s="32">
        <v>0</v>
      </c>
      <c r="H19" s="31">
        <v>0</v>
      </c>
      <c r="I19" s="31">
        <v>5000</v>
      </c>
      <c r="J19" s="47"/>
      <c r="K19" s="31"/>
      <c r="L19" s="34">
        <v>6884.3699999999953</v>
      </c>
      <c r="M19" s="32"/>
      <c r="N19" s="34">
        <v>1884.3699999999953</v>
      </c>
      <c r="O19" s="47"/>
      <c r="P19" s="31"/>
      <c r="Q19" s="34">
        <v>6677.4500000000116</v>
      </c>
      <c r="R19" s="32">
        <v>0</v>
      </c>
      <c r="S19" s="35">
        <v>206.9199999999837</v>
      </c>
      <c r="T19" s="14"/>
      <c r="U19" s="14" t="s">
        <v>449</v>
      </c>
      <c r="V19" s="12">
        <v>66.139059981300107</v>
      </c>
      <c r="W19" s="12">
        <v>86639.123268177937</v>
      </c>
      <c r="X19" s="12">
        <v>1309.953955993235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45" customHeight="1">
      <c r="A20" t="s">
        <v>0</v>
      </c>
      <c r="B20" s="12" t="s">
        <v>0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>
        <v>2021</v>
      </c>
      <c r="V20" s="12">
        <v>81</v>
      </c>
      <c r="W20" s="12">
        <v>125306.29999999984</v>
      </c>
      <c r="X20" s="12">
        <v>1546.9913580246894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20.45" customHeight="1">
      <c r="A21" t="s">
        <v>275</v>
      </c>
      <c r="B21" s="12" t="s">
        <v>0</v>
      </c>
      <c r="C21" s="30" t="s">
        <v>26</v>
      </c>
      <c r="D21" s="31">
        <v>0</v>
      </c>
      <c r="E21" s="31">
        <v>0</v>
      </c>
      <c r="F21" s="31">
        <v>6014.3600207550835</v>
      </c>
      <c r="G21" s="42">
        <v>0</v>
      </c>
      <c r="H21" s="31">
        <v>0</v>
      </c>
      <c r="I21" s="31">
        <v>6014.3600207550835</v>
      </c>
      <c r="J21" s="32"/>
      <c r="K21" s="31">
        <v>-13.910512820512821</v>
      </c>
      <c r="L21" s="34">
        <v>-1085.02</v>
      </c>
      <c r="M21" s="32"/>
      <c r="N21" s="34">
        <v>-7099.380020755083</v>
      </c>
      <c r="O21" s="32"/>
      <c r="P21" s="31">
        <v>85.4424358974359</v>
      </c>
      <c r="Q21" s="34">
        <v>6664.51</v>
      </c>
      <c r="R21" s="32">
        <v>13.910512820512821</v>
      </c>
      <c r="S21" s="35">
        <v>-7749.5300000000007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20.45" customHeight="1">
      <c r="A22" t="s">
        <v>276</v>
      </c>
      <c r="B22" s="12" t="s">
        <v>0</v>
      </c>
      <c r="C22" s="30" t="s">
        <v>27</v>
      </c>
      <c r="D22" s="31">
        <v>0</v>
      </c>
      <c r="E22" s="31">
        <v>0</v>
      </c>
      <c r="F22" s="31">
        <v>47135.79830219681</v>
      </c>
      <c r="G22" s="42">
        <v>0</v>
      </c>
      <c r="H22" s="31">
        <v>0</v>
      </c>
      <c r="I22" s="31">
        <v>47135.79830219681</v>
      </c>
      <c r="J22" s="32"/>
      <c r="K22" s="31">
        <v>674.86</v>
      </c>
      <c r="L22" s="34">
        <v>52639.08</v>
      </c>
      <c r="M22" s="32"/>
      <c r="N22" s="34">
        <v>5503.2816978031915</v>
      </c>
      <c r="O22" s="32"/>
      <c r="P22" s="31">
        <v>483.63141025641028</v>
      </c>
      <c r="Q22" s="34">
        <v>37723.25</v>
      </c>
      <c r="R22" s="32">
        <v>-674.86</v>
      </c>
      <c r="S22" s="35">
        <v>14915.830000000002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20.45" customHeight="1">
      <c r="A23" t="s">
        <v>277</v>
      </c>
      <c r="B23" s="12" t="s">
        <v>0</v>
      </c>
      <c r="C23" s="30" t="s">
        <v>28</v>
      </c>
      <c r="D23" s="31">
        <v>0</v>
      </c>
      <c r="E23" s="31">
        <v>0</v>
      </c>
      <c r="F23" s="31">
        <v>1188.8851203818188</v>
      </c>
      <c r="G23" s="42">
        <v>0</v>
      </c>
      <c r="H23" s="31">
        <v>0</v>
      </c>
      <c r="I23" s="31">
        <v>1188.8851203818188</v>
      </c>
      <c r="J23" s="32"/>
      <c r="K23" s="31">
        <v>25.959230769230768</v>
      </c>
      <c r="L23" s="34">
        <v>2024.82</v>
      </c>
      <c r="M23" s="52"/>
      <c r="N23" s="34">
        <v>835.93487961818118</v>
      </c>
      <c r="O23" s="32"/>
      <c r="P23" s="31">
        <v>23.895256410256408</v>
      </c>
      <c r="Q23" s="34">
        <v>1863.83</v>
      </c>
      <c r="R23" s="32">
        <v>-25.959230769230768</v>
      </c>
      <c r="S23" s="35">
        <v>160.99</v>
      </c>
      <c r="T23" s="14"/>
      <c r="U23" s="14"/>
      <c r="V23" s="12" t="s">
        <v>527</v>
      </c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20.45" customHeight="1">
      <c r="A24" t="s">
        <v>278</v>
      </c>
      <c r="B24" s="12" t="s">
        <v>0</v>
      </c>
      <c r="C24" s="36" t="s">
        <v>29</v>
      </c>
      <c r="D24" s="37">
        <v>63.928286403922016</v>
      </c>
      <c r="E24" s="37">
        <v>850</v>
      </c>
      <c r="F24" s="38">
        <v>54339.043443333714</v>
      </c>
      <c r="G24" s="39">
        <v>63.928286403922016</v>
      </c>
      <c r="H24" s="37">
        <v>850</v>
      </c>
      <c r="I24" s="38">
        <v>54339.043443333714</v>
      </c>
      <c r="J24" s="39">
        <v>78</v>
      </c>
      <c r="K24" s="37">
        <v>686.90871794871805</v>
      </c>
      <c r="L24" s="38">
        <v>53578.880000000005</v>
      </c>
      <c r="M24" s="59">
        <v>14.071713596077984</v>
      </c>
      <c r="N24" s="38">
        <v>-760.16344333370944</v>
      </c>
      <c r="O24" s="39">
        <v>78</v>
      </c>
      <c r="P24" s="37">
        <v>592.96910256410263</v>
      </c>
      <c r="Q24" s="38">
        <v>46251.590000000004</v>
      </c>
      <c r="R24" s="57"/>
      <c r="S24" s="40">
        <v>7327.2900000000009</v>
      </c>
      <c r="T24" s="14"/>
      <c r="U24" s="14"/>
      <c r="V24" s="12" t="s">
        <v>528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20.45" customHeight="1">
      <c r="A25" t="s">
        <v>0</v>
      </c>
      <c r="B25" s="12" t="s">
        <v>0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v>-1.3989268032044571E-2</v>
      </c>
      <c r="O25" s="42"/>
      <c r="P25" s="14"/>
      <c r="Q25" s="60"/>
      <c r="R25" s="61"/>
      <c r="S25" s="45">
        <v>0.15842244558511395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20.45" customHeight="1" thickBot="1">
      <c r="A26" t="s">
        <v>0</v>
      </c>
      <c r="B26" s="12" t="s">
        <v>0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20.45" customHeight="1" thickTop="1">
      <c r="A27" t="s">
        <v>279</v>
      </c>
      <c r="B27" s="12" t="s">
        <v>0</v>
      </c>
      <c r="C27" s="63" t="s">
        <v>30</v>
      </c>
      <c r="D27" s="64">
        <v>63.928286403922016</v>
      </c>
      <c r="E27" s="65">
        <v>1882.4218228862305</v>
      </c>
      <c r="F27" s="66">
        <v>120340.0014264639</v>
      </c>
      <c r="G27" s="67">
        <v>66.139059981300107</v>
      </c>
      <c r="H27" s="68">
        <v>2207.1400281888637</v>
      </c>
      <c r="I27" s="66">
        <v>145978.16671151167</v>
      </c>
      <c r="J27" s="67">
        <v>81</v>
      </c>
      <c r="K27" s="68">
        <v>2293.4512345678995</v>
      </c>
      <c r="L27" s="66">
        <v>185769.54999999984</v>
      </c>
      <c r="M27" s="67">
        <v>14.860940018699893</v>
      </c>
      <c r="N27" s="66">
        <v>39791.38328848817</v>
      </c>
      <c r="O27" s="67">
        <v>78</v>
      </c>
      <c r="P27" s="68">
        <v>1208.8439743589749</v>
      </c>
      <c r="Q27" s="66">
        <v>94289.830000000045</v>
      </c>
      <c r="R27" s="67">
        <v>3</v>
      </c>
      <c r="S27" s="69">
        <v>91479.719999999797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0.45" customHeight="1" thickBot="1">
      <c r="A28" t="s">
        <v>0</v>
      </c>
      <c r="B28" s="12" t="s">
        <v>0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v>0.22469233797549609</v>
      </c>
      <c r="N28" s="75">
        <v>0.27258448427514242</v>
      </c>
      <c r="O28" s="73"/>
      <c r="P28" s="71"/>
      <c r="Q28" s="72"/>
      <c r="R28" s="74">
        <v>3.8461538461538464E-2</v>
      </c>
      <c r="S28" s="76">
        <v>0.97019710397186798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20.45" customHeight="1" thickTop="1">
      <c r="A29" t="s">
        <v>0</v>
      </c>
      <c r="B29" s="12" t="s">
        <v>0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20.45" customHeight="1">
      <c r="A30" t="s">
        <v>280</v>
      </c>
      <c r="B30" s="12" t="s">
        <v>0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20.45" customHeight="1">
      <c r="A31" t="s">
        <v>281</v>
      </c>
      <c r="B31" s="12" t="s">
        <v>0</v>
      </c>
      <c r="C31" s="30" t="s">
        <v>32</v>
      </c>
      <c r="D31" s="82"/>
      <c r="E31" s="83">
        <v>385.81459999408111</v>
      </c>
      <c r="F31" s="31">
        <v>24664.466247236225</v>
      </c>
      <c r="G31" s="84">
        <v>0.2961800815962965</v>
      </c>
      <c r="H31" s="83">
        <v>393.2054859306748</v>
      </c>
      <c r="I31" s="31">
        <v>25136.952920169508</v>
      </c>
      <c r="J31" s="42">
        <v>0.34340967737053824</v>
      </c>
      <c r="K31" s="83">
        <v>538.21564102564105</v>
      </c>
      <c r="L31" s="31">
        <v>41980.82</v>
      </c>
      <c r="M31" s="42"/>
      <c r="N31" s="60">
        <v>16843.867079830492</v>
      </c>
      <c r="O31" s="42"/>
      <c r="P31" s="83">
        <v>384.80128205128204</v>
      </c>
      <c r="Q31" s="34">
        <v>30014.5</v>
      </c>
      <c r="R31" s="42"/>
      <c r="S31" s="86">
        <v>11966.32</v>
      </c>
      <c r="T31" s="14"/>
      <c r="U31" s="14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20.45" customHeight="1">
      <c r="A32" t="s">
        <v>282</v>
      </c>
      <c r="B32" s="12" t="s">
        <v>0</v>
      </c>
      <c r="C32" s="88" t="s">
        <v>33</v>
      </c>
      <c r="D32" s="89"/>
      <c r="E32" s="90">
        <v>254.99999999999997</v>
      </c>
      <c r="F32" s="23">
        <v>16301.713033000113</v>
      </c>
      <c r="G32" s="91">
        <v>0.3</v>
      </c>
      <c r="H32" s="92">
        <v>254.99999999999997</v>
      </c>
      <c r="I32" s="23">
        <v>16301.713033000113</v>
      </c>
      <c r="J32" s="24">
        <v>0.29627308372254141</v>
      </c>
      <c r="K32" s="90">
        <v>203.51256410256408</v>
      </c>
      <c r="L32" s="23">
        <v>15873.98</v>
      </c>
      <c r="M32" s="24"/>
      <c r="N32" s="94">
        <v>-427.73303300011321</v>
      </c>
      <c r="O32" s="24"/>
      <c r="P32" s="90">
        <v>268.94038461538457</v>
      </c>
      <c r="Q32" s="23">
        <v>20977.35</v>
      </c>
      <c r="R32" s="24"/>
      <c r="S32" s="95">
        <v>-5103.369999999999</v>
      </c>
      <c r="T32" s="14"/>
      <c r="U32" s="14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20.45" customHeight="1">
      <c r="A33" t="s">
        <v>283</v>
      </c>
      <c r="B33" s="12" t="s">
        <v>0</v>
      </c>
      <c r="C33" s="30" t="s">
        <v>34</v>
      </c>
      <c r="D33" s="82"/>
      <c r="E33" s="83">
        <v>197</v>
      </c>
      <c r="F33" s="31">
        <v>12593.872421572638</v>
      </c>
      <c r="G33" s="84"/>
      <c r="H33" s="83">
        <v>197</v>
      </c>
      <c r="I33" s="31">
        <v>12593.872421572638</v>
      </c>
      <c r="J33" s="42"/>
      <c r="K33" s="83">
        <v>135.56884615384615</v>
      </c>
      <c r="L33" s="31">
        <v>10574.37</v>
      </c>
      <c r="M33" s="42"/>
      <c r="N33" s="60">
        <v>-2019.5024215726371</v>
      </c>
      <c r="O33" s="42"/>
      <c r="P33" s="83">
        <v>155.14846153846153</v>
      </c>
      <c r="Q33" s="34">
        <v>12101.58</v>
      </c>
      <c r="R33" s="42"/>
      <c r="S33" s="86">
        <v>-1527.2099999999991</v>
      </c>
      <c r="T33" s="14"/>
      <c r="U33" s="14"/>
      <c r="V33" s="12"/>
      <c r="W33" s="12">
        <v>13394.720000000001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20.45" customHeight="1">
      <c r="A34" t="s">
        <v>284</v>
      </c>
      <c r="B34" s="12" t="s">
        <v>0</v>
      </c>
      <c r="C34" s="30" t="s">
        <v>35</v>
      </c>
      <c r="D34" s="82"/>
      <c r="E34" s="83">
        <v>6</v>
      </c>
      <c r="F34" s="31">
        <v>383.56971842353209</v>
      </c>
      <c r="G34" s="84"/>
      <c r="H34" s="83">
        <v>6</v>
      </c>
      <c r="I34" s="31">
        <v>383.56971842353209</v>
      </c>
      <c r="J34" s="42"/>
      <c r="K34" s="83">
        <v>0</v>
      </c>
      <c r="L34" s="31">
        <v>0</v>
      </c>
      <c r="M34" s="42"/>
      <c r="N34" s="60">
        <v>-383.56971842353209</v>
      </c>
      <c r="O34" s="42"/>
      <c r="P34" s="83">
        <v>12.320256410256411</v>
      </c>
      <c r="Q34" s="34">
        <v>960.98</v>
      </c>
      <c r="R34" s="42"/>
      <c r="S34" s="86">
        <v>-960.98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20.45" customHeight="1">
      <c r="A35" t="s">
        <v>285</v>
      </c>
      <c r="B35" s="12" t="s">
        <v>0</v>
      </c>
      <c r="C35" s="88" t="s">
        <v>36</v>
      </c>
      <c r="D35" s="89"/>
      <c r="E35" s="90">
        <v>33.999999999999993</v>
      </c>
      <c r="F35" s="23">
        <v>2173.5617377333483</v>
      </c>
      <c r="G35" s="91"/>
      <c r="H35" s="92">
        <v>33.999999999999993</v>
      </c>
      <c r="I35" s="23">
        <v>2173.5617377333483</v>
      </c>
      <c r="J35" s="24"/>
      <c r="K35" s="90">
        <v>0.51282051282051277</v>
      </c>
      <c r="L35" s="23">
        <v>40</v>
      </c>
      <c r="M35" s="24"/>
      <c r="N35" s="94">
        <v>-2133.5617377333483</v>
      </c>
      <c r="O35" s="24"/>
      <c r="P35" s="90">
        <v>46.408461538461538</v>
      </c>
      <c r="Q35" s="34">
        <v>3619.86</v>
      </c>
      <c r="R35" s="24"/>
      <c r="S35" s="95">
        <v>-3579.86</v>
      </c>
      <c r="T35" s="14"/>
      <c r="U35" s="14"/>
      <c r="V35" s="12"/>
      <c r="W35" s="12">
        <v>2479.2599999999984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20.45" customHeight="1">
      <c r="A36" t="s">
        <v>286</v>
      </c>
      <c r="B36" s="12" t="s">
        <v>0</v>
      </c>
      <c r="C36" s="30" t="s">
        <v>37</v>
      </c>
      <c r="D36" s="82"/>
      <c r="E36" s="83">
        <v>180.6696428571428</v>
      </c>
      <c r="F36" s="31">
        <v>11549.900673065729</v>
      </c>
      <c r="G36" s="84"/>
      <c r="H36" s="83">
        <v>180.6696428571428</v>
      </c>
      <c r="I36" s="31">
        <v>11549.900673065729</v>
      </c>
      <c r="J36" s="42"/>
      <c r="K36" s="83">
        <v>97.126794871794871</v>
      </c>
      <c r="L36" s="96">
        <v>7575.8899999999994</v>
      </c>
      <c r="M36" s="14"/>
      <c r="N36" s="60">
        <v>-3974.0106730657299</v>
      </c>
      <c r="O36" s="42"/>
      <c r="P36" s="83">
        <v>67.820512820512818</v>
      </c>
      <c r="Q36" s="56">
        <v>5290</v>
      </c>
      <c r="R36" s="42"/>
      <c r="S36" s="86">
        <v>2285.8899999999994</v>
      </c>
      <c r="T36" s="14"/>
      <c r="U36" s="14"/>
      <c r="V36" s="12" t="s">
        <v>529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20.45" customHeight="1">
      <c r="A37" t="s">
        <v>287</v>
      </c>
      <c r="B37" s="12" t="s">
        <v>0</v>
      </c>
      <c r="C37" s="30" t="s">
        <v>38</v>
      </c>
      <c r="D37" s="82"/>
      <c r="E37" s="83">
        <v>229.32442912116127</v>
      </c>
      <c r="F37" s="31">
        <v>14660.317784273513</v>
      </c>
      <c r="G37" s="84"/>
      <c r="H37" s="83">
        <v>231.24629321245661</v>
      </c>
      <c r="I37" s="31">
        <v>14783.179262331254</v>
      </c>
      <c r="J37" s="42"/>
      <c r="K37" s="83">
        <v>172.06923076923076</v>
      </c>
      <c r="L37" s="97">
        <v>13421.4</v>
      </c>
      <c r="M37" s="14"/>
      <c r="N37" s="60">
        <v>-1361.7792623312544</v>
      </c>
      <c r="O37" s="42"/>
      <c r="P37" s="83">
        <v>261.11076923076922</v>
      </c>
      <c r="Q37" s="34">
        <v>20366.64</v>
      </c>
      <c r="R37" s="42"/>
      <c r="S37" s="86">
        <v>-6945.24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20.45" hidden="1" customHeight="1">
      <c r="A38" t="s">
        <v>270</v>
      </c>
      <c r="B38" s="12" t="s">
        <v>0</v>
      </c>
      <c r="C38" s="30" t="s">
        <v>21</v>
      </c>
      <c r="D38" s="82"/>
      <c r="E38" s="83">
        <v>0</v>
      </c>
      <c r="F38" s="31">
        <v>0</v>
      </c>
      <c r="G38" s="84"/>
      <c r="H38" s="83">
        <v>0</v>
      </c>
      <c r="I38" s="31">
        <v>0</v>
      </c>
      <c r="J38" s="42"/>
      <c r="K38" s="83">
        <v>0</v>
      </c>
      <c r="L38" s="97">
        <v>0</v>
      </c>
      <c r="M38" s="14"/>
      <c r="N38" s="60">
        <v>0</v>
      </c>
      <c r="O38" s="42"/>
      <c r="P38" s="83">
        <v>0</v>
      </c>
      <c r="Q38" s="34">
        <v>0</v>
      </c>
      <c r="R38" s="42"/>
      <c r="S38" s="86"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20.45" hidden="1" customHeight="1">
      <c r="A39" t="s">
        <v>270</v>
      </c>
      <c r="B39" s="12" t="s">
        <v>0</v>
      </c>
      <c r="C39" s="30" t="s">
        <v>21</v>
      </c>
      <c r="D39" s="82"/>
      <c r="E39" s="83">
        <v>0</v>
      </c>
      <c r="F39" s="31">
        <v>0</v>
      </c>
      <c r="G39" s="84"/>
      <c r="H39" s="83">
        <v>0</v>
      </c>
      <c r="I39" s="31">
        <v>0</v>
      </c>
      <c r="J39" s="42"/>
      <c r="K39" s="83">
        <v>0</v>
      </c>
      <c r="L39" s="97">
        <v>0</v>
      </c>
      <c r="M39" s="14"/>
      <c r="N39" s="60">
        <v>0</v>
      </c>
      <c r="O39" s="42"/>
      <c r="P39" s="83">
        <v>0</v>
      </c>
      <c r="Q39" s="34">
        <v>0</v>
      </c>
      <c r="R39" s="42"/>
      <c r="S39" s="86"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20.45" hidden="1" customHeight="1">
      <c r="A40" t="s">
        <v>270</v>
      </c>
      <c r="B40" s="12" t="s">
        <v>0</v>
      </c>
      <c r="C40" s="30" t="s">
        <v>21</v>
      </c>
      <c r="D40" s="82"/>
      <c r="E40" s="83">
        <v>0</v>
      </c>
      <c r="F40" s="31">
        <v>0</v>
      </c>
      <c r="G40" s="84"/>
      <c r="H40" s="83">
        <v>0</v>
      </c>
      <c r="I40" s="31">
        <v>0</v>
      </c>
      <c r="J40" s="42"/>
      <c r="K40" s="83">
        <v>0</v>
      </c>
      <c r="L40" s="98">
        <v>0</v>
      </c>
      <c r="M40" s="14"/>
      <c r="N40" s="60">
        <v>0</v>
      </c>
      <c r="O40" s="42"/>
      <c r="P40" s="83">
        <v>0</v>
      </c>
      <c r="Q40" s="34">
        <v>0</v>
      </c>
      <c r="R40" s="42"/>
      <c r="S40" s="86"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20.45" customHeight="1">
      <c r="A41" t="s">
        <v>288</v>
      </c>
      <c r="B41" s="12" t="s">
        <v>0</v>
      </c>
      <c r="C41" s="99" t="s">
        <v>39</v>
      </c>
      <c r="D41" s="100" t="s">
        <v>40</v>
      </c>
      <c r="E41" s="101">
        <v>0.68412332258125208</v>
      </c>
      <c r="F41" s="102">
        <v>82327.401615305105</v>
      </c>
      <c r="G41" s="103" t="s">
        <v>40</v>
      </c>
      <c r="H41" s="101">
        <v>0.56804898728569198</v>
      </c>
      <c r="I41" s="102">
        <v>82922.749766296125</v>
      </c>
      <c r="J41" s="103" t="s">
        <v>40</v>
      </c>
      <c r="K41" s="101">
        <v>0.48159916412566034</v>
      </c>
      <c r="L41" s="102">
        <v>89466.459999999992</v>
      </c>
      <c r="M41" s="104"/>
      <c r="N41" s="102">
        <v>6543.7102337038668</v>
      </c>
      <c r="O41" s="103" t="s">
        <v>40</v>
      </c>
      <c r="P41" s="101">
        <v>0.98983008029603992</v>
      </c>
      <c r="Q41" s="105">
        <v>93330.91</v>
      </c>
      <c r="R41" s="106"/>
      <c r="S41" s="107">
        <v>-3864.4500000000116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20.45" customHeight="1">
      <c r="A42" t="s">
        <v>289</v>
      </c>
      <c r="B42" s="12" t="s">
        <v>0</v>
      </c>
      <c r="C42" s="108" t="s">
        <v>42</v>
      </c>
      <c r="D42" s="14"/>
      <c r="E42" s="14"/>
      <c r="F42" s="31">
        <v>25919.969540229882</v>
      </c>
      <c r="G42" s="42"/>
      <c r="H42" s="14"/>
      <c r="I42" s="31">
        <v>25919.969540229882</v>
      </c>
      <c r="J42" s="42"/>
      <c r="K42" s="14"/>
      <c r="L42" s="34">
        <v>33399.279999999999</v>
      </c>
      <c r="M42" s="42"/>
      <c r="N42" s="60">
        <v>7479.3104597701167</v>
      </c>
      <c r="O42" s="42"/>
      <c r="P42" s="14"/>
      <c r="Q42" s="34">
        <v>32957.339999999997</v>
      </c>
      <c r="R42" s="42"/>
      <c r="S42" s="62">
        <v>441.94000000000233</v>
      </c>
      <c r="T42" s="14"/>
      <c r="U42" s="14" t="s">
        <v>290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20.45" customHeight="1">
      <c r="A43" t="s">
        <v>291</v>
      </c>
      <c r="B43" s="12" t="s">
        <v>0</v>
      </c>
      <c r="C43" s="109" t="s">
        <v>43</v>
      </c>
      <c r="D43" s="82"/>
      <c r="E43" s="14"/>
      <c r="F43" s="23">
        <v>10485.240564689655</v>
      </c>
      <c r="G43" s="84"/>
      <c r="H43" s="14"/>
      <c r="I43" s="23">
        <v>10485.240564689655</v>
      </c>
      <c r="J43" s="42"/>
      <c r="K43" s="14"/>
      <c r="L43" s="34">
        <v>9351.0400000000009</v>
      </c>
      <c r="M43" s="42"/>
      <c r="N43" s="60">
        <v>-1134.2005646896541</v>
      </c>
      <c r="O43" s="42"/>
      <c r="P43" s="14"/>
      <c r="Q43" s="34">
        <v>10372.43</v>
      </c>
      <c r="R43" s="42"/>
      <c r="S43" s="86">
        <v>-1021.3899999999994</v>
      </c>
      <c r="T43" s="14"/>
      <c r="U43" s="14"/>
      <c r="V43" s="12" t="s">
        <v>292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20.45" customHeight="1">
      <c r="A44" t="s">
        <v>293</v>
      </c>
      <c r="B44" s="12" t="s">
        <v>0</v>
      </c>
      <c r="C44" s="108" t="s">
        <v>44</v>
      </c>
      <c r="D44" s="110"/>
      <c r="E44" s="111"/>
      <c r="F44" s="31">
        <v>6607.2069857839078</v>
      </c>
      <c r="G44" s="112"/>
      <c r="H44" s="111"/>
      <c r="I44" s="31">
        <v>6607.2069857839078</v>
      </c>
      <c r="J44" s="113"/>
      <c r="K44" s="111"/>
      <c r="L44" s="114">
        <v>7584.35</v>
      </c>
      <c r="M44" s="113"/>
      <c r="N44" s="115">
        <v>977.14301421609252</v>
      </c>
      <c r="O44" s="113"/>
      <c r="P44" s="111"/>
      <c r="Q44" s="114">
        <v>4969.0200000000004</v>
      </c>
      <c r="R44" s="113"/>
      <c r="S44" s="116">
        <v>2615.33</v>
      </c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20.45" customHeight="1">
      <c r="A45" t="s">
        <v>294</v>
      </c>
      <c r="B45" s="12" t="s">
        <v>0</v>
      </c>
      <c r="C45" s="108" t="s">
        <v>45</v>
      </c>
      <c r="D45" s="82"/>
      <c r="E45" s="14"/>
      <c r="F45" s="31">
        <v>0</v>
      </c>
      <c r="G45" s="84"/>
      <c r="H45" s="14"/>
      <c r="I45" s="31">
        <v>0</v>
      </c>
      <c r="J45" s="42"/>
      <c r="K45" s="14"/>
      <c r="L45" s="34">
        <v>0</v>
      </c>
      <c r="M45" s="42"/>
      <c r="N45" s="60">
        <v>0</v>
      </c>
      <c r="O45" s="42"/>
      <c r="P45" s="14"/>
      <c r="Q45" s="34">
        <v>0</v>
      </c>
      <c r="R45" s="42"/>
      <c r="S45" s="86"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20.45" hidden="1" customHeight="1">
      <c r="A46" t="s">
        <v>270</v>
      </c>
      <c r="B46" s="12" t="s">
        <v>0</v>
      </c>
      <c r="C46" s="108" t="s">
        <v>21</v>
      </c>
      <c r="D46" s="82"/>
      <c r="E46" s="14"/>
      <c r="F46" s="31">
        <v>0</v>
      </c>
      <c r="G46" s="84"/>
      <c r="H46" s="14"/>
      <c r="I46" s="31">
        <v>0</v>
      </c>
      <c r="J46" s="42"/>
      <c r="K46" s="14"/>
      <c r="L46" s="34">
        <v>0</v>
      </c>
      <c r="M46" s="42"/>
      <c r="N46" s="60">
        <v>0</v>
      </c>
      <c r="O46" s="42"/>
      <c r="P46" s="14"/>
      <c r="Q46" s="34">
        <v>0</v>
      </c>
      <c r="R46" s="42"/>
      <c r="S46" s="86"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20.45" hidden="1" customHeight="1">
      <c r="A47" t="s">
        <v>270</v>
      </c>
      <c r="B47" s="12" t="s">
        <v>0</v>
      </c>
      <c r="C47" s="108" t="s">
        <v>21</v>
      </c>
      <c r="D47" s="82"/>
      <c r="E47" s="14"/>
      <c r="F47" s="31">
        <v>0</v>
      </c>
      <c r="G47" s="84"/>
      <c r="H47" s="14"/>
      <c r="I47" s="31">
        <v>0</v>
      </c>
      <c r="J47" s="42"/>
      <c r="K47" s="14"/>
      <c r="L47" s="34">
        <v>0</v>
      </c>
      <c r="M47" s="42"/>
      <c r="N47" s="60">
        <v>0</v>
      </c>
      <c r="O47" s="42"/>
      <c r="P47" s="14"/>
      <c r="Q47" s="34">
        <v>0</v>
      </c>
      <c r="R47" s="42"/>
      <c r="S47" s="86"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20.45" hidden="1" customHeight="1">
      <c r="A48" t="s">
        <v>270</v>
      </c>
      <c r="B48" s="12" t="s">
        <v>0</v>
      </c>
      <c r="C48" s="108" t="s">
        <v>21</v>
      </c>
      <c r="D48" s="82"/>
      <c r="E48" s="14"/>
      <c r="F48" s="31">
        <v>0</v>
      </c>
      <c r="G48" s="84"/>
      <c r="H48" s="14"/>
      <c r="I48" s="31">
        <v>0</v>
      </c>
      <c r="J48" s="42"/>
      <c r="K48" s="14"/>
      <c r="L48" s="34">
        <v>0</v>
      </c>
      <c r="M48" s="42"/>
      <c r="N48" s="60">
        <v>0</v>
      </c>
      <c r="O48" s="42"/>
      <c r="P48" s="14"/>
      <c r="Q48" s="34">
        <v>0</v>
      </c>
      <c r="R48" s="42"/>
      <c r="S48" s="86"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20.45" customHeight="1">
      <c r="A49" t="s">
        <v>295</v>
      </c>
      <c r="B49" s="12" t="s">
        <v>0</v>
      </c>
      <c r="C49" s="109" t="s">
        <v>46</v>
      </c>
      <c r="D49" s="82"/>
      <c r="E49" s="14"/>
      <c r="F49" s="23">
        <v>10077.431564512774</v>
      </c>
      <c r="G49" s="84"/>
      <c r="H49" s="14"/>
      <c r="I49" s="23">
        <v>10134.129965264767</v>
      </c>
      <c r="J49" s="42"/>
      <c r="K49" s="14"/>
      <c r="L49" s="23">
        <v>9708.4</v>
      </c>
      <c r="M49" s="42"/>
      <c r="N49" s="60">
        <v>-425.72996526476709</v>
      </c>
      <c r="O49" s="42"/>
      <c r="P49" s="14"/>
      <c r="Q49" s="23">
        <v>13634.47</v>
      </c>
      <c r="R49" s="42"/>
      <c r="S49" s="86">
        <v>-3926.0699999999997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20.45" customHeight="1">
      <c r="A50" t="s">
        <v>296</v>
      </c>
      <c r="B50" s="12" t="s">
        <v>0</v>
      </c>
      <c r="C50" s="108" t="s">
        <v>47</v>
      </c>
      <c r="D50" s="110"/>
      <c r="E50" s="111"/>
      <c r="F50" s="31">
        <v>10077.431564512774</v>
      </c>
      <c r="G50" s="112"/>
      <c r="H50" s="111"/>
      <c r="I50" s="31">
        <v>10134.129965264767</v>
      </c>
      <c r="J50" s="113"/>
      <c r="K50" s="111"/>
      <c r="L50" s="34">
        <v>-707.4</v>
      </c>
      <c r="M50" s="113"/>
      <c r="N50" s="115">
        <v>-10841.529965264766</v>
      </c>
      <c r="O50" s="113"/>
      <c r="P50" s="111"/>
      <c r="Q50" s="34">
        <v>12017.04</v>
      </c>
      <c r="R50" s="113"/>
      <c r="S50" s="116">
        <v>-12724.44</v>
      </c>
      <c r="T50" s="14"/>
      <c r="U50" s="14" t="s">
        <v>540</v>
      </c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20.45" customHeight="1">
      <c r="A51" t="s">
        <v>297</v>
      </c>
      <c r="B51" s="12" t="s">
        <v>0</v>
      </c>
      <c r="C51" s="108" t="s">
        <v>48</v>
      </c>
      <c r="D51" s="82"/>
      <c r="E51" s="14"/>
      <c r="F51" s="31">
        <v>7222.1592879008203</v>
      </c>
      <c r="G51" s="84"/>
      <c r="H51" s="14"/>
      <c r="I51" s="31">
        <v>7262.7931417730824</v>
      </c>
      <c r="J51" s="42"/>
      <c r="K51" s="14"/>
      <c r="L51" s="34">
        <v>8170.62</v>
      </c>
      <c r="M51" s="42"/>
      <c r="N51" s="60">
        <v>907.82685822691747</v>
      </c>
      <c r="O51" s="42"/>
      <c r="P51" s="14"/>
      <c r="Q51" s="34">
        <v>8128.51</v>
      </c>
      <c r="R51" s="42"/>
      <c r="S51" s="86">
        <v>42.109999999999673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20.45" customHeight="1">
      <c r="A52" t="s">
        <v>298</v>
      </c>
      <c r="B52" s="12" t="s">
        <v>0</v>
      </c>
      <c r="C52" s="108" t="s">
        <v>49</v>
      </c>
      <c r="D52" s="82"/>
      <c r="E52" s="14"/>
      <c r="F52" s="31">
        <v>1679.5719274187957</v>
      </c>
      <c r="G52" s="84"/>
      <c r="H52" s="14"/>
      <c r="I52" s="31">
        <v>1689.0216608774613</v>
      </c>
      <c r="J52" s="42"/>
      <c r="K52" s="14"/>
      <c r="L52" s="34">
        <v>10660.71</v>
      </c>
      <c r="M52" s="42"/>
      <c r="N52" s="60">
        <v>8971.6883391225383</v>
      </c>
      <c r="O52" s="42"/>
      <c r="P52" s="14"/>
      <c r="Q52" s="34">
        <v>2994.03</v>
      </c>
      <c r="R52" s="42"/>
      <c r="S52" s="86">
        <v>7666.6799999999985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20.45" hidden="1" customHeight="1">
      <c r="A53" t="s">
        <v>270</v>
      </c>
      <c r="B53" s="12" t="s">
        <v>0</v>
      </c>
      <c r="C53" s="30" t="s">
        <v>21</v>
      </c>
      <c r="D53" s="89"/>
      <c r="E53" s="117"/>
      <c r="F53" s="31">
        <v>0</v>
      </c>
      <c r="G53" s="91"/>
      <c r="H53" s="117"/>
      <c r="I53" s="31">
        <v>0</v>
      </c>
      <c r="J53" s="24"/>
      <c r="K53" s="117"/>
      <c r="L53" s="34">
        <v>0</v>
      </c>
      <c r="M53" s="24"/>
      <c r="N53" s="94">
        <v>0</v>
      </c>
      <c r="O53" s="24"/>
      <c r="P53" s="117"/>
      <c r="Q53" s="34">
        <v>0</v>
      </c>
      <c r="R53" s="24"/>
      <c r="S53" s="95"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20.45" customHeight="1">
      <c r="A54" t="s">
        <v>299</v>
      </c>
      <c r="B54" s="12" t="s">
        <v>0</v>
      </c>
      <c r="C54" s="99" t="s">
        <v>50</v>
      </c>
      <c r="D54" s="100" t="s">
        <v>40</v>
      </c>
      <c r="E54" s="101">
        <v>0.59887826641823483</v>
      </c>
      <c r="F54" s="102">
        <v>72069.011435048611</v>
      </c>
      <c r="G54" s="103" t="s">
        <v>40</v>
      </c>
      <c r="H54" s="101">
        <v>0.49481709115194245</v>
      </c>
      <c r="I54" s="102">
        <v>72232.491823883523</v>
      </c>
      <c r="J54" s="103" t="s">
        <v>40</v>
      </c>
      <c r="K54" s="101">
        <v>0.42077401813160481</v>
      </c>
      <c r="L54" s="102">
        <v>78167</v>
      </c>
      <c r="M54" s="106"/>
      <c r="N54" s="102">
        <v>5934.5081761164774</v>
      </c>
      <c r="O54" s="103" t="s">
        <v>40</v>
      </c>
      <c r="P54" s="101">
        <v>0.90224831246381443</v>
      </c>
      <c r="Q54" s="102">
        <v>85072.839999999982</v>
      </c>
      <c r="R54" s="106"/>
      <c r="S54" s="107">
        <v>-6905.8399999999983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20.45" hidden="1" customHeight="1">
      <c r="A55" t="s">
        <v>300</v>
      </c>
      <c r="B55" s="12" t="s">
        <v>0</v>
      </c>
      <c r="C55" s="30" t="s">
        <v>51</v>
      </c>
      <c r="D55" s="82"/>
      <c r="E55" s="14"/>
      <c r="F55" s="31">
        <v>0</v>
      </c>
      <c r="G55" s="84"/>
      <c r="H55" s="14"/>
      <c r="I55" s="31">
        <v>0</v>
      </c>
      <c r="J55" s="42"/>
      <c r="K55" s="14"/>
      <c r="L55" s="34">
        <v>0</v>
      </c>
      <c r="M55" s="42"/>
      <c r="N55" s="60">
        <v>0</v>
      </c>
      <c r="O55" s="42"/>
      <c r="P55" s="14"/>
      <c r="Q55" s="34">
        <v>0</v>
      </c>
      <c r="R55" s="42"/>
      <c r="S55" s="86"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20.45" hidden="1" customHeight="1">
      <c r="A56" t="s">
        <v>301</v>
      </c>
      <c r="B56" s="12" t="s">
        <v>0</v>
      </c>
      <c r="C56" s="30" t="s">
        <v>52</v>
      </c>
      <c r="D56" s="82"/>
      <c r="E56" s="14"/>
      <c r="F56" s="31">
        <v>0</v>
      </c>
      <c r="G56" s="84"/>
      <c r="H56" s="14"/>
      <c r="I56" s="31">
        <v>0</v>
      </c>
      <c r="J56" s="42"/>
      <c r="K56" s="14"/>
      <c r="L56" s="34">
        <v>0</v>
      </c>
      <c r="M56" s="42"/>
      <c r="N56" s="60">
        <v>0</v>
      </c>
      <c r="O56" s="42"/>
      <c r="P56" s="14"/>
      <c r="Q56" s="34">
        <v>0</v>
      </c>
      <c r="R56" s="42"/>
      <c r="S56" s="86"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20.45" customHeight="1">
      <c r="A57" t="s">
        <v>302</v>
      </c>
      <c r="B57" s="12" t="s">
        <v>0</v>
      </c>
      <c r="C57" s="88" t="s">
        <v>53</v>
      </c>
      <c r="D57" s="89"/>
      <c r="E57" s="117"/>
      <c r="F57" s="23">
        <v>9088.8775000000005</v>
      </c>
      <c r="G57" s="91"/>
      <c r="H57" s="117"/>
      <c r="I57" s="23">
        <v>9088.8775000000005</v>
      </c>
      <c r="J57" s="24"/>
      <c r="K57" s="117"/>
      <c r="L57" s="23">
        <v>5758.38</v>
      </c>
      <c r="M57" s="24"/>
      <c r="N57" s="94">
        <v>-3330.4975000000004</v>
      </c>
      <c r="O57" s="24"/>
      <c r="P57" s="117"/>
      <c r="Q57" s="23">
        <v>8667.2900000000009</v>
      </c>
      <c r="R57" s="24"/>
      <c r="S57" s="95">
        <v>-2908.9100000000008</v>
      </c>
      <c r="T57" s="118"/>
      <c r="U57" s="14" t="s">
        <v>541</v>
      </c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20.45" customHeight="1">
      <c r="A58" t="s">
        <v>303</v>
      </c>
      <c r="B58" s="12" t="s">
        <v>0</v>
      </c>
      <c r="C58" s="30" t="s">
        <v>54</v>
      </c>
      <c r="D58" s="82"/>
      <c r="E58" s="14"/>
      <c r="F58" s="31">
        <v>6677.3962666666675</v>
      </c>
      <c r="G58" s="84"/>
      <c r="H58" s="14"/>
      <c r="I58" s="31">
        <v>6677.3962666666675</v>
      </c>
      <c r="J58" s="42"/>
      <c r="K58" s="14"/>
      <c r="L58" s="34">
        <v>5346.08</v>
      </c>
      <c r="M58" s="42"/>
      <c r="N58" s="60">
        <v>-1331.3162666666676</v>
      </c>
      <c r="O58" s="42"/>
      <c r="P58" s="14"/>
      <c r="Q58" s="34">
        <v>6718.5</v>
      </c>
      <c r="R58" s="42"/>
      <c r="S58" s="86">
        <v>-1372.42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20.45" customHeight="1">
      <c r="A59" t="s">
        <v>304</v>
      </c>
      <c r="B59" s="12" t="s">
        <v>0</v>
      </c>
      <c r="C59" s="30" t="s">
        <v>55</v>
      </c>
      <c r="D59" s="82"/>
      <c r="E59" s="14"/>
      <c r="F59" s="31">
        <v>1596.4967999999999</v>
      </c>
      <c r="G59" s="84"/>
      <c r="H59" s="14"/>
      <c r="I59" s="31">
        <v>1596.4967999999999</v>
      </c>
      <c r="J59" s="42"/>
      <c r="K59" s="14"/>
      <c r="L59" s="34">
        <v>587.39</v>
      </c>
      <c r="M59" s="42"/>
      <c r="N59" s="60">
        <v>-1009.1067999999999</v>
      </c>
      <c r="O59" s="42"/>
      <c r="P59" s="14"/>
      <c r="Q59" s="34">
        <v>1944.64</v>
      </c>
      <c r="R59" s="42"/>
      <c r="S59" s="86">
        <v>-1357.25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20.45" customHeight="1">
      <c r="A60" t="s">
        <v>305</v>
      </c>
      <c r="B60" s="12" t="s">
        <v>0</v>
      </c>
      <c r="C60" s="88" t="s">
        <v>56</v>
      </c>
      <c r="D60" s="89"/>
      <c r="E60" s="117"/>
      <c r="F60" s="23">
        <v>9409.894666666667</v>
      </c>
      <c r="G60" s="91"/>
      <c r="H60" s="117"/>
      <c r="I60" s="23">
        <v>9409.894666666667</v>
      </c>
      <c r="J60" s="24"/>
      <c r="K60" s="117"/>
      <c r="L60" s="23">
        <v>6231.54</v>
      </c>
      <c r="M60" s="24"/>
      <c r="N60" s="94">
        <v>-3178.3546666666671</v>
      </c>
      <c r="O60" s="24"/>
      <c r="P60" s="117"/>
      <c r="Q60" s="23">
        <v>8135.35</v>
      </c>
      <c r="R60" s="24"/>
      <c r="S60" s="95">
        <v>-1903.8100000000004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20.45" customHeight="1">
      <c r="A61" t="s">
        <v>306</v>
      </c>
      <c r="B61" s="12" t="s">
        <v>0</v>
      </c>
      <c r="C61" s="30" t="s">
        <v>57</v>
      </c>
      <c r="D61" s="82"/>
      <c r="E61" s="14"/>
      <c r="F61" s="31">
        <v>255.71314561568806</v>
      </c>
      <c r="G61" s="84"/>
      <c r="H61" s="14"/>
      <c r="I61" s="31">
        <v>255.71314561568806</v>
      </c>
      <c r="J61" s="42"/>
      <c r="K61" s="14"/>
      <c r="L61" s="34">
        <v>0</v>
      </c>
      <c r="M61" s="42"/>
      <c r="N61" s="60">
        <v>-255.71314561568806</v>
      </c>
      <c r="O61" s="42"/>
      <c r="P61" s="14"/>
      <c r="Q61" s="34">
        <v>231</v>
      </c>
      <c r="R61" s="42"/>
      <c r="S61" s="86">
        <v>-231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20.45" customHeight="1">
      <c r="A62" t="s">
        <v>307</v>
      </c>
      <c r="B62" s="12" t="s">
        <v>0</v>
      </c>
      <c r="C62" s="30" t="s">
        <v>58</v>
      </c>
      <c r="D62" s="82"/>
      <c r="E62" s="14"/>
      <c r="F62" s="31">
        <v>35</v>
      </c>
      <c r="G62" s="84"/>
      <c r="H62" s="14"/>
      <c r="I62" s="31">
        <v>35</v>
      </c>
      <c r="J62" s="42"/>
      <c r="K62" s="14"/>
      <c r="L62" s="34">
        <v>0</v>
      </c>
      <c r="M62" s="42"/>
      <c r="N62" s="60">
        <v>-35</v>
      </c>
      <c r="O62" s="42"/>
      <c r="P62" s="14"/>
      <c r="Q62" s="34">
        <v>35</v>
      </c>
      <c r="R62" s="42"/>
      <c r="S62" s="86">
        <v>-35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20.45" customHeight="1">
      <c r="A63" t="s">
        <v>308</v>
      </c>
      <c r="B63" s="12" t="s">
        <v>0</v>
      </c>
      <c r="C63" s="30" t="s">
        <v>59</v>
      </c>
      <c r="D63" s="82"/>
      <c r="E63" s="14"/>
      <c r="F63" s="31">
        <v>697.6</v>
      </c>
      <c r="G63" s="84"/>
      <c r="H63" s="14"/>
      <c r="I63" s="31">
        <v>697.6</v>
      </c>
      <c r="J63" s="42"/>
      <c r="K63" s="14"/>
      <c r="L63" s="33">
        <v>500.69</v>
      </c>
      <c r="M63" s="42"/>
      <c r="N63" s="60">
        <v>-196.91000000000003</v>
      </c>
      <c r="O63" s="42"/>
      <c r="P63" s="14"/>
      <c r="Q63" s="33">
        <v>592</v>
      </c>
      <c r="R63" s="42"/>
      <c r="S63" s="86">
        <v>-91.31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20.45" customHeight="1">
      <c r="A64" t="s">
        <v>309</v>
      </c>
      <c r="B64" s="12" t="s">
        <v>0</v>
      </c>
      <c r="C64" s="30" t="s">
        <v>60</v>
      </c>
      <c r="D64" s="82"/>
      <c r="E64" s="14"/>
      <c r="F64" s="31">
        <v>589.91200000000003</v>
      </c>
      <c r="G64" s="84"/>
      <c r="H64" s="14"/>
      <c r="I64" s="31">
        <v>589.91200000000003</v>
      </c>
      <c r="J64" s="42"/>
      <c r="K64" s="14"/>
      <c r="L64" s="34">
        <v>238.05</v>
      </c>
      <c r="M64" s="42"/>
      <c r="N64" s="60">
        <v>-351.86200000000002</v>
      </c>
      <c r="O64" s="42"/>
      <c r="P64" s="14"/>
      <c r="Q64" s="34">
        <v>633.66999999999996</v>
      </c>
      <c r="R64" s="42"/>
      <c r="S64" s="86">
        <v>-395.61999999999995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20.45" customHeight="1">
      <c r="A65" t="s">
        <v>310</v>
      </c>
      <c r="B65" s="12" t="s">
        <v>0</v>
      </c>
      <c r="C65" s="30" t="s">
        <v>61</v>
      </c>
      <c r="D65" s="82"/>
      <c r="E65" s="14"/>
      <c r="F65" s="31">
        <v>276.8</v>
      </c>
      <c r="G65" s="84"/>
      <c r="H65" s="14"/>
      <c r="I65" s="31">
        <v>276.8</v>
      </c>
      <c r="J65" s="42"/>
      <c r="K65" s="14"/>
      <c r="L65" s="34">
        <v>136.35</v>
      </c>
      <c r="M65" s="42"/>
      <c r="N65" s="60">
        <v>-140.45000000000002</v>
      </c>
      <c r="O65" s="42"/>
      <c r="P65" s="14"/>
      <c r="Q65" s="34">
        <v>82.32</v>
      </c>
      <c r="R65" s="42"/>
      <c r="S65" s="86">
        <v>54.03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20.45" customHeight="1">
      <c r="A66" t="s">
        <v>311</v>
      </c>
      <c r="B66" s="12" t="s">
        <v>0</v>
      </c>
      <c r="C66" s="30" t="s">
        <v>62</v>
      </c>
      <c r="D66" s="82"/>
      <c r="E66" s="14"/>
      <c r="F66" s="31">
        <v>1349.1200000000001</v>
      </c>
      <c r="G66" s="84"/>
      <c r="H66" s="14"/>
      <c r="I66" s="31">
        <v>1349.1200000000001</v>
      </c>
      <c r="J66" s="42"/>
      <c r="K66" s="14"/>
      <c r="L66" s="34">
        <v>3441.41</v>
      </c>
      <c r="M66" s="42"/>
      <c r="N66" s="60">
        <v>2092.29</v>
      </c>
      <c r="O66" s="42"/>
      <c r="P66" s="14"/>
      <c r="Q66" s="34">
        <v>1545.45</v>
      </c>
      <c r="R66" s="42"/>
      <c r="S66" s="86">
        <v>1895.9599999999998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20.45" customHeight="1">
      <c r="A67" t="s">
        <v>312</v>
      </c>
      <c r="B67" s="12" t="s">
        <v>0</v>
      </c>
      <c r="C67" s="30" t="s">
        <v>63</v>
      </c>
      <c r="D67" s="82"/>
      <c r="E67" s="14"/>
      <c r="F67" s="31">
        <v>1438.3466666666668</v>
      </c>
      <c r="G67" s="84"/>
      <c r="H67" s="14"/>
      <c r="I67" s="31">
        <v>1438.3466666666668</v>
      </c>
      <c r="J67" s="42"/>
      <c r="K67" s="14"/>
      <c r="L67" s="34">
        <v>523.33000000000004</v>
      </c>
      <c r="M67" s="42"/>
      <c r="N67" s="60">
        <v>-915.01666666666677</v>
      </c>
      <c r="O67" s="42"/>
      <c r="P67" s="14"/>
      <c r="Q67" s="34">
        <v>4555.83</v>
      </c>
      <c r="R67" s="42"/>
      <c r="S67" s="86">
        <v>-4032.5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20.45" customHeight="1">
      <c r="A68" t="s">
        <v>313</v>
      </c>
      <c r="B68" s="12" t="s">
        <v>0</v>
      </c>
      <c r="C68" s="30" t="s">
        <v>64</v>
      </c>
      <c r="D68" s="82"/>
      <c r="E68" s="14"/>
      <c r="F68" s="31">
        <v>2083.3141574587762</v>
      </c>
      <c r="G68" s="84"/>
      <c r="H68" s="14"/>
      <c r="I68" s="31">
        <v>2083.3141574587762</v>
      </c>
      <c r="J68" s="42"/>
      <c r="K68" s="14"/>
      <c r="L68" s="33">
        <v>3004.1010000000001</v>
      </c>
      <c r="M68" s="42"/>
      <c r="N68" s="60">
        <v>920.7868425412239</v>
      </c>
      <c r="O68" s="42"/>
      <c r="P68" s="14"/>
      <c r="Q68" s="34">
        <v>2682.3330000000001</v>
      </c>
      <c r="R68" s="42"/>
      <c r="S68" s="86">
        <v>321.76800000000003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20.45" hidden="1" customHeight="1">
      <c r="A69" t="s">
        <v>270</v>
      </c>
      <c r="B69" s="12" t="s">
        <v>0</v>
      </c>
      <c r="C69" s="30" t="s">
        <v>21</v>
      </c>
      <c r="D69" s="82"/>
      <c r="E69" s="14"/>
      <c r="F69" s="31">
        <v>0</v>
      </c>
      <c r="G69" s="84"/>
      <c r="H69" s="14"/>
      <c r="I69" s="31">
        <v>0</v>
      </c>
      <c r="J69" s="42"/>
      <c r="K69" s="14"/>
      <c r="L69" s="34"/>
      <c r="M69" s="42"/>
      <c r="N69" s="60">
        <v>0</v>
      </c>
      <c r="O69" s="42"/>
      <c r="P69" s="14"/>
      <c r="Q69" s="34">
        <v>0</v>
      </c>
      <c r="R69" s="42"/>
      <c r="S69" s="86"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20.45" hidden="1" customHeight="1">
      <c r="A70" t="s">
        <v>270</v>
      </c>
      <c r="B70" s="12" t="s">
        <v>0</v>
      </c>
      <c r="C70" s="30" t="s">
        <v>21</v>
      </c>
      <c r="D70" s="82"/>
      <c r="E70" s="14"/>
      <c r="F70" s="31">
        <v>0</v>
      </c>
      <c r="G70" s="84"/>
      <c r="H70" s="14"/>
      <c r="I70" s="31">
        <v>0</v>
      </c>
      <c r="J70" s="42"/>
      <c r="K70" s="14"/>
      <c r="L70" s="34">
        <v>0</v>
      </c>
      <c r="M70" s="42"/>
      <c r="N70" s="60">
        <v>0</v>
      </c>
      <c r="O70" s="42"/>
      <c r="P70" s="14"/>
      <c r="Q70" s="34">
        <v>0</v>
      </c>
      <c r="R70" s="42"/>
      <c r="S70" s="86"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20.45" hidden="1" customHeight="1">
      <c r="A71" t="s">
        <v>270</v>
      </c>
      <c r="B71" s="12" t="s">
        <v>0</v>
      </c>
      <c r="C71" s="30" t="s">
        <v>21</v>
      </c>
      <c r="D71" s="82"/>
      <c r="E71" s="14"/>
      <c r="F71" s="31">
        <v>0</v>
      </c>
      <c r="G71" s="84"/>
      <c r="H71" s="14"/>
      <c r="I71" s="31">
        <v>0</v>
      </c>
      <c r="J71" s="42"/>
      <c r="K71" s="14"/>
      <c r="L71" s="34">
        <v>0</v>
      </c>
      <c r="M71" s="42"/>
      <c r="N71" s="60">
        <v>0</v>
      </c>
      <c r="O71" s="42"/>
      <c r="P71" s="14"/>
      <c r="Q71" s="34">
        <v>0</v>
      </c>
      <c r="R71" s="42"/>
      <c r="S71" s="86"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20.45" customHeight="1">
      <c r="A72" t="s">
        <v>314</v>
      </c>
      <c r="B72" s="12" t="s">
        <v>0</v>
      </c>
      <c r="C72" s="99" t="s">
        <v>65</v>
      </c>
      <c r="D72" s="100" t="s">
        <v>40</v>
      </c>
      <c r="E72" s="101">
        <v>0.27836522192119434</v>
      </c>
      <c r="F72" s="102">
        <v>33498.47120307447</v>
      </c>
      <c r="G72" s="103" t="s">
        <v>40</v>
      </c>
      <c r="H72" s="101">
        <v>0.22947590011371763</v>
      </c>
      <c r="I72" s="102">
        <v>33498.47120307447</v>
      </c>
      <c r="J72" s="103" t="s">
        <v>40</v>
      </c>
      <c r="K72" s="101">
        <v>0.13870583742061074</v>
      </c>
      <c r="L72" s="102">
        <v>25767.320999999996</v>
      </c>
      <c r="M72" s="106"/>
      <c r="N72" s="102">
        <v>-7731.150203074465</v>
      </c>
      <c r="O72" s="103" t="s">
        <v>40</v>
      </c>
      <c r="P72" s="101">
        <v>0.37992838676238971</v>
      </c>
      <c r="Q72" s="102">
        <v>35823.382999999994</v>
      </c>
      <c r="R72" s="106"/>
      <c r="S72" s="107">
        <v>-10056.062000000002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20.45" customHeight="1">
      <c r="A73" t="s">
        <v>0</v>
      </c>
      <c r="B73" s="12" t="s">
        <v>0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20.45" customHeight="1">
      <c r="A74" t="s">
        <v>315</v>
      </c>
      <c r="B74" s="12" t="s">
        <v>0</v>
      </c>
      <c r="C74" s="99" t="s">
        <v>66</v>
      </c>
      <c r="D74" s="100" t="s">
        <v>40</v>
      </c>
      <c r="E74" s="101">
        <v>1.5613668109206813</v>
      </c>
      <c r="F74" s="102">
        <v>187894.88425342817</v>
      </c>
      <c r="G74" s="103" t="s">
        <v>40</v>
      </c>
      <c r="H74" s="101">
        <v>1.2923419785513521</v>
      </c>
      <c r="I74" s="102">
        <v>188653.71279325412</v>
      </c>
      <c r="J74" s="103" t="s">
        <v>40</v>
      </c>
      <c r="K74" s="101">
        <v>1.0410790196778759</v>
      </c>
      <c r="L74" s="102">
        <v>193400.78099999999</v>
      </c>
      <c r="M74" s="106"/>
      <c r="N74" s="119">
        <v>4747.0682067458692</v>
      </c>
      <c r="O74" s="103" t="s">
        <v>40</v>
      </c>
      <c r="P74" s="101">
        <v>2.2720067795222443</v>
      </c>
      <c r="Q74" s="102">
        <v>214227.133</v>
      </c>
      <c r="R74" s="106"/>
      <c r="S74" s="120">
        <v>-20826.352000000014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20.45" customHeight="1">
      <c r="A75" t="s">
        <v>316</v>
      </c>
      <c r="B75" s="12" t="s">
        <v>0</v>
      </c>
      <c r="C75" s="30" t="s">
        <v>212</v>
      </c>
      <c r="D75" s="82"/>
      <c r="E75" s="14"/>
      <c r="F75" s="31">
        <v>45357.637500000012</v>
      </c>
      <c r="G75" s="84"/>
      <c r="H75" s="14"/>
      <c r="I75" s="31">
        <v>758.49607159347272</v>
      </c>
      <c r="J75" s="42"/>
      <c r="K75" s="14"/>
      <c r="L75" s="33">
        <v>26100</v>
      </c>
      <c r="M75" s="42"/>
      <c r="N75" s="60">
        <v>25341.503928406528</v>
      </c>
      <c r="O75" s="42"/>
      <c r="P75" s="14"/>
      <c r="Q75" s="33">
        <v>10850</v>
      </c>
      <c r="R75" s="42"/>
      <c r="S75" s="86"/>
      <c r="T75" s="14"/>
      <c r="U75" s="14"/>
      <c r="V75" s="12" t="s">
        <v>542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20.45" customHeight="1">
      <c r="A76" t="s">
        <v>317</v>
      </c>
      <c r="B76" s="12" t="s">
        <v>0</v>
      </c>
      <c r="C76" s="30" t="s">
        <v>209</v>
      </c>
      <c r="D76" s="82"/>
      <c r="E76" s="14"/>
      <c r="F76" s="31">
        <v>0</v>
      </c>
      <c r="G76" s="84"/>
      <c r="H76" s="14"/>
      <c r="I76" s="31">
        <v>0</v>
      </c>
      <c r="J76" s="42"/>
      <c r="K76" s="14"/>
      <c r="L76" s="33">
        <v>0</v>
      </c>
      <c r="M76" s="42"/>
      <c r="N76" s="60">
        <v>0</v>
      </c>
      <c r="O76" s="42"/>
      <c r="P76" s="14"/>
      <c r="Q76" s="33">
        <v>0</v>
      </c>
      <c r="R76" s="42"/>
      <c r="S76" s="86"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20.45" hidden="1" customHeight="1">
      <c r="A77" t="s">
        <v>318</v>
      </c>
      <c r="B77" s="12" t="s">
        <v>0</v>
      </c>
      <c r="C77" s="30" t="s">
        <v>69</v>
      </c>
      <c r="D77" s="82"/>
      <c r="E77" s="14"/>
      <c r="F77" s="31">
        <v>0</v>
      </c>
      <c r="G77" s="84"/>
      <c r="H77" s="14"/>
      <c r="I77" s="31">
        <v>0</v>
      </c>
      <c r="J77" s="42"/>
      <c r="K77" s="14"/>
      <c r="L77" s="33">
        <v>0</v>
      </c>
      <c r="M77" s="42"/>
      <c r="N77" s="60">
        <v>0</v>
      </c>
      <c r="O77" s="42"/>
      <c r="P77" s="14"/>
      <c r="Q77" s="33">
        <v>0</v>
      </c>
      <c r="R77" s="42"/>
      <c r="S77" s="86"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20.45" customHeight="1">
      <c r="A78" t="s">
        <v>319</v>
      </c>
      <c r="B78" s="12" t="s">
        <v>0</v>
      </c>
      <c r="C78" s="30" t="s">
        <v>70</v>
      </c>
      <c r="D78" s="82"/>
      <c r="E78" s="14"/>
      <c r="F78" s="31">
        <v>72775.567500000005</v>
      </c>
      <c r="G78" s="84"/>
      <c r="H78" s="14"/>
      <c r="I78" s="31">
        <v>73926.169357707506</v>
      </c>
      <c r="J78" s="42"/>
      <c r="K78" s="14"/>
      <c r="L78" s="34">
        <v>91841</v>
      </c>
      <c r="M78" s="42"/>
      <c r="N78" s="60">
        <v>17914.830642292494</v>
      </c>
      <c r="O78" s="42"/>
      <c r="P78" s="14"/>
      <c r="Q78" s="33">
        <v>60872</v>
      </c>
      <c r="R78" s="42"/>
      <c r="S78" s="86">
        <v>30969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20.45" hidden="1" customHeight="1">
      <c r="A79" t="s">
        <v>270</v>
      </c>
      <c r="B79" s="12" t="s">
        <v>0</v>
      </c>
      <c r="C79" s="30" t="s">
        <v>21</v>
      </c>
      <c r="D79" s="82"/>
      <c r="E79" s="14"/>
      <c r="F79" s="31">
        <v>0</v>
      </c>
      <c r="G79" s="84"/>
      <c r="H79" s="14"/>
      <c r="I79" s="31">
        <v>0</v>
      </c>
      <c r="J79" s="42"/>
      <c r="K79" s="14"/>
      <c r="L79" s="34">
        <v>0</v>
      </c>
      <c r="M79" s="42"/>
      <c r="N79" s="60">
        <v>0</v>
      </c>
      <c r="O79" s="42"/>
      <c r="P79" s="14"/>
      <c r="Q79" s="33">
        <v>0</v>
      </c>
      <c r="R79" s="42"/>
      <c r="S79" s="86"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20.45" hidden="1" customHeight="1">
      <c r="A80" t="s">
        <v>270</v>
      </c>
      <c r="B80" s="12" t="s">
        <v>0</v>
      </c>
      <c r="C80" s="30" t="s">
        <v>21</v>
      </c>
      <c r="D80" s="82"/>
      <c r="E80" s="14"/>
      <c r="F80" s="31">
        <v>0</v>
      </c>
      <c r="G80" s="84"/>
      <c r="H80" s="14"/>
      <c r="I80" s="31">
        <v>0</v>
      </c>
      <c r="J80" s="42"/>
      <c r="K80" s="14"/>
      <c r="L80" s="34">
        <v>0</v>
      </c>
      <c r="M80" s="42"/>
      <c r="N80" s="60">
        <v>0</v>
      </c>
      <c r="O80" s="42"/>
      <c r="P80" s="14"/>
      <c r="Q80" s="33">
        <v>0</v>
      </c>
      <c r="R80" s="42"/>
      <c r="S80" s="86"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20.45" hidden="1" customHeight="1">
      <c r="A81" t="s">
        <v>270</v>
      </c>
      <c r="B81" s="12" t="s">
        <v>0</v>
      </c>
      <c r="C81" s="30" t="s">
        <v>21</v>
      </c>
      <c r="D81" s="82"/>
      <c r="E81" s="14"/>
      <c r="F81" s="31">
        <v>0</v>
      </c>
      <c r="G81" s="84"/>
      <c r="H81" s="14"/>
      <c r="I81" s="31">
        <v>0</v>
      </c>
      <c r="J81" s="42"/>
      <c r="K81" s="14"/>
      <c r="L81" s="34">
        <v>0</v>
      </c>
      <c r="M81" s="42"/>
      <c r="N81" s="60">
        <v>0</v>
      </c>
      <c r="O81" s="42"/>
      <c r="P81" s="14"/>
      <c r="Q81" s="33">
        <v>0</v>
      </c>
      <c r="R81" s="42"/>
      <c r="S81" s="86"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20.45" customHeight="1">
      <c r="A82" t="s">
        <v>320</v>
      </c>
      <c r="B82" s="12" t="s">
        <v>0</v>
      </c>
      <c r="C82" s="30" t="s">
        <v>71</v>
      </c>
      <c r="D82" s="82"/>
      <c r="E82" s="14"/>
      <c r="F82" s="31">
        <v>20079.874759471906</v>
      </c>
      <c r="G82" s="84"/>
      <c r="H82" s="14"/>
      <c r="I82" s="31">
        <v>20079.87475947191</v>
      </c>
      <c r="J82" s="42"/>
      <c r="K82" s="14"/>
      <c r="L82" s="33">
        <v>20188</v>
      </c>
      <c r="M82" s="42"/>
      <c r="N82" s="60">
        <v>108.12524052809022</v>
      </c>
      <c r="O82" s="42"/>
      <c r="P82" s="14"/>
      <c r="Q82" s="33">
        <v>22354</v>
      </c>
      <c r="R82" s="42"/>
      <c r="S82" s="86">
        <v>-2166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20.45" customHeight="1">
      <c r="A83" t="s">
        <v>321</v>
      </c>
      <c r="B83" s="12" t="s">
        <v>0</v>
      </c>
      <c r="C83" s="99" t="s">
        <v>72</v>
      </c>
      <c r="D83" s="100"/>
      <c r="E83" s="101"/>
      <c r="F83" s="102">
        <v>138213.07975947193</v>
      </c>
      <c r="G83" s="103"/>
      <c r="H83" s="101"/>
      <c r="I83" s="102">
        <v>94764.540188772895</v>
      </c>
      <c r="J83" s="103"/>
      <c r="K83" s="101"/>
      <c r="L83" s="102">
        <v>138129</v>
      </c>
      <c r="M83" s="106"/>
      <c r="N83" s="102">
        <v>43364.459811227112</v>
      </c>
      <c r="O83" s="103"/>
      <c r="P83" s="101"/>
      <c r="Q83" s="102">
        <v>94076</v>
      </c>
      <c r="R83" s="106"/>
      <c r="S83" s="107">
        <v>28803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20.45" customHeight="1">
      <c r="A84" t="s">
        <v>0</v>
      </c>
      <c r="B84" s="12" t="s">
        <v>0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20.45" customHeight="1" thickBot="1">
      <c r="A85" t="s">
        <v>322</v>
      </c>
      <c r="B85" s="12" t="s">
        <v>0</v>
      </c>
      <c r="C85" s="130" t="s">
        <v>73</v>
      </c>
      <c r="D85" s="131"/>
      <c r="E85" s="132"/>
      <c r="F85" s="133">
        <v>70658.196932507664</v>
      </c>
      <c r="G85" s="134"/>
      <c r="H85" s="132"/>
      <c r="I85" s="133">
        <v>52088.994107030449</v>
      </c>
      <c r="J85" s="134"/>
      <c r="K85" s="131"/>
      <c r="L85" s="133">
        <v>130497.76899999985</v>
      </c>
      <c r="M85" s="134"/>
      <c r="N85" s="133">
        <v>78408.774892969406</v>
      </c>
      <c r="O85" s="134"/>
      <c r="P85" s="131"/>
      <c r="Q85" s="133">
        <v>-25861.302999999956</v>
      </c>
      <c r="R85" s="134"/>
      <c r="S85" s="135">
        <v>141109.07199999981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">
        <v>256</v>
      </c>
      <c r="D89" s="2"/>
      <c r="E89" s="2"/>
      <c r="F89" s="2"/>
      <c r="G89" s="2"/>
      <c r="H89" s="1"/>
      <c r="I89" s="1"/>
      <c r="J89" s="1"/>
      <c r="K89" s="749" t="s">
        <v>74</v>
      </c>
      <c r="L89" s="2"/>
      <c r="M89" s="2"/>
      <c r="N89" s="1"/>
      <c r="O89" s="1"/>
      <c r="P89" s="2"/>
      <c r="Q89" s="1"/>
      <c r="R89" s="2"/>
      <c r="S89" s="5" t="s">
        <v>539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21.6" customHeight="1" thickTop="1">
      <c r="B91" s="12"/>
      <c r="C91" s="13"/>
      <c r="D91" s="774" t="s">
        <v>5</v>
      </c>
      <c r="E91" s="775"/>
      <c r="F91" s="776"/>
      <c r="G91" s="777" t="s">
        <v>75</v>
      </c>
      <c r="H91" s="775"/>
      <c r="I91" s="776"/>
      <c r="J91" s="777" t="s">
        <v>7</v>
      </c>
      <c r="K91" s="775"/>
      <c r="L91" s="776"/>
      <c r="M91" s="777" t="s">
        <v>8</v>
      </c>
      <c r="N91" s="776"/>
      <c r="O91" s="774" t="s">
        <v>9</v>
      </c>
      <c r="P91" s="775"/>
      <c r="Q91" s="776"/>
      <c r="R91" s="777" t="s">
        <v>10</v>
      </c>
      <c r="S91" s="778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21.6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0.45" customHeight="1">
      <c r="A93" t="s">
        <v>323</v>
      </c>
      <c r="B93" s="12" t="s">
        <v>74</v>
      </c>
      <c r="C93" s="88" t="s">
        <v>16</v>
      </c>
      <c r="D93" s="26"/>
      <c r="E93" s="26"/>
      <c r="F93" s="23">
        <v>758716.19304405223</v>
      </c>
      <c r="G93" s="47"/>
      <c r="H93" s="26"/>
      <c r="I93" s="23">
        <v>758716.19304405223</v>
      </c>
      <c r="J93" s="24"/>
      <c r="K93" s="26"/>
      <c r="L93" s="23">
        <v>1538216.86</v>
      </c>
      <c r="M93" s="143"/>
      <c r="N93" s="144"/>
      <c r="O93" s="24"/>
      <c r="P93" s="26"/>
      <c r="Q93" s="23">
        <v>730565.19000000006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0.45" customHeight="1">
      <c r="A94" t="s">
        <v>324</v>
      </c>
      <c r="B94" s="12" t="s">
        <v>74</v>
      </c>
      <c r="C94" s="30" t="s">
        <v>76</v>
      </c>
      <c r="D94" s="31">
        <v>22.770963096237939</v>
      </c>
      <c r="E94" s="31">
        <v>750</v>
      </c>
      <c r="F94" s="31">
        <v>17078.222322178455</v>
      </c>
      <c r="G94" s="32">
        <v>22.770963096237939</v>
      </c>
      <c r="H94" s="31">
        <v>750</v>
      </c>
      <c r="I94" s="31">
        <v>17078.222322178455</v>
      </c>
      <c r="J94" s="655">
        <v>42</v>
      </c>
      <c r="K94" s="31">
        <v>932.81976190476246</v>
      </c>
      <c r="L94" s="34">
        <v>39178.430000000022</v>
      </c>
      <c r="M94" s="32">
        <v>19.229036903762061</v>
      </c>
      <c r="N94" s="34">
        <v>22100.207677821567</v>
      </c>
      <c r="O94" s="655">
        <v>0</v>
      </c>
      <c r="P94" s="31">
        <v>0</v>
      </c>
      <c r="Q94" s="34">
        <v>0</v>
      </c>
      <c r="R94" s="32">
        <v>42</v>
      </c>
      <c r="S94" s="35">
        <v>39178.430000000022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20.45" customHeight="1">
      <c r="A95" t="s">
        <v>325</v>
      </c>
      <c r="B95" s="12" t="s">
        <v>74</v>
      </c>
      <c r="C95" s="30" t="s">
        <v>77</v>
      </c>
      <c r="D95" s="31">
        <v>1.2987241309641409</v>
      </c>
      <c r="E95" s="26">
        <v>750</v>
      </c>
      <c r="F95" s="31">
        <v>974.04309822310563</v>
      </c>
      <c r="G95" s="32">
        <v>1.2987241309641409</v>
      </c>
      <c r="H95" s="31">
        <v>750</v>
      </c>
      <c r="I95" s="31">
        <v>974.04309822310563</v>
      </c>
      <c r="J95" s="655">
        <v>0</v>
      </c>
      <c r="K95" s="31">
        <v>0</v>
      </c>
      <c r="L95" s="33">
        <v>0</v>
      </c>
      <c r="M95" s="32"/>
      <c r="N95" s="34"/>
      <c r="O95" s="655">
        <v>33</v>
      </c>
      <c r="P95" s="31">
        <v>147.62787878787924</v>
      </c>
      <c r="Q95" s="33">
        <v>4871.7200000000148</v>
      </c>
      <c r="R95" s="32">
        <v>-33</v>
      </c>
      <c r="S95" s="35">
        <v>-4871.7200000000148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20.45" customHeight="1">
      <c r="A96" t="s">
        <v>326</v>
      </c>
      <c r="B96" s="12" t="s">
        <v>74</v>
      </c>
      <c r="C96" s="36" t="s">
        <v>78</v>
      </c>
      <c r="D96" s="37">
        <v>24.069687227202081</v>
      </c>
      <c r="E96" s="31">
        <v>750</v>
      </c>
      <c r="F96" s="38">
        <v>18052.26542040156</v>
      </c>
      <c r="G96" s="39">
        <v>24.069687227202081</v>
      </c>
      <c r="H96" s="37">
        <v>750</v>
      </c>
      <c r="I96" s="38">
        <v>18052.26542040156</v>
      </c>
      <c r="J96" s="39">
        <v>42</v>
      </c>
      <c r="K96" s="37">
        <v>932.81976190476246</v>
      </c>
      <c r="L96" s="38">
        <v>39178.430000000022</v>
      </c>
      <c r="M96" s="39">
        <v>17.930312772797919</v>
      </c>
      <c r="N96" s="38">
        <v>21126.164579598462</v>
      </c>
      <c r="O96" s="39">
        <v>33</v>
      </c>
      <c r="P96" s="37">
        <v>147.62787878787924</v>
      </c>
      <c r="Q96" s="38">
        <v>4871.7200000000148</v>
      </c>
      <c r="R96" s="39">
        <v>9</v>
      </c>
      <c r="S96" s="40">
        <v>34306.710000000006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20.45" customHeight="1">
      <c r="A97" t="s">
        <v>74</v>
      </c>
      <c r="B97" s="12" t="s">
        <v>74</v>
      </c>
      <c r="C97" s="30"/>
      <c r="D97" s="14"/>
      <c r="E97" s="31">
        <v>0</v>
      </c>
      <c r="F97" s="41"/>
      <c r="G97" s="42"/>
      <c r="H97" s="14">
        <v>0</v>
      </c>
      <c r="I97" s="41"/>
      <c r="J97" s="42"/>
      <c r="K97" s="14"/>
      <c r="L97" s="41"/>
      <c r="M97" s="43">
        <v>0.74493335137874916</v>
      </c>
      <c r="N97" s="44">
        <v>1.1702777511637388</v>
      </c>
      <c r="O97" s="42"/>
      <c r="P97" s="14"/>
      <c r="Q97" s="41"/>
      <c r="R97" s="43">
        <v>0.27272727272727271</v>
      </c>
      <c r="S97" s="45">
        <v>7.0420118561821905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20.45" customHeight="1">
      <c r="A98" t="s">
        <v>327</v>
      </c>
      <c r="B98" s="12" t="s">
        <v>74</v>
      </c>
      <c r="C98" s="30" t="s">
        <v>208</v>
      </c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20.45" customHeight="1">
      <c r="A99" t="s">
        <v>328</v>
      </c>
      <c r="B99" s="12" t="s">
        <v>74</v>
      </c>
      <c r="C99" s="30" t="s">
        <v>79</v>
      </c>
      <c r="D99" s="31">
        <v>20.395892860944919</v>
      </c>
      <c r="E99" s="31">
        <v>120</v>
      </c>
      <c r="F99" s="31">
        <v>2447.5071433133903</v>
      </c>
      <c r="G99" s="42">
        <v>20.395892860944919</v>
      </c>
      <c r="H99" s="31">
        <v>120</v>
      </c>
      <c r="I99" s="31">
        <v>2447.5071433133903</v>
      </c>
      <c r="J99" s="655">
        <v>49</v>
      </c>
      <c r="K99" s="31">
        <v>121.56244897959297</v>
      </c>
      <c r="L99" s="34">
        <v>5956.5600000000559</v>
      </c>
      <c r="M99" s="32">
        <v>28.604107139055081</v>
      </c>
      <c r="N99" s="34">
        <v>3509.0528566866656</v>
      </c>
      <c r="O99" s="655">
        <v>15</v>
      </c>
      <c r="P99" s="31">
        <v>699.5359999999996</v>
      </c>
      <c r="Q99" s="33">
        <v>10493.039999999994</v>
      </c>
      <c r="R99" s="32">
        <v>34</v>
      </c>
      <c r="S99" s="35">
        <v>-4536.4799999999377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20.45" customHeight="1">
      <c r="A100" t="s">
        <v>74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ht="20.45" customHeight="1">
      <c r="A101" t="s">
        <v>329</v>
      </c>
      <c r="B101" s="12" t="s">
        <v>74</v>
      </c>
      <c r="C101" s="30" t="s">
        <v>26</v>
      </c>
      <c r="D101" s="31">
        <v>0</v>
      </c>
      <c r="E101" s="31">
        <v>0</v>
      </c>
      <c r="F101" s="34">
        <v>19354.280665147871</v>
      </c>
      <c r="G101" s="32">
        <v>0</v>
      </c>
      <c r="H101" s="31">
        <v>0</v>
      </c>
      <c r="I101" s="31">
        <v>19354.280665147871</v>
      </c>
      <c r="J101" s="32"/>
      <c r="K101" s="31">
        <v>635.76023809523815</v>
      </c>
      <c r="L101" s="34">
        <v>26701.93</v>
      </c>
      <c r="M101" s="32"/>
      <c r="N101" s="34">
        <v>7347.649334852129</v>
      </c>
      <c r="O101" s="32"/>
      <c r="P101" s="31">
        <v>598.23939393939395</v>
      </c>
      <c r="Q101" s="34">
        <v>19741.900000000001</v>
      </c>
      <c r="R101" s="32">
        <v>-635.76023809523815</v>
      </c>
      <c r="S101" s="35">
        <v>6960.0299999999988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20.45" customHeight="1">
      <c r="A102" t="s">
        <v>330</v>
      </c>
      <c r="B102" s="12" t="s">
        <v>74</v>
      </c>
      <c r="C102" s="30" t="s">
        <v>27</v>
      </c>
      <c r="D102" s="31">
        <v>0</v>
      </c>
      <c r="E102" s="31">
        <v>0</v>
      </c>
      <c r="F102" s="34">
        <v>21934.851420500923</v>
      </c>
      <c r="G102" s="32">
        <v>0</v>
      </c>
      <c r="H102" s="31">
        <v>0</v>
      </c>
      <c r="I102" s="31">
        <v>21934.851420500923</v>
      </c>
      <c r="J102" s="32"/>
      <c r="K102" s="31">
        <v>951.75142857142851</v>
      </c>
      <c r="L102" s="34">
        <v>39973.56</v>
      </c>
      <c r="M102" s="32"/>
      <c r="N102" s="34">
        <v>18038.708579499074</v>
      </c>
      <c r="O102" s="32"/>
      <c r="P102" s="31">
        <v>678.84969696969699</v>
      </c>
      <c r="Q102" s="34">
        <v>22402.04</v>
      </c>
      <c r="R102" s="32">
        <v>-951.75142857142851</v>
      </c>
      <c r="S102" s="35">
        <v>17571.519999999997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20.45" customHeight="1">
      <c r="A103" t="s">
        <v>331</v>
      </c>
      <c r="B103" s="12" t="s">
        <v>74</v>
      </c>
      <c r="C103" s="30" t="s">
        <v>28</v>
      </c>
      <c r="D103" s="31">
        <v>0</v>
      </c>
      <c r="E103" s="26">
        <v>0</v>
      </c>
      <c r="F103" s="34">
        <v>0</v>
      </c>
      <c r="G103" s="32">
        <v>0</v>
      </c>
      <c r="H103" s="48">
        <v>0</v>
      </c>
      <c r="I103" s="31">
        <v>0</v>
      </c>
      <c r="J103" s="32"/>
      <c r="K103" s="48">
        <v>75.814047619047614</v>
      </c>
      <c r="L103" s="34">
        <v>3184.19</v>
      </c>
      <c r="M103" s="52"/>
      <c r="N103" s="34">
        <v>3184.19</v>
      </c>
      <c r="O103" s="32"/>
      <c r="P103" s="48">
        <v>0</v>
      </c>
      <c r="Q103" s="34">
        <v>0</v>
      </c>
      <c r="R103" s="32">
        <v>-75.814047619047614</v>
      </c>
      <c r="S103" s="35">
        <v>3184.19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20.45" customHeight="1">
      <c r="A104" t="s">
        <v>332</v>
      </c>
      <c r="B104" s="12" t="s">
        <v>74</v>
      </c>
      <c r="C104" s="36" t="s">
        <v>29</v>
      </c>
      <c r="D104" s="37">
        <v>24.069687227202081</v>
      </c>
      <c r="E104" s="31">
        <v>1715.3996101364523</v>
      </c>
      <c r="F104" s="38">
        <v>41289.132085648795</v>
      </c>
      <c r="G104" s="39">
        <v>24.069687227202081</v>
      </c>
      <c r="H104" s="37">
        <v>1715.3996101364523</v>
      </c>
      <c r="I104" s="38">
        <v>41289.132085648795</v>
      </c>
      <c r="J104" s="39">
        <v>42</v>
      </c>
      <c r="K104" s="37">
        <v>1663.3257142857142</v>
      </c>
      <c r="L104" s="38">
        <v>69859.679999999993</v>
      </c>
      <c r="M104" s="32">
        <v>17.930312772797919</v>
      </c>
      <c r="N104" s="38">
        <v>28570.547914351198</v>
      </c>
      <c r="O104" s="39">
        <v>33</v>
      </c>
      <c r="P104" s="37">
        <v>1277.0890909090911</v>
      </c>
      <c r="Q104" s="38">
        <v>42143.94</v>
      </c>
      <c r="R104" s="57"/>
      <c r="S104" s="40">
        <v>27715.739999999991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20.45" customHeight="1">
      <c r="A105" t="s">
        <v>74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v>0.69196290818333039</v>
      </c>
      <c r="O105" s="42"/>
      <c r="P105" s="14"/>
      <c r="Q105" s="60"/>
      <c r="R105" s="61"/>
      <c r="S105" s="45">
        <v>0.65764472899306492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20.45" customHeight="1" thickBot="1">
      <c r="A106" t="s">
        <v>74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14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20.45" customHeight="1" thickTop="1">
      <c r="A107" t="s">
        <v>333</v>
      </c>
      <c r="B107" s="12" t="s">
        <v>74</v>
      </c>
      <c r="C107" s="63" t="s">
        <v>80</v>
      </c>
      <c r="D107" s="64">
        <v>44.465580088147</v>
      </c>
      <c r="E107" s="68">
        <v>1389.5895325524957</v>
      </c>
      <c r="F107" s="66">
        <v>61788.904649363751</v>
      </c>
      <c r="G107" s="67">
        <v>44.465580088147</v>
      </c>
      <c r="H107" s="68">
        <v>1389.5895325524957</v>
      </c>
      <c r="I107" s="66">
        <v>61788.904649363751</v>
      </c>
      <c r="J107" s="67">
        <v>91</v>
      </c>
      <c r="K107" s="68">
        <v>1263.6776923076932</v>
      </c>
      <c r="L107" s="66">
        <v>114994.67000000007</v>
      </c>
      <c r="M107" s="67">
        <v>46.534419911853</v>
      </c>
      <c r="N107" s="66">
        <v>53205.76535063632</v>
      </c>
      <c r="O107" s="67">
        <v>48</v>
      </c>
      <c r="P107" s="68">
        <v>1198.0979166666668</v>
      </c>
      <c r="Q107" s="66">
        <v>57508.700000000012</v>
      </c>
      <c r="R107" s="67">
        <v>43</v>
      </c>
      <c r="S107" s="69">
        <v>57485.970000000059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20.45" customHeight="1" thickBot="1">
      <c r="A108" t="s">
        <v>74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v>1.0465267701355701</v>
      </c>
      <c r="N108" s="75">
        <v>0.86108931130217381</v>
      </c>
      <c r="O108" s="73"/>
      <c r="P108" s="71"/>
      <c r="Q108" s="72"/>
      <c r="R108" s="74">
        <v>1.1162790697674418</v>
      </c>
      <c r="S108" s="151">
        <v>0.99960475545439298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20.45" customHeight="1" thickTop="1">
      <c r="A109" t="s">
        <v>74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20.45" customHeight="1">
      <c r="A110" t="s">
        <v>334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20.45" customHeight="1">
      <c r="A111" t="s">
        <v>335</v>
      </c>
      <c r="B111" s="12" t="s">
        <v>74</v>
      </c>
      <c r="C111" s="30" t="s">
        <v>32</v>
      </c>
      <c r="D111" s="82"/>
      <c r="E111" s="83">
        <v>497.57830715421136</v>
      </c>
      <c r="F111" s="31">
        <v>11976.554224242554</v>
      </c>
      <c r="G111" s="84"/>
      <c r="H111" s="83">
        <v>497.57830715421136</v>
      </c>
      <c r="I111" s="31">
        <v>11976.554224242554</v>
      </c>
      <c r="J111" s="42">
        <v>0.50002667284013136</v>
      </c>
      <c r="K111" s="83">
        <v>466.43476190476184</v>
      </c>
      <c r="L111" s="34">
        <v>19590.259999999998</v>
      </c>
      <c r="M111" s="42"/>
      <c r="N111" s="60">
        <v>7613.7057757574439</v>
      </c>
      <c r="O111" s="42"/>
      <c r="P111" s="83">
        <v>338.90696969696972</v>
      </c>
      <c r="Q111" s="34">
        <v>11183.93</v>
      </c>
      <c r="R111" s="42"/>
      <c r="S111" s="86">
        <v>8406.3299999999981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20.45" customHeight="1">
      <c r="A112" t="s">
        <v>336</v>
      </c>
      <c r="B112" s="12" t="s">
        <v>74</v>
      </c>
      <c r="C112" s="88" t="s">
        <v>33</v>
      </c>
      <c r="D112" s="89"/>
      <c r="E112" s="90">
        <v>514.61988304093563</v>
      </c>
      <c r="F112" s="23">
        <v>12386.739625694638</v>
      </c>
      <c r="G112" s="91"/>
      <c r="H112" s="90">
        <v>514.61988304093563</v>
      </c>
      <c r="I112" s="23">
        <v>12386.739625694638</v>
      </c>
      <c r="J112" s="24">
        <v>0.31948614708799128</v>
      </c>
      <c r="K112" s="90">
        <v>531.40952380952388</v>
      </c>
      <c r="L112" s="34">
        <v>22319.200000000001</v>
      </c>
      <c r="M112" s="24"/>
      <c r="N112" s="94">
        <v>9932.4603743053631</v>
      </c>
      <c r="O112" s="24"/>
      <c r="P112" s="90">
        <v>215.64272727272729</v>
      </c>
      <c r="Q112" s="34">
        <v>7116.21</v>
      </c>
      <c r="R112" s="24"/>
      <c r="S112" s="95">
        <v>15202.990000000002</v>
      </c>
      <c r="T112" s="14"/>
      <c r="U112" s="14"/>
      <c r="V112" s="14"/>
      <c r="W112" s="14">
        <v>17464.919999999998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20.45" customHeight="1">
      <c r="A113" t="s">
        <v>337</v>
      </c>
      <c r="B113" s="12" t="s">
        <v>74</v>
      </c>
      <c r="C113" s="30" t="s">
        <v>34</v>
      </c>
      <c r="D113" s="82"/>
      <c r="E113" s="83">
        <v>54</v>
      </c>
      <c r="F113" s="31">
        <v>1299.7631102689124</v>
      </c>
      <c r="G113" s="84"/>
      <c r="H113" s="83">
        <v>54</v>
      </c>
      <c r="I113" s="31">
        <v>1299.7631102689124</v>
      </c>
      <c r="J113" s="42"/>
      <c r="K113" s="83">
        <v>52.679285714285719</v>
      </c>
      <c r="L113" s="114">
        <v>2212.5300000000002</v>
      </c>
      <c r="M113" s="42"/>
      <c r="N113" s="60">
        <v>912.76688973108776</v>
      </c>
      <c r="O113" s="42"/>
      <c r="P113" s="83">
        <v>6.0606060606060606E-4</v>
      </c>
      <c r="Q113" s="114">
        <v>0.02</v>
      </c>
      <c r="R113" s="42"/>
      <c r="S113" s="86">
        <v>2212.5100000000002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20.45" customHeight="1">
      <c r="A114" t="s">
        <v>338</v>
      </c>
      <c r="B114" s="12" t="s">
        <v>74</v>
      </c>
      <c r="C114" s="30" t="s">
        <v>35</v>
      </c>
      <c r="D114" s="82"/>
      <c r="E114" s="83">
        <v>105</v>
      </c>
      <c r="F114" s="31">
        <v>2527.3171588562186</v>
      </c>
      <c r="G114" s="84"/>
      <c r="H114" s="83">
        <v>105</v>
      </c>
      <c r="I114" s="31">
        <v>2527.3171588562186</v>
      </c>
      <c r="J114" s="42"/>
      <c r="K114" s="83">
        <v>0</v>
      </c>
      <c r="L114" s="34">
        <v>0</v>
      </c>
      <c r="M114" s="42"/>
      <c r="N114" s="60">
        <v>-2527.3171588562186</v>
      </c>
      <c r="O114" s="42"/>
      <c r="P114" s="83">
        <v>0</v>
      </c>
      <c r="Q114" s="34">
        <v>0</v>
      </c>
      <c r="R114" s="42"/>
      <c r="S114" s="86">
        <v>0</v>
      </c>
      <c r="T114" s="14"/>
      <c r="U114" s="14"/>
      <c r="V114" s="14"/>
      <c r="W114" s="14">
        <v>4854.2800000000025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20.45" customHeight="1">
      <c r="A115" t="s">
        <v>339</v>
      </c>
      <c r="B115" s="12" t="s">
        <v>74</v>
      </c>
      <c r="C115" s="88" t="s">
        <v>36</v>
      </c>
      <c r="D115" s="89"/>
      <c r="E115" s="90">
        <v>61</v>
      </c>
      <c r="F115" s="23">
        <v>1468.2509208593269</v>
      </c>
      <c r="G115" s="91"/>
      <c r="H115" s="90">
        <v>61</v>
      </c>
      <c r="I115" s="23">
        <v>1468.2509208593269</v>
      </c>
      <c r="J115" s="24"/>
      <c r="K115" s="90">
        <v>67.077380952380949</v>
      </c>
      <c r="L115" s="49">
        <v>2817.25</v>
      </c>
      <c r="M115" s="24"/>
      <c r="N115" s="94">
        <v>1348.9990791406731</v>
      </c>
      <c r="O115" s="24"/>
      <c r="P115" s="90">
        <v>42.99969696969697</v>
      </c>
      <c r="Q115" s="49">
        <v>1418.99</v>
      </c>
      <c r="R115" s="24"/>
      <c r="S115" s="95">
        <v>1398.26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20.45" customHeight="1">
      <c r="A116" t="s">
        <v>340</v>
      </c>
      <c r="B116" s="12" t="s">
        <v>74</v>
      </c>
      <c r="C116" s="30" t="s">
        <v>37</v>
      </c>
      <c r="D116" s="82"/>
      <c r="E116" s="83">
        <v>27.410526315789454</v>
      </c>
      <c r="F116" s="31">
        <v>659.76279515404394</v>
      </c>
      <c r="G116" s="84"/>
      <c r="H116" s="83">
        <v>27.410526315789454</v>
      </c>
      <c r="I116" s="31">
        <v>659.76279515404394</v>
      </c>
      <c r="J116" s="42"/>
      <c r="K116" s="83">
        <v>79.616428571428585</v>
      </c>
      <c r="L116" s="34">
        <v>3343.8900000000003</v>
      </c>
      <c r="M116" s="42"/>
      <c r="N116" s="60">
        <v>2684.1272048459564</v>
      </c>
      <c r="O116" s="42"/>
      <c r="P116" s="83">
        <v>180.30303030303031</v>
      </c>
      <c r="Q116" s="34">
        <v>5950</v>
      </c>
      <c r="R116" s="42"/>
      <c r="S116" s="86">
        <v>-2606.1099999999997</v>
      </c>
      <c r="T116" s="14"/>
      <c r="U116" s="14"/>
      <c r="V116" s="14"/>
      <c r="W116" s="14" t="s">
        <v>529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20.45" customHeight="1">
      <c r="A117" t="s">
        <v>341</v>
      </c>
      <c r="B117" s="12" t="s">
        <v>74</v>
      </c>
      <c r="C117" s="30" t="s">
        <v>38</v>
      </c>
      <c r="D117" s="82"/>
      <c r="E117" s="83">
        <v>49.005918486367769</v>
      </c>
      <c r="F117" s="31">
        <v>1179.5571302486326</v>
      </c>
      <c r="G117" s="84"/>
      <c r="H117" s="83">
        <v>49.005918486367769</v>
      </c>
      <c r="I117" s="31">
        <v>1179.5571302486326</v>
      </c>
      <c r="J117" s="42"/>
      <c r="K117" s="83">
        <v>14.973571428571429</v>
      </c>
      <c r="L117" s="34">
        <v>628.89</v>
      </c>
      <c r="M117" s="42"/>
      <c r="N117" s="60">
        <v>-550.66713024863259</v>
      </c>
      <c r="O117" s="42"/>
      <c r="P117" s="83">
        <v>3.9672727272727268</v>
      </c>
      <c r="Q117" s="34">
        <v>130.91999999999999</v>
      </c>
      <c r="R117" s="42"/>
      <c r="S117" s="86">
        <v>497.97</v>
      </c>
      <c r="T117" s="14"/>
      <c r="U117" s="14"/>
      <c r="V117" s="14"/>
      <c r="W117" s="14">
        <v>7333.5400000000009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20.45" hidden="1" customHeight="1">
      <c r="A118" t="s">
        <v>342</v>
      </c>
      <c r="B118" s="12" t="s">
        <v>74</v>
      </c>
      <c r="C118" s="30" t="s">
        <v>21</v>
      </c>
      <c r="D118" s="82"/>
      <c r="E118" s="83">
        <v>0</v>
      </c>
      <c r="F118" s="31">
        <v>0</v>
      </c>
      <c r="G118" s="84"/>
      <c r="H118" s="83">
        <v>0</v>
      </c>
      <c r="I118" s="31">
        <v>0</v>
      </c>
      <c r="J118" s="42"/>
      <c r="K118" s="83">
        <v>0</v>
      </c>
      <c r="L118" s="34">
        <v>0</v>
      </c>
      <c r="M118" s="42"/>
      <c r="N118" s="60">
        <v>0</v>
      </c>
      <c r="O118" s="42"/>
      <c r="P118" s="83">
        <v>0</v>
      </c>
      <c r="Q118" s="34">
        <v>0</v>
      </c>
      <c r="R118" s="42"/>
      <c r="S118" s="86"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20.45" hidden="1" customHeight="1">
      <c r="A119" t="s">
        <v>342</v>
      </c>
      <c r="B119" s="12" t="s">
        <v>74</v>
      </c>
      <c r="C119" s="30" t="s">
        <v>21</v>
      </c>
      <c r="D119" s="82"/>
      <c r="E119" s="83">
        <v>0</v>
      </c>
      <c r="F119" s="31">
        <v>0</v>
      </c>
      <c r="G119" s="84"/>
      <c r="H119" s="83">
        <v>0</v>
      </c>
      <c r="I119" s="31">
        <v>0</v>
      </c>
      <c r="J119" s="42"/>
      <c r="K119" s="83">
        <v>0</v>
      </c>
      <c r="L119" s="34">
        <v>0</v>
      </c>
      <c r="M119" s="42"/>
      <c r="N119" s="60">
        <v>0</v>
      </c>
      <c r="O119" s="42"/>
      <c r="P119" s="83">
        <v>0</v>
      </c>
      <c r="Q119" s="34">
        <v>0</v>
      </c>
      <c r="R119" s="42"/>
      <c r="S119" s="86"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20.45" hidden="1" customHeight="1">
      <c r="A120" t="s">
        <v>342</v>
      </c>
      <c r="B120" s="12" t="s">
        <v>74</v>
      </c>
      <c r="C120" s="30" t="s">
        <v>21</v>
      </c>
      <c r="D120" s="82"/>
      <c r="E120" s="83">
        <v>0</v>
      </c>
      <c r="F120" s="31">
        <v>0</v>
      </c>
      <c r="G120" s="84"/>
      <c r="H120" s="83">
        <v>0</v>
      </c>
      <c r="I120" s="31">
        <v>0</v>
      </c>
      <c r="J120" s="42"/>
      <c r="K120" s="83">
        <v>0</v>
      </c>
      <c r="L120" s="34">
        <v>0</v>
      </c>
      <c r="M120" s="42"/>
      <c r="N120" s="60">
        <v>0</v>
      </c>
      <c r="O120" s="42"/>
      <c r="P120" s="83">
        <v>0</v>
      </c>
      <c r="Q120" s="34">
        <v>0</v>
      </c>
      <c r="R120" s="42"/>
      <c r="S120" s="86"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20.45" customHeight="1">
      <c r="A121" t="s">
        <v>343</v>
      </c>
      <c r="B121" s="12" t="s">
        <v>74</v>
      </c>
      <c r="C121" s="99" t="s">
        <v>39</v>
      </c>
      <c r="D121" s="100" t="s">
        <v>40</v>
      </c>
      <c r="E121" s="101">
        <v>0.50976700661821273</v>
      </c>
      <c r="F121" s="102">
        <v>31497.944965324325</v>
      </c>
      <c r="G121" s="103" t="s">
        <v>40</v>
      </c>
      <c r="H121" s="101">
        <v>0.50976700661821273</v>
      </c>
      <c r="I121" s="102">
        <v>31497.944965324325</v>
      </c>
      <c r="J121" s="103" t="s">
        <v>40</v>
      </c>
      <c r="K121" s="101">
        <v>0.44273373713755571</v>
      </c>
      <c r="L121" s="102">
        <v>50912.02</v>
      </c>
      <c r="M121" s="106"/>
      <c r="N121" s="102">
        <v>19414.075034675672</v>
      </c>
      <c r="O121" s="103" t="s">
        <v>40</v>
      </c>
      <c r="P121" s="101">
        <v>0.44862899004846213</v>
      </c>
      <c r="Q121" s="102">
        <v>25800.07</v>
      </c>
      <c r="R121" s="106"/>
      <c r="S121" s="107">
        <v>25111.949999999997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20.45" customHeight="1">
      <c r="A122" t="s">
        <v>344</v>
      </c>
      <c r="B122" s="12" t="s">
        <v>74</v>
      </c>
      <c r="C122" s="108" t="s">
        <v>42</v>
      </c>
      <c r="D122" s="14"/>
      <c r="E122" s="14"/>
      <c r="F122" s="31">
        <v>6734.2802681992334</v>
      </c>
      <c r="G122" s="42"/>
      <c r="H122" s="14"/>
      <c r="I122" s="31">
        <v>6734.2802681992334</v>
      </c>
      <c r="J122" s="42"/>
      <c r="K122" s="14"/>
      <c r="L122" s="34">
        <v>12452.87</v>
      </c>
      <c r="M122" s="42"/>
      <c r="N122" s="60">
        <v>5718.5897318007674</v>
      </c>
      <c r="O122" s="42"/>
      <c r="P122" s="14"/>
      <c r="Q122" s="34">
        <v>10140.299999999999</v>
      </c>
      <c r="R122" s="42"/>
      <c r="S122" s="62">
        <v>2312.5700000000015</v>
      </c>
      <c r="T122" s="14"/>
      <c r="U122" s="14"/>
      <c r="V122" s="14" t="s">
        <v>345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20.45" customHeight="1">
      <c r="A123" t="s">
        <v>346</v>
      </c>
      <c r="B123" s="12" t="s">
        <v>74</v>
      </c>
      <c r="C123" s="109" t="s">
        <v>43</v>
      </c>
      <c r="D123" s="82"/>
      <c r="E123" s="14"/>
      <c r="F123" s="23">
        <v>2330.0534588199239</v>
      </c>
      <c r="G123" s="84"/>
      <c r="H123" s="14"/>
      <c r="I123" s="23">
        <v>2330.0534588199239</v>
      </c>
      <c r="J123" s="42"/>
      <c r="K123" s="14"/>
      <c r="L123" s="23">
        <v>2078.0100000000002</v>
      </c>
      <c r="M123" s="42"/>
      <c r="N123" s="60">
        <v>-252.04345881992367</v>
      </c>
      <c r="O123" s="42"/>
      <c r="P123" s="14"/>
      <c r="Q123" s="23">
        <v>2559.4</v>
      </c>
      <c r="R123" s="42"/>
      <c r="S123" s="86">
        <v>-481.38999999999987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20.45" customHeight="1">
      <c r="A124" t="s">
        <v>347</v>
      </c>
      <c r="B124" s="12" t="s">
        <v>74</v>
      </c>
      <c r="C124" s="108" t="s">
        <v>44</v>
      </c>
      <c r="D124" s="110"/>
      <c r="E124" s="111"/>
      <c r="F124" s="31">
        <v>7347.0356950068963</v>
      </c>
      <c r="G124" s="112"/>
      <c r="H124" s="111"/>
      <c r="I124" s="31">
        <v>7347.0356950068963</v>
      </c>
      <c r="J124" s="113"/>
      <c r="K124" s="111"/>
      <c r="L124" s="34">
        <v>6845.89</v>
      </c>
      <c r="M124" s="113"/>
      <c r="N124" s="115">
        <v>-501.14569500689595</v>
      </c>
      <c r="O124" s="113"/>
      <c r="P124" s="111"/>
      <c r="Q124" s="34">
        <v>10989.9</v>
      </c>
      <c r="R124" s="113"/>
      <c r="S124" s="116">
        <v>-4144.0099999999993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20.45" customHeight="1">
      <c r="A125" t="s">
        <v>348</v>
      </c>
      <c r="B125" s="12" t="s">
        <v>74</v>
      </c>
      <c r="C125" s="108" t="s">
        <v>45</v>
      </c>
      <c r="D125" s="82"/>
      <c r="E125" s="14"/>
      <c r="F125" s="31">
        <v>0</v>
      </c>
      <c r="G125" s="84"/>
      <c r="H125" s="14"/>
      <c r="I125" s="31">
        <v>0</v>
      </c>
      <c r="J125" s="42"/>
      <c r="K125" s="14"/>
      <c r="L125" s="34">
        <v>0</v>
      </c>
      <c r="M125" s="42"/>
      <c r="N125" s="60">
        <v>0</v>
      </c>
      <c r="O125" s="42"/>
      <c r="P125" s="14"/>
      <c r="Q125" s="34">
        <v>0</v>
      </c>
      <c r="R125" s="42"/>
      <c r="S125" s="86"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20.45" hidden="1" customHeight="1">
      <c r="A126" t="s">
        <v>342</v>
      </c>
      <c r="B126" s="12" t="s">
        <v>74</v>
      </c>
      <c r="C126" s="108" t="s">
        <v>21</v>
      </c>
      <c r="D126" s="82"/>
      <c r="E126" s="14"/>
      <c r="F126" s="31">
        <v>0</v>
      </c>
      <c r="G126" s="84"/>
      <c r="H126" s="14"/>
      <c r="I126" s="31">
        <v>0</v>
      </c>
      <c r="J126" s="42"/>
      <c r="K126" s="14"/>
      <c r="L126" s="34">
        <v>0</v>
      </c>
      <c r="M126" s="42"/>
      <c r="N126" s="60">
        <v>0</v>
      </c>
      <c r="O126" s="42"/>
      <c r="P126" s="14"/>
      <c r="Q126" s="34">
        <v>0</v>
      </c>
      <c r="R126" s="42"/>
      <c r="S126" s="86"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20.45" hidden="1" customHeight="1">
      <c r="A127" t="s">
        <v>342</v>
      </c>
      <c r="B127" s="12" t="s">
        <v>74</v>
      </c>
      <c r="C127" s="108" t="s">
        <v>21</v>
      </c>
      <c r="D127" s="82"/>
      <c r="E127" s="14"/>
      <c r="F127" s="31">
        <v>0</v>
      </c>
      <c r="G127" s="84"/>
      <c r="H127" s="14"/>
      <c r="I127" s="31">
        <v>0</v>
      </c>
      <c r="J127" s="42"/>
      <c r="K127" s="14"/>
      <c r="L127" s="34">
        <v>0</v>
      </c>
      <c r="M127" s="42"/>
      <c r="N127" s="60">
        <v>0</v>
      </c>
      <c r="O127" s="42"/>
      <c r="P127" s="14"/>
      <c r="Q127" s="34">
        <v>0</v>
      </c>
      <c r="R127" s="42"/>
      <c r="S127" s="86"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20.45" hidden="1" customHeight="1">
      <c r="A128" t="s">
        <v>342</v>
      </c>
      <c r="B128" s="12" t="s">
        <v>74</v>
      </c>
      <c r="C128" s="108" t="s">
        <v>21</v>
      </c>
      <c r="D128" s="82"/>
      <c r="E128" s="14"/>
      <c r="F128" s="31">
        <v>0</v>
      </c>
      <c r="G128" s="84"/>
      <c r="H128" s="14"/>
      <c r="I128" s="31">
        <v>0</v>
      </c>
      <c r="J128" s="42"/>
      <c r="K128" s="14"/>
      <c r="L128" s="34">
        <v>0</v>
      </c>
      <c r="M128" s="42"/>
      <c r="N128" s="60">
        <v>0</v>
      </c>
      <c r="O128" s="42"/>
      <c r="P128" s="14"/>
      <c r="Q128" s="34">
        <v>0</v>
      </c>
      <c r="R128" s="42"/>
      <c r="S128" s="86"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20.45" customHeight="1">
      <c r="A129" t="s">
        <v>349</v>
      </c>
      <c r="B129" s="12" t="s">
        <v>74</v>
      </c>
      <c r="C129" s="109" t="s">
        <v>46</v>
      </c>
      <c r="D129" s="82"/>
      <c r="E129" s="14"/>
      <c r="F129" s="31">
        <v>4892.9595926355896</v>
      </c>
      <c r="G129" s="84"/>
      <c r="H129" s="14"/>
      <c r="I129" s="31">
        <v>4892.9595926355896</v>
      </c>
      <c r="J129" s="42"/>
      <c r="K129" s="14"/>
      <c r="L129" s="34">
        <v>4893.1099999999997</v>
      </c>
      <c r="M129" s="42"/>
      <c r="N129" s="60">
        <v>0.1504073644100572</v>
      </c>
      <c r="O129" s="42"/>
      <c r="P129" s="14"/>
      <c r="Q129" s="34">
        <v>5752.56</v>
      </c>
      <c r="R129" s="42"/>
      <c r="S129" s="86">
        <v>-859.45000000000073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20.45" customHeight="1">
      <c r="A130" t="s">
        <v>350</v>
      </c>
      <c r="B130" s="12" t="s">
        <v>74</v>
      </c>
      <c r="C130" s="108" t="s">
        <v>47</v>
      </c>
      <c r="D130" s="110"/>
      <c r="E130" s="111"/>
      <c r="F130" s="55">
        <v>4892.9595926355896</v>
      </c>
      <c r="G130" s="112"/>
      <c r="H130" s="111"/>
      <c r="I130" s="55">
        <v>4892.9595926355896</v>
      </c>
      <c r="J130" s="113"/>
      <c r="K130" s="111"/>
      <c r="L130" s="56">
        <v>6076.04</v>
      </c>
      <c r="M130" s="113"/>
      <c r="N130" s="115">
        <v>1183.0804073644103</v>
      </c>
      <c r="O130" s="113"/>
      <c r="P130" s="111"/>
      <c r="Q130" s="56">
        <v>5933.28</v>
      </c>
      <c r="R130" s="113"/>
      <c r="S130" s="116">
        <v>142.76000000000022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20.45" customHeight="1">
      <c r="A131" t="s">
        <v>351</v>
      </c>
      <c r="B131" s="12" t="s">
        <v>74</v>
      </c>
      <c r="C131" s="108" t="s">
        <v>48</v>
      </c>
      <c r="D131" s="82"/>
      <c r="E131" s="14"/>
      <c r="F131" s="31">
        <v>3506.6210413888389</v>
      </c>
      <c r="G131" s="84"/>
      <c r="H131" s="14"/>
      <c r="I131" s="31">
        <v>3506.6210413888389</v>
      </c>
      <c r="J131" s="42"/>
      <c r="K131" s="14"/>
      <c r="L131" s="34">
        <v>3999.95</v>
      </c>
      <c r="M131" s="42"/>
      <c r="N131" s="60">
        <v>493.32895861116094</v>
      </c>
      <c r="O131" s="42"/>
      <c r="P131" s="14"/>
      <c r="Q131" s="34">
        <v>3708.77</v>
      </c>
      <c r="R131" s="42"/>
      <c r="S131" s="86">
        <v>291.17999999999984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20.45" customHeight="1">
      <c r="A132" t="s">
        <v>352</v>
      </c>
      <c r="B132" s="12" t="s">
        <v>74</v>
      </c>
      <c r="C132" s="108" t="s">
        <v>49</v>
      </c>
      <c r="D132" s="82"/>
      <c r="E132" s="14"/>
      <c r="F132" s="31">
        <v>815.49326543926497</v>
      </c>
      <c r="G132" s="84"/>
      <c r="H132" s="14"/>
      <c r="I132" s="31">
        <v>815.49326543926497</v>
      </c>
      <c r="J132" s="42"/>
      <c r="K132" s="14"/>
      <c r="L132" s="34">
        <v>643.29999999999995</v>
      </c>
      <c r="M132" s="42"/>
      <c r="N132" s="60">
        <v>-172.19326543926502</v>
      </c>
      <c r="O132" s="42"/>
      <c r="P132" s="14"/>
      <c r="Q132" s="34">
        <v>1484.04</v>
      </c>
      <c r="R132" s="42"/>
      <c r="S132" s="86">
        <v>-840.74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20.45" hidden="1" customHeight="1">
      <c r="A133" t="s">
        <v>342</v>
      </c>
      <c r="B133" s="12" t="s">
        <v>74</v>
      </c>
      <c r="C133" s="30" t="s">
        <v>21</v>
      </c>
      <c r="D133" s="89"/>
      <c r="E133" s="117"/>
      <c r="F133" s="31">
        <v>0</v>
      </c>
      <c r="G133" s="91"/>
      <c r="H133" s="117"/>
      <c r="I133" s="31">
        <v>0</v>
      </c>
      <c r="J133" s="24"/>
      <c r="K133" s="117"/>
      <c r="L133" s="34">
        <v>0</v>
      </c>
      <c r="M133" s="24"/>
      <c r="N133" s="153">
        <v>0</v>
      </c>
      <c r="O133" s="24"/>
      <c r="P133" s="117"/>
      <c r="Q133" s="34">
        <v>0</v>
      </c>
      <c r="R133" s="24"/>
      <c r="S133" s="95"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20.45" customHeight="1">
      <c r="A134" t="s">
        <v>353</v>
      </c>
      <c r="B134" s="12" t="s">
        <v>74</v>
      </c>
      <c r="C134" s="99" t="s">
        <v>50</v>
      </c>
      <c r="D134" s="100" t="s">
        <v>40</v>
      </c>
      <c r="E134" s="101">
        <v>0.49393014955217529</v>
      </c>
      <c r="F134" s="102">
        <v>30519.402914125338</v>
      </c>
      <c r="G134" s="103" t="s">
        <v>40</v>
      </c>
      <c r="H134" s="101">
        <v>0.49393014955217529</v>
      </c>
      <c r="I134" s="102">
        <v>30519.402914125338</v>
      </c>
      <c r="J134" s="103" t="s">
        <v>40</v>
      </c>
      <c r="K134" s="101">
        <v>0.32165986475720992</v>
      </c>
      <c r="L134" s="102">
        <v>36989.170000000006</v>
      </c>
      <c r="M134" s="154"/>
      <c r="N134" s="119">
        <v>6469.7670858746678</v>
      </c>
      <c r="O134" s="103" t="s">
        <v>40</v>
      </c>
      <c r="P134" s="101">
        <v>0.70542804827791261</v>
      </c>
      <c r="Q134" s="102">
        <v>40568.25</v>
      </c>
      <c r="R134" s="154"/>
      <c r="S134" s="120">
        <v>-3579.0799999999945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20.45" customHeight="1">
      <c r="A135" t="s">
        <v>354</v>
      </c>
      <c r="B135" s="12" t="s">
        <v>74</v>
      </c>
      <c r="C135" s="30" t="s">
        <v>51</v>
      </c>
      <c r="D135" s="82"/>
      <c r="E135" s="14"/>
      <c r="F135" s="31">
        <v>0</v>
      </c>
      <c r="G135" s="84"/>
      <c r="H135" s="14"/>
      <c r="I135" s="31">
        <v>0</v>
      </c>
      <c r="J135" s="42"/>
      <c r="K135" s="14"/>
      <c r="L135" s="34">
        <v>0</v>
      </c>
      <c r="M135" s="42"/>
      <c r="N135" s="60">
        <v>0</v>
      </c>
      <c r="O135" s="42"/>
      <c r="P135" s="14"/>
      <c r="Q135" s="34">
        <v>0</v>
      </c>
      <c r="R135" s="42"/>
      <c r="S135" s="86"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20.45" customHeight="1">
      <c r="A136" t="s">
        <v>355</v>
      </c>
      <c r="B136" s="12" t="s">
        <v>74</v>
      </c>
      <c r="C136" s="30" t="s">
        <v>52</v>
      </c>
      <c r="D136" s="82"/>
      <c r="E136" s="14"/>
      <c r="F136" s="31">
        <v>0</v>
      </c>
      <c r="G136" s="84"/>
      <c r="H136" s="14"/>
      <c r="I136" s="31">
        <v>0</v>
      </c>
      <c r="J136" s="42"/>
      <c r="K136" s="14"/>
      <c r="L136" s="34">
        <v>0</v>
      </c>
      <c r="M136" s="42"/>
      <c r="N136" s="60">
        <v>0</v>
      </c>
      <c r="O136" s="42"/>
      <c r="P136" s="14"/>
      <c r="Q136" s="34">
        <v>0</v>
      </c>
      <c r="R136" s="42"/>
      <c r="S136" s="86"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20.45" customHeight="1">
      <c r="A137" t="s">
        <v>356</v>
      </c>
      <c r="B137" s="12" t="s">
        <v>74</v>
      </c>
      <c r="C137" s="88" t="s">
        <v>53</v>
      </c>
      <c r="D137" s="89"/>
      <c r="E137" s="117"/>
      <c r="F137" s="23">
        <v>215.04</v>
      </c>
      <c r="G137" s="91"/>
      <c r="H137" s="117"/>
      <c r="I137" s="23">
        <v>215.04</v>
      </c>
      <c r="J137" s="24"/>
      <c r="K137" s="117"/>
      <c r="L137" s="23">
        <v>-492.65</v>
      </c>
      <c r="M137" s="24"/>
      <c r="N137" s="94">
        <v>-707.68999999999994</v>
      </c>
      <c r="O137" s="24"/>
      <c r="P137" s="117"/>
      <c r="Q137" s="23">
        <v>-2820.25</v>
      </c>
      <c r="R137" s="24"/>
      <c r="S137" s="95">
        <v>2327.6</v>
      </c>
      <c r="T137" s="14"/>
      <c r="U137" s="14"/>
      <c r="V137" s="14" t="s">
        <v>543</v>
      </c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20.45" customHeight="1">
      <c r="A138" t="s">
        <v>357</v>
      </c>
      <c r="B138" s="12" t="s">
        <v>74</v>
      </c>
      <c r="C138" s="30" t="s">
        <v>54</v>
      </c>
      <c r="D138" s="82"/>
      <c r="E138" s="14"/>
      <c r="F138" s="31">
        <v>2662.7736</v>
      </c>
      <c r="G138" s="84"/>
      <c r="H138" s="14"/>
      <c r="I138" s="31">
        <v>2662.7736</v>
      </c>
      <c r="J138" s="42"/>
      <c r="K138" s="14"/>
      <c r="L138" s="34">
        <v>1758.75</v>
      </c>
      <c r="M138" s="42"/>
      <c r="N138" s="60">
        <v>-904.02359999999999</v>
      </c>
      <c r="O138" s="42"/>
      <c r="P138" s="14"/>
      <c r="Q138" s="34">
        <v>2561.62</v>
      </c>
      <c r="R138" s="42"/>
      <c r="S138" s="86">
        <v>-802.86999999999989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20.45" customHeight="1">
      <c r="A139" t="s">
        <v>358</v>
      </c>
      <c r="B139" s="12" t="s">
        <v>74</v>
      </c>
      <c r="C139" s="30" t="s">
        <v>55</v>
      </c>
      <c r="D139" s="82"/>
      <c r="E139" s="14"/>
      <c r="F139" s="31">
        <v>598.68629999999996</v>
      </c>
      <c r="G139" s="84"/>
      <c r="H139" s="14"/>
      <c r="I139" s="31">
        <v>598.68629999999996</v>
      </c>
      <c r="J139" s="42"/>
      <c r="K139" s="14"/>
      <c r="L139" s="34">
        <v>220.28</v>
      </c>
      <c r="M139" s="42"/>
      <c r="N139" s="60">
        <v>-378.40629999999999</v>
      </c>
      <c r="O139" s="42"/>
      <c r="P139" s="14"/>
      <c r="Q139" s="34">
        <v>729.24</v>
      </c>
      <c r="R139" s="42"/>
      <c r="S139" s="86">
        <v>-508.96000000000004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20.45" customHeight="1">
      <c r="A140" t="s">
        <v>359</v>
      </c>
      <c r="B140" s="12" t="s">
        <v>74</v>
      </c>
      <c r="C140" s="88" t="s">
        <v>56</v>
      </c>
      <c r="D140" s="89"/>
      <c r="E140" s="117"/>
      <c r="F140" s="23">
        <v>2766.5604999999996</v>
      </c>
      <c r="G140" s="91"/>
      <c r="H140" s="117"/>
      <c r="I140" s="23">
        <v>2766.5604999999996</v>
      </c>
      <c r="J140" s="24"/>
      <c r="K140" s="117"/>
      <c r="L140" s="23">
        <v>852.16</v>
      </c>
      <c r="M140" s="24"/>
      <c r="N140" s="94">
        <v>-1914.4004999999997</v>
      </c>
      <c r="O140" s="24"/>
      <c r="P140" s="117"/>
      <c r="Q140" s="23">
        <v>2104.48</v>
      </c>
      <c r="R140" s="24"/>
      <c r="S140" s="95">
        <v>-1252.3200000000002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20.45" customHeight="1">
      <c r="A141" t="s">
        <v>360</v>
      </c>
      <c r="B141" s="12" t="s">
        <v>74</v>
      </c>
      <c r="C141" s="30" t="s">
        <v>57</v>
      </c>
      <c r="D141" s="82"/>
      <c r="E141" s="14"/>
      <c r="F141" s="31">
        <v>96.278748908808325</v>
      </c>
      <c r="G141" s="84"/>
      <c r="H141" s="14"/>
      <c r="I141" s="31">
        <v>96.278748908808325</v>
      </c>
      <c r="J141" s="42"/>
      <c r="K141" s="14"/>
      <c r="L141" s="34">
        <v>0</v>
      </c>
      <c r="M141" s="42"/>
      <c r="N141" s="60">
        <v>-96.278748908808325</v>
      </c>
      <c r="O141" s="42"/>
      <c r="P141" s="14"/>
      <c r="Q141" s="34">
        <v>111</v>
      </c>
      <c r="R141" s="42"/>
      <c r="S141" s="86">
        <v>-111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20.45" customHeight="1">
      <c r="A142" t="s">
        <v>361</v>
      </c>
      <c r="B142" s="12" t="s">
        <v>74</v>
      </c>
      <c r="C142" s="30" t="s">
        <v>58</v>
      </c>
      <c r="D142" s="82"/>
      <c r="E142" s="14"/>
      <c r="F142" s="31">
        <v>10</v>
      </c>
      <c r="G142" s="84"/>
      <c r="H142" s="14"/>
      <c r="I142" s="31">
        <v>10</v>
      </c>
      <c r="J142" s="42"/>
      <c r="K142" s="14"/>
      <c r="L142" s="34">
        <v>0</v>
      </c>
      <c r="M142" s="42"/>
      <c r="N142" s="60">
        <v>-10</v>
      </c>
      <c r="O142" s="42"/>
      <c r="P142" s="14"/>
      <c r="Q142" s="34">
        <v>10</v>
      </c>
      <c r="R142" s="42"/>
      <c r="S142" s="86">
        <v>-10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20.45" customHeight="1">
      <c r="A143" t="s">
        <v>362</v>
      </c>
      <c r="B143" s="12" t="s">
        <v>74</v>
      </c>
      <c r="C143" s="30" t="s">
        <v>59</v>
      </c>
      <c r="D143" s="82"/>
      <c r="E143" s="14"/>
      <c r="F143" s="31">
        <v>261.59999999999997</v>
      </c>
      <c r="G143" s="84"/>
      <c r="H143" s="14"/>
      <c r="I143" s="31">
        <v>261.59999999999997</v>
      </c>
      <c r="J143" s="42"/>
      <c r="K143" s="14"/>
      <c r="L143" s="33">
        <v>144.71</v>
      </c>
      <c r="M143" s="42"/>
      <c r="N143" s="60">
        <v>-116.88999999999996</v>
      </c>
      <c r="O143" s="42"/>
      <c r="P143" s="14"/>
      <c r="Q143" s="33">
        <v>222</v>
      </c>
      <c r="R143" s="42"/>
      <c r="S143" s="86">
        <v>-77.289999999999992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20.45" customHeight="1">
      <c r="A144" t="s">
        <v>363</v>
      </c>
      <c r="B144" s="12" t="s">
        <v>74</v>
      </c>
      <c r="C144" s="30" t="s">
        <v>60</v>
      </c>
      <c r="D144" s="82"/>
      <c r="E144" s="14"/>
      <c r="F144" s="31">
        <v>268.09199999999998</v>
      </c>
      <c r="G144" s="84"/>
      <c r="H144" s="14"/>
      <c r="I144" s="31">
        <v>268.09199999999998</v>
      </c>
      <c r="J144" s="42"/>
      <c r="K144" s="14"/>
      <c r="L144" s="34">
        <v>89.27</v>
      </c>
      <c r="M144" s="42"/>
      <c r="N144" s="60">
        <v>-178.822</v>
      </c>
      <c r="O144" s="42"/>
      <c r="P144" s="14"/>
      <c r="Q144" s="34">
        <v>177.37</v>
      </c>
      <c r="R144" s="42"/>
      <c r="S144" s="86">
        <v>-88.100000000000009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20.45" customHeight="1">
      <c r="A145" t="s">
        <v>364</v>
      </c>
      <c r="B145" s="12" t="s">
        <v>74</v>
      </c>
      <c r="C145" s="30" t="s">
        <v>61</v>
      </c>
      <c r="D145" s="82"/>
      <c r="E145" s="14"/>
      <c r="F145" s="31">
        <v>103.8</v>
      </c>
      <c r="G145" s="84"/>
      <c r="H145" s="14"/>
      <c r="I145" s="31">
        <v>103.8</v>
      </c>
      <c r="J145" s="42"/>
      <c r="K145" s="14"/>
      <c r="L145" s="34">
        <v>66.33</v>
      </c>
      <c r="M145" s="42"/>
      <c r="N145" s="60">
        <v>-37.47</v>
      </c>
      <c r="O145" s="42"/>
      <c r="P145" s="14"/>
      <c r="Q145" s="34">
        <v>101.04</v>
      </c>
      <c r="R145" s="42"/>
      <c r="S145" s="86">
        <v>-34.710000000000008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20.45" customHeight="1">
      <c r="A146" t="s">
        <v>365</v>
      </c>
      <c r="B146" s="12" t="s">
        <v>74</v>
      </c>
      <c r="C146" s="30" t="s">
        <v>62</v>
      </c>
      <c r="D146" s="82"/>
      <c r="E146" s="14"/>
      <c r="F146" s="31">
        <v>430.91999999999996</v>
      </c>
      <c r="G146" s="84"/>
      <c r="H146" s="14"/>
      <c r="I146" s="31">
        <v>430.91999999999996</v>
      </c>
      <c r="J146" s="42"/>
      <c r="K146" s="14"/>
      <c r="L146" s="34">
        <v>714.45</v>
      </c>
      <c r="M146" s="42"/>
      <c r="N146" s="60">
        <v>283.53000000000009</v>
      </c>
      <c r="O146" s="42"/>
      <c r="P146" s="14"/>
      <c r="Q146" s="34">
        <v>617.49</v>
      </c>
      <c r="R146" s="42"/>
      <c r="S146" s="86">
        <v>96.960000000000036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20.45" customHeight="1">
      <c r="A147" t="s">
        <v>366</v>
      </c>
      <c r="B147" s="12" t="s">
        <v>74</v>
      </c>
      <c r="C147" s="30" t="s">
        <v>63</v>
      </c>
      <c r="D147" s="82"/>
      <c r="E147" s="14"/>
      <c r="F147" s="31">
        <v>70.63</v>
      </c>
      <c r="G147" s="84"/>
      <c r="H147" s="14"/>
      <c r="I147" s="31">
        <v>70.63</v>
      </c>
      <c r="J147" s="42"/>
      <c r="K147" s="14"/>
      <c r="L147" s="34">
        <v>10.62</v>
      </c>
      <c r="M147" s="42"/>
      <c r="N147" s="60">
        <v>-60.01</v>
      </c>
      <c r="O147" s="42"/>
      <c r="P147" s="14"/>
      <c r="Q147" s="34">
        <v>60</v>
      </c>
      <c r="R147" s="42"/>
      <c r="S147" s="86">
        <v>-49.38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20.45" customHeight="1">
      <c r="A148" t="s">
        <v>367</v>
      </c>
      <c r="B148" s="12" t="s">
        <v>74</v>
      </c>
      <c r="C148" s="30" t="s">
        <v>64</v>
      </c>
      <c r="D148" s="82"/>
      <c r="E148" s="14"/>
      <c r="F148" s="31">
        <v>781.24280904704108</v>
      </c>
      <c r="G148" s="84"/>
      <c r="H148" s="14"/>
      <c r="I148" s="31">
        <v>781.24280904704108</v>
      </c>
      <c r="J148" s="42"/>
      <c r="K148" s="14"/>
      <c r="L148" s="34">
        <v>667.57799999999997</v>
      </c>
      <c r="M148" s="42"/>
      <c r="N148" s="60">
        <v>-113.6648090470411</v>
      </c>
      <c r="O148" s="42"/>
      <c r="P148" s="14"/>
      <c r="Q148" s="34">
        <v>596.07399999999996</v>
      </c>
      <c r="R148" s="42"/>
      <c r="S148" s="86">
        <v>71.504000000000019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20.45" hidden="1" customHeight="1">
      <c r="A149" t="s">
        <v>342</v>
      </c>
      <c r="B149" s="12" t="s">
        <v>74</v>
      </c>
      <c r="C149" s="30" t="s">
        <v>21</v>
      </c>
      <c r="D149" s="82"/>
      <c r="E149" s="14"/>
      <c r="F149" s="31">
        <v>0</v>
      </c>
      <c r="G149" s="84"/>
      <c r="H149" s="14"/>
      <c r="I149" s="31">
        <v>0</v>
      </c>
      <c r="J149" s="42"/>
      <c r="K149" s="14"/>
      <c r="L149" s="34">
        <v>0</v>
      </c>
      <c r="M149" s="42"/>
      <c r="N149" s="60">
        <v>0</v>
      </c>
      <c r="O149" s="42"/>
      <c r="P149" s="14"/>
      <c r="Q149" s="34">
        <v>0</v>
      </c>
      <c r="R149" s="42"/>
      <c r="S149" s="86"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20.45" hidden="1" customHeight="1">
      <c r="A150" t="s">
        <v>342</v>
      </c>
      <c r="B150" s="12" t="s">
        <v>74</v>
      </c>
      <c r="C150" s="30" t="s">
        <v>21</v>
      </c>
      <c r="D150" s="82"/>
      <c r="E150" s="14"/>
      <c r="F150" s="31">
        <v>0</v>
      </c>
      <c r="G150" s="84"/>
      <c r="H150" s="14"/>
      <c r="I150" s="31">
        <v>0</v>
      </c>
      <c r="J150" s="42"/>
      <c r="K150" s="14"/>
      <c r="L150" s="34">
        <v>0</v>
      </c>
      <c r="M150" s="42"/>
      <c r="N150" s="60">
        <v>0</v>
      </c>
      <c r="O150" s="42"/>
      <c r="P150" s="14"/>
      <c r="Q150" s="34">
        <v>0</v>
      </c>
      <c r="R150" s="42"/>
      <c r="S150" s="86"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20.45" hidden="1" customHeight="1">
      <c r="A151" t="s">
        <v>342</v>
      </c>
      <c r="B151" s="12" t="s">
        <v>74</v>
      </c>
      <c r="C151" s="30" t="s">
        <v>21</v>
      </c>
      <c r="D151" s="82"/>
      <c r="E151" s="14"/>
      <c r="F151" s="31">
        <v>0</v>
      </c>
      <c r="G151" s="84"/>
      <c r="H151" s="14"/>
      <c r="I151" s="31">
        <v>0</v>
      </c>
      <c r="J151" s="42"/>
      <c r="K151" s="14"/>
      <c r="L151" s="34">
        <v>0</v>
      </c>
      <c r="M151" s="42"/>
      <c r="N151" s="60">
        <v>0</v>
      </c>
      <c r="O151" s="42"/>
      <c r="P151" s="14"/>
      <c r="Q151" s="34">
        <v>0</v>
      </c>
      <c r="R151" s="42"/>
      <c r="S151" s="86"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20.45" customHeight="1">
      <c r="A152" t="s">
        <v>368</v>
      </c>
      <c r="B152" s="12" t="s">
        <v>74</v>
      </c>
      <c r="C152" s="99" t="s">
        <v>65</v>
      </c>
      <c r="D152" s="100" t="s">
        <v>40</v>
      </c>
      <c r="E152" s="101">
        <v>0.13377197742638672</v>
      </c>
      <c r="F152" s="102">
        <v>8265.6239579558496</v>
      </c>
      <c r="G152" s="103" t="s">
        <v>40</v>
      </c>
      <c r="H152" s="101">
        <v>0.13377197742638672</v>
      </c>
      <c r="I152" s="102">
        <v>8265.6239579558496</v>
      </c>
      <c r="J152" s="103" t="s">
        <v>40</v>
      </c>
      <c r="K152" s="101">
        <v>3.5058129215901901E-2</v>
      </c>
      <c r="L152" s="102">
        <v>4031.498</v>
      </c>
      <c r="M152" s="106"/>
      <c r="N152" s="102">
        <v>-4234.12595795585</v>
      </c>
      <c r="O152" s="103" t="s">
        <v>40</v>
      </c>
      <c r="P152" s="101">
        <v>7.7728482820860118E-2</v>
      </c>
      <c r="Q152" s="102">
        <v>4470.0639999999994</v>
      </c>
      <c r="R152" s="106"/>
      <c r="S152" s="107">
        <v>-438.56599999999935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20.45" customHeight="1">
      <c r="A153" t="s">
        <v>74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20.45" customHeight="1">
      <c r="A154" t="s">
        <v>369</v>
      </c>
      <c r="B154" s="12" t="s">
        <v>74</v>
      </c>
      <c r="C154" s="99" t="s">
        <v>66</v>
      </c>
      <c r="D154" s="100" t="s">
        <v>40</v>
      </c>
      <c r="E154" s="101">
        <v>1.1374691335967746</v>
      </c>
      <c r="F154" s="102">
        <v>70282.971837405508</v>
      </c>
      <c r="G154" s="103" t="s">
        <v>40</v>
      </c>
      <c r="H154" s="101">
        <v>1.1374691335967746</v>
      </c>
      <c r="I154" s="102">
        <v>70282.971837405508</v>
      </c>
      <c r="J154" s="103" t="s">
        <v>40</v>
      </c>
      <c r="K154" s="101">
        <v>0.79945173111066758</v>
      </c>
      <c r="L154" s="102">
        <v>91932.688000000009</v>
      </c>
      <c r="M154" s="106"/>
      <c r="N154" s="119">
        <v>21649.716162594501</v>
      </c>
      <c r="O154" s="103" t="s">
        <v>40</v>
      </c>
      <c r="P154" s="101">
        <v>1.2317855211472351</v>
      </c>
      <c r="Q154" s="102">
        <v>70838.384000000005</v>
      </c>
      <c r="R154" s="106"/>
      <c r="S154" s="120">
        <v>21094.304000000004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20.45" customHeight="1">
      <c r="A155" t="s">
        <v>370</v>
      </c>
      <c r="B155" s="12" t="s">
        <v>74</v>
      </c>
      <c r="C155" s="30" t="s">
        <v>371</v>
      </c>
      <c r="D155" s="156"/>
      <c r="E155" s="157"/>
      <c r="F155" s="31">
        <v>8500</v>
      </c>
      <c r="G155" s="158"/>
      <c r="H155" s="157"/>
      <c r="I155" s="31">
        <v>8500</v>
      </c>
      <c r="J155" s="158"/>
      <c r="K155" s="157"/>
      <c r="L155" s="33">
        <v>8500</v>
      </c>
      <c r="M155" s="42"/>
      <c r="N155" s="60">
        <v>0</v>
      </c>
      <c r="O155" s="158"/>
      <c r="P155" s="157"/>
      <c r="Q155" s="34">
        <v>0</v>
      </c>
      <c r="R155" s="42"/>
      <c r="S155" s="86">
        <v>8500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20.45" customHeight="1">
      <c r="A156" t="s">
        <v>372</v>
      </c>
      <c r="B156" s="12" t="s">
        <v>74</v>
      </c>
      <c r="C156" s="30" t="s">
        <v>82</v>
      </c>
      <c r="D156" s="156"/>
      <c r="E156" s="157"/>
      <c r="F156" s="31">
        <v>0</v>
      </c>
      <c r="G156" s="158"/>
      <c r="H156" s="157"/>
      <c r="I156" s="31">
        <v>0</v>
      </c>
      <c r="J156" s="158"/>
      <c r="K156" s="157"/>
      <c r="L156" s="34">
        <v>0</v>
      </c>
      <c r="M156" s="42"/>
      <c r="N156" s="60">
        <v>0</v>
      </c>
      <c r="O156" s="158"/>
      <c r="P156" s="157"/>
      <c r="Q156" s="34">
        <v>0</v>
      </c>
      <c r="R156" s="42"/>
      <c r="S156" s="86"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20.45" customHeight="1">
      <c r="A157" t="s">
        <v>373</v>
      </c>
      <c r="B157" s="12" t="s">
        <v>74</v>
      </c>
      <c r="C157" s="30" t="s">
        <v>83</v>
      </c>
      <c r="D157" s="82"/>
      <c r="E157" s="14"/>
      <c r="F157" s="31">
        <v>0</v>
      </c>
      <c r="G157" s="84"/>
      <c r="H157" s="14"/>
      <c r="I157" s="31">
        <v>0</v>
      </c>
      <c r="J157" s="42"/>
      <c r="K157" s="14"/>
      <c r="L157" s="34">
        <v>0</v>
      </c>
      <c r="M157" s="42"/>
      <c r="N157" s="60">
        <v>0</v>
      </c>
      <c r="O157" s="42"/>
      <c r="P157" s="14"/>
      <c r="Q157" s="34">
        <v>0</v>
      </c>
      <c r="R157" s="42"/>
      <c r="S157" s="86"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20.45" customHeight="1">
      <c r="A158" t="s">
        <v>374</v>
      </c>
      <c r="B158" s="12" t="s">
        <v>74</v>
      </c>
      <c r="C158" s="30" t="s">
        <v>71</v>
      </c>
      <c r="D158" s="82"/>
      <c r="E158" s="14"/>
      <c r="F158" s="31">
        <v>7560.2887580641736</v>
      </c>
      <c r="G158" s="84"/>
      <c r="H158" s="14"/>
      <c r="I158" s="31">
        <v>7560.2887580641736</v>
      </c>
      <c r="J158" s="42"/>
      <c r="K158" s="14"/>
      <c r="L158" s="33">
        <v>14658</v>
      </c>
      <c r="M158" s="42"/>
      <c r="N158" s="60">
        <v>7097.7112419358264</v>
      </c>
      <c r="O158" s="42"/>
      <c r="P158" s="14"/>
      <c r="Q158" s="34">
        <v>11517</v>
      </c>
      <c r="R158" s="42"/>
      <c r="S158" s="86">
        <v>3141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20.45" hidden="1" customHeight="1">
      <c r="A159" t="s">
        <v>342</v>
      </c>
      <c r="B159" s="12" t="s">
        <v>74</v>
      </c>
      <c r="C159" s="30" t="s">
        <v>21</v>
      </c>
      <c r="D159" s="82"/>
      <c r="E159" s="14"/>
      <c r="F159" s="31">
        <v>0</v>
      </c>
      <c r="G159" s="84"/>
      <c r="H159" s="14"/>
      <c r="I159" s="31">
        <v>0</v>
      </c>
      <c r="J159" s="42"/>
      <c r="K159" s="14"/>
      <c r="L159" s="33">
        <v>0</v>
      </c>
      <c r="M159" s="42"/>
      <c r="N159" s="60">
        <v>0</v>
      </c>
      <c r="O159" s="42"/>
      <c r="P159" s="14"/>
      <c r="Q159" s="34">
        <v>0</v>
      </c>
      <c r="R159" s="42"/>
      <c r="S159" s="86"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20.45" hidden="1" customHeight="1">
      <c r="A160" t="s">
        <v>342</v>
      </c>
      <c r="B160" s="12" t="s">
        <v>74</v>
      </c>
      <c r="C160" s="30" t="s">
        <v>21</v>
      </c>
      <c r="D160" s="82"/>
      <c r="E160" s="14"/>
      <c r="F160" s="31">
        <v>0</v>
      </c>
      <c r="G160" s="84"/>
      <c r="H160" s="14"/>
      <c r="I160" s="31">
        <v>0</v>
      </c>
      <c r="J160" s="42"/>
      <c r="K160" s="14"/>
      <c r="L160" s="33">
        <v>0</v>
      </c>
      <c r="M160" s="42"/>
      <c r="N160" s="60">
        <v>0</v>
      </c>
      <c r="O160" s="42"/>
      <c r="P160" s="14"/>
      <c r="Q160" s="34">
        <v>0</v>
      </c>
      <c r="R160" s="42"/>
      <c r="S160" s="86"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20.45" hidden="1" customHeight="1">
      <c r="A161" t="s">
        <v>342</v>
      </c>
      <c r="B161" s="12" t="s">
        <v>74</v>
      </c>
      <c r="C161" s="88" t="s">
        <v>21</v>
      </c>
      <c r="D161" s="89"/>
      <c r="E161" s="117"/>
      <c r="F161" s="31">
        <v>0</v>
      </c>
      <c r="G161" s="84"/>
      <c r="H161" s="14"/>
      <c r="I161" s="31">
        <v>0</v>
      </c>
      <c r="J161" s="42"/>
      <c r="K161" s="14"/>
      <c r="L161" s="33">
        <v>0</v>
      </c>
      <c r="M161" s="42"/>
      <c r="N161" s="60">
        <v>0</v>
      </c>
      <c r="O161" s="42"/>
      <c r="P161" s="14"/>
      <c r="Q161" s="34">
        <v>0</v>
      </c>
      <c r="R161" s="42"/>
      <c r="S161" s="86"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20.45" customHeight="1">
      <c r="B162" s="12"/>
      <c r="C162" s="99" t="s">
        <v>72</v>
      </c>
      <c r="D162" s="100"/>
      <c r="E162" s="101"/>
      <c r="F162" s="102">
        <v>16060.288758064173</v>
      </c>
      <c r="G162" s="103"/>
      <c r="H162" s="101"/>
      <c r="I162" s="102">
        <v>16060.288758064173</v>
      </c>
      <c r="J162" s="103"/>
      <c r="K162" s="101"/>
      <c r="L162" s="102">
        <v>23158</v>
      </c>
      <c r="M162" s="106"/>
      <c r="N162" s="102">
        <v>0</v>
      </c>
      <c r="O162" s="103"/>
      <c r="P162" s="101"/>
      <c r="Q162" s="102">
        <v>11517</v>
      </c>
      <c r="R162" s="106"/>
      <c r="S162" s="107">
        <v>11641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20.4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20.45" customHeight="1" thickBot="1">
      <c r="B164" s="12"/>
      <c r="C164" s="130" t="s">
        <v>73</v>
      </c>
      <c r="D164" s="159"/>
      <c r="E164" s="131"/>
      <c r="F164" s="133">
        <v>7566.2215700224151</v>
      </c>
      <c r="G164" s="160"/>
      <c r="H164" s="131"/>
      <c r="I164" s="133">
        <v>7566.2215700224151</v>
      </c>
      <c r="J164" s="161"/>
      <c r="K164" s="132"/>
      <c r="L164" s="133">
        <v>46219.982000000062</v>
      </c>
      <c r="M164" s="161"/>
      <c r="N164" s="133">
        <v>38653.760429977643</v>
      </c>
      <c r="O164" s="161"/>
      <c r="P164" s="132"/>
      <c r="Q164" s="133">
        <v>-1812.6839999999938</v>
      </c>
      <c r="R164" s="161"/>
      <c r="S164" s="135">
        <v>48032.666000000056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">
        <v>256</v>
      </c>
      <c r="D167" s="2"/>
      <c r="E167" s="2"/>
      <c r="F167" s="2"/>
      <c r="G167" s="2"/>
      <c r="H167" s="1"/>
      <c r="I167" s="1"/>
      <c r="J167" s="1"/>
      <c r="K167" s="749" t="s">
        <v>84</v>
      </c>
      <c r="L167" s="2"/>
      <c r="M167" s="2"/>
      <c r="N167" s="1"/>
      <c r="O167" s="1"/>
      <c r="P167" s="2"/>
      <c r="Q167" s="1"/>
      <c r="R167" s="2"/>
      <c r="S167" s="5" t="s">
        <v>539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20.45" customHeight="1" thickTop="1">
      <c r="B169" s="12"/>
      <c r="C169" s="13"/>
      <c r="D169" s="774" t="s">
        <v>5</v>
      </c>
      <c r="E169" s="775"/>
      <c r="F169" s="776"/>
      <c r="G169" s="777" t="s">
        <v>75</v>
      </c>
      <c r="H169" s="775"/>
      <c r="I169" s="776"/>
      <c r="J169" s="777" t="s">
        <v>7</v>
      </c>
      <c r="K169" s="775"/>
      <c r="L169" s="776"/>
      <c r="M169" s="777" t="s">
        <v>8</v>
      </c>
      <c r="N169" s="776"/>
      <c r="O169" s="774" t="s">
        <v>9</v>
      </c>
      <c r="P169" s="775"/>
      <c r="Q169" s="776"/>
      <c r="R169" s="777" t="s">
        <v>10</v>
      </c>
      <c r="S169" s="778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20.45" customHeight="1">
      <c r="A170" t="s">
        <v>84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20.45" customHeight="1">
      <c r="A171" t="s">
        <v>375</v>
      </c>
      <c r="B171" s="12" t="s">
        <v>84</v>
      </c>
      <c r="C171" s="30" t="s">
        <v>87</v>
      </c>
      <c r="D171" s="14">
        <v>395.91441996095165</v>
      </c>
      <c r="E171" s="83">
        <v>97172.635743349791</v>
      </c>
      <c r="F171" s="83">
        <v>72928.639682144712</v>
      </c>
      <c r="G171" s="163">
        <v>395.91441996095165</v>
      </c>
      <c r="H171" s="83">
        <v>97172.635743349791</v>
      </c>
      <c r="I171" s="83">
        <v>72928.639682144712</v>
      </c>
      <c r="J171" s="659">
        <v>399</v>
      </c>
      <c r="K171" s="31">
        <v>89666.81</v>
      </c>
      <c r="L171" s="34">
        <v>71201.3</v>
      </c>
      <c r="M171" s="164">
        <v>-7.7242175082849598E-2</v>
      </c>
      <c r="N171" s="60">
        <v>-1727.3396821447095</v>
      </c>
      <c r="O171" s="659">
        <v>344</v>
      </c>
      <c r="P171" s="31">
        <v>82275.63</v>
      </c>
      <c r="Q171" s="34">
        <v>59690.770000000004</v>
      </c>
      <c r="R171" s="164">
        <v>1.1598837209302326</v>
      </c>
      <c r="S171" s="86">
        <v>11510.529999999999</v>
      </c>
      <c r="T171" s="83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20.45" customHeight="1">
      <c r="A172" t="s">
        <v>376</v>
      </c>
      <c r="B172" s="12" t="s">
        <v>84</v>
      </c>
      <c r="C172" s="30" t="s">
        <v>88</v>
      </c>
      <c r="D172" s="14"/>
      <c r="E172" s="150"/>
      <c r="F172" s="165">
        <v>0.75050593332429738</v>
      </c>
      <c r="G172" s="42"/>
      <c r="H172" s="150"/>
      <c r="I172" s="165">
        <v>0.75050593332429738</v>
      </c>
      <c r="J172" s="61"/>
      <c r="K172" s="14"/>
      <c r="L172" s="165">
        <v>0.79406527342725819</v>
      </c>
      <c r="M172" s="164"/>
      <c r="N172" s="60"/>
      <c r="O172" s="61"/>
      <c r="P172" s="14"/>
      <c r="Q172" s="165">
        <v>0.7254975744336446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20.45" customHeight="1">
      <c r="A173" t="s">
        <v>84</v>
      </c>
      <c r="B173" s="12" t="s">
        <v>84</v>
      </c>
      <c r="C173" s="88"/>
      <c r="D173" s="117"/>
      <c r="E173" s="166">
        <v>245.43848580441642</v>
      </c>
      <c r="F173" s="167"/>
      <c r="G173" s="24"/>
      <c r="H173" s="166">
        <v>245.43848580441642</v>
      </c>
      <c r="I173" s="167"/>
      <c r="J173" s="168"/>
      <c r="K173" s="169">
        <v>224.72884711779449</v>
      </c>
      <c r="L173" s="167"/>
      <c r="M173" s="170"/>
      <c r="N173" s="94"/>
      <c r="O173" s="168"/>
      <c r="P173" s="169">
        <v>239.17334302325582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20.45" customHeight="1">
      <c r="A174" t="s">
        <v>377</v>
      </c>
      <c r="B174" s="12" t="s">
        <v>84</v>
      </c>
      <c r="C174" s="15" t="s">
        <v>89</v>
      </c>
      <c r="D174" s="171">
        <v>285.24048684205479</v>
      </c>
      <c r="E174" s="83">
        <v>50411.692917329121</v>
      </c>
      <c r="F174" s="83">
        <v>35195.645918063725</v>
      </c>
      <c r="G174" s="172">
        <v>285.24048684205479</v>
      </c>
      <c r="H174" s="83">
        <v>50411.692917329121</v>
      </c>
      <c r="I174" s="83">
        <v>35195.645918063725</v>
      </c>
      <c r="J174" s="660">
        <v>204</v>
      </c>
      <c r="K174" s="31">
        <v>42296.04</v>
      </c>
      <c r="L174" s="34">
        <v>30540.940000000002</v>
      </c>
      <c r="M174" s="164">
        <v>-0.16098750999372505</v>
      </c>
      <c r="N174" s="115">
        <v>-4654.7059180637225</v>
      </c>
      <c r="O174" s="660">
        <v>282</v>
      </c>
      <c r="P174" s="173">
        <v>64816.27</v>
      </c>
      <c r="Q174" s="34">
        <v>44274.569999999992</v>
      </c>
      <c r="R174" s="164">
        <v>0.72340425531914898</v>
      </c>
      <c r="S174" s="86">
        <v>-13733.62999999999</v>
      </c>
      <c r="T174" s="83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20.45" customHeight="1">
      <c r="A175" t="s">
        <v>376</v>
      </c>
      <c r="B175" s="12" t="s">
        <v>84</v>
      </c>
      <c r="C175" s="30" t="s">
        <v>88</v>
      </c>
      <c r="D175" s="14"/>
      <c r="E175" s="14"/>
      <c r="F175" s="165">
        <v>0.69816433214773377</v>
      </c>
      <c r="G175" s="42"/>
      <c r="H175" s="14"/>
      <c r="I175" s="165">
        <v>0.69816433214773377</v>
      </c>
      <c r="J175" s="42"/>
      <c r="K175" s="14"/>
      <c r="L175" s="165">
        <v>0.72207563639527483</v>
      </c>
      <c r="M175" s="43"/>
      <c r="N175" s="44"/>
      <c r="O175" s="42"/>
      <c r="P175" s="14"/>
      <c r="Q175" s="165">
        <v>0.68307802963669451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20.45" customHeight="1">
      <c r="A176" t="s">
        <v>84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20.45" customHeight="1">
      <c r="A177" t="s">
        <v>379</v>
      </c>
      <c r="B177" s="12" t="s">
        <v>84</v>
      </c>
      <c r="C177" s="30" t="s">
        <v>90</v>
      </c>
      <c r="D177" s="14">
        <v>222.73320905479713</v>
      </c>
      <c r="E177" s="83">
        <v>52525.429717539402</v>
      </c>
      <c r="F177" s="83">
        <v>38513.041356783542</v>
      </c>
      <c r="G177" s="42">
        <v>222.73320905479713</v>
      </c>
      <c r="H177" s="83">
        <v>52525.429717539402</v>
      </c>
      <c r="I177" s="83">
        <v>38513.041356783542</v>
      </c>
      <c r="J177" s="659">
        <v>397</v>
      </c>
      <c r="K177" s="173">
        <v>75196.51999999999</v>
      </c>
      <c r="L177" s="34">
        <v>55997.979999999989</v>
      </c>
      <c r="M177" s="164">
        <v>0.43162122431699418</v>
      </c>
      <c r="N177" s="60">
        <v>17484.938643216447</v>
      </c>
      <c r="O177" s="659">
        <v>214</v>
      </c>
      <c r="P177" s="173">
        <v>38804.76</v>
      </c>
      <c r="Q177" s="34">
        <v>26486.340000000004</v>
      </c>
      <c r="R177" s="164">
        <v>1.8551401869158879</v>
      </c>
      <c r="S177" s="86">
        <v>29511.639999999985</v>
      </c>
      <c r="T177" s="83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20.45" customHeight="1">
      <c r="A178" t="s">
        <v>376</v>
      </c>
      <c r="B178" s="12" t="s">
        <v>84</v>
      </c>
      <c r="C178" s="30" t="s">
        <v>88</v>
      </c>
      <c r="D178" s="14"/>
      <c r="E178" s="150"/>
      <c r="F178" s="165">
        <v>0.73322658308349231</v>
      </c>
      <c r="G178" s="42"/>
      <c r="H178" s="150"/>
      <c r="I178" s="165">
        <v>0.73322658308349231</v>
      </c>
      <c r="J178" s="61"/>
      <c r="K178" s="150"/>
      <c r="L178" s="165">
        <v>0.7446884510081051</v>
      </c>
      <c r="M178" s="164"/>
      <c r="N178" s="60">
        <v>1.146186792461279E-2</v>
      </c>
      <c r="O178" s="61"/>
      <c r="P178" s="150"/>
      <c r="Q178" s="165">
        <v>0.68255389287293622</v>
      </c>
      <c r="R178" s="61"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20.45" customHeight="1">
      <c r="A179" t="s">
        <v>84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20.45" customHeight="1">
      <c r="A180" t="s">
        <v>380</v>
      </c>
      <c r="B180" s="12" t="s">
        <v>84</v>
      </c>
      <c r="C180" s="15" t="s">
        <v>91</v>
      </c>
      <c r="D180" s="111">
        <v>0</v>
      </c>
      <c r="E180" s="83">
        <v>0</v>
      </c>
      <c r="F180" s="83">
        <v>0</v>
      </c>
      <c r="G180" s="113">
        <v>0</v>
      </c>
      <c r="H180" s="83">
        <v>0</v>
      </c>
      <c r="I180" s="83">
        <v>0</v>
      </c>
      <c r="J180" s="660">
        <v>0</v>
      </c>
      <c r="K180" s="173">
        <v>572.42999999999995</v>
      </c>
      <c r="L180" s="114">
        <v>522.4799999999999</v>
      </c>
      <c r="M180" s="182">
        <v>0</v>
      </c>
      <c r="N180" s="115">
        <v>522.4799999999999</v>
      </c>
      <c r="O180" s="660">
        <v>0</v>
      </c>
      <c r="P180" s="173">
        <v>0</v>
      </c>
      <c r="Q180" s="114">
        <v>0</v>
      </c>
      <c r="R180" s="164">
        <v>0</v>
      </c>
      <c r="S180" s="116">
        <v>522.4799999999999</v>
      </c>
      <c r="T180" s="8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20.45" customHeight="1">
      <c r="A181" t="s">
        <v>376</v>
      </c>
      <c r="B181" s="12" t="s">
        <v>84</v>
      </c>
      <c r="C181" s="30" t="s">
        <v>88</v>
      </c>
      <c r="D181" s="77"/>
      <c r="E181" s="183"/>
      <c r="F181" s="165">
        <v>0</v>
      </c>
      <c r="G181" s="79"/>
      <c r="H181" s="183"/>
      <c r="I181" s="165">
        <v>0</v>
      </c>
      <c r="J181" s="184"/>
      <c r="K181" s="183">
        <v>0</v>
      </c>
      <c r="L181" s="165">
        <v>0.91274042240972686</v>
      </c>
      <c r="M181" s="61">
        <v>0</v>
      </c>
      <c r="N181" s="185"/>
      <c r="O181" s="184"/>
      <c r="P181" s="183">
        <v>0</v>
      </c>
      <c r="Q181" s="165">
        <v>0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20.45" customHeight="1">
      <c r="A182" t="s">
        <v>84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0.45" customHeight="1" thickBot="1">
      <c r="A183" t="s">
        <v>381</v>
      </c>
      <c r="B183" s="12" t="s">
        <v>84</v>
      </c>
      <c r="C183" s="30" t="s">
        <v>92</v>
      </c>
      <c r="D183" s="14"/>
      <c r="E183" s="14"/>
      <c r="F183" s="60">
        <v>-3475.7080423797106</v>
      </c>
      <c r="G183" s="42"/>
      <c r="H183" s="83"/>
      <c r="I183" s="83">
        <v>-3475.7080423797106</v>
      </c>
      <c r="J183" s="61"/>
      <c r="K183" s="83"/>
      <c r="L183" s="34">
        <v>-3087.66</v>
      </c>
      <c r="M183" s="184"/>
      <c r="N183" s="60">
        <v>388.04804237971075</v>
      </c>
      <c r="O183" s="61"/>
      <c r="P183" s="83"/>
      <c r="Q183" s="34">
        <v>-3388.98</v>
      </c>
      <c r="R183" s="193"/>
      <c r="S183" s="86">
        <v>301.32000000000016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20.45" customHeight="1" thickTop="1">
      <c r="A184" t="s">
        <v>382</v>
      </c>
      <c r="B184" s="12" t="s">
        <v>84</v>
      </c>
      <c r="C184" s="194" t="s">
        <v>93</v>
      </c>
      <c r="D184" s="195"/>
      <c r="E184" s="195">
        <v>200109.75837821831</v>
      </c>
      <c r="F184" s="196">
        <v>143161.61891461228</v>
      </c>
      <c r="G184" s="197"/>
      <c r="H184" s="195">
        <v>200109.75837821831</v>
      </c>
      <c r="I184" s="196">
        <v>143161.61891461228</v>
      </c>
      <c r="J184" s="197">
        <v>1000</v>
      </c>
      <c r="K184" s="195">
        <v>207731.8</v>
      </c>
      <c r="L184" s="196">
        <v>155175.04000000001</v>
      </c>
      <c r="M184" s="198">
        <v>3.8089305007183154E-2</v>
      </c>
      <c r="N184" s="196">
        <v>12013.42108538773</v>
      </c>
      <c r="O184" s="197">
        <v>840</v>
      </c>
      <c r="P184" s="195">
        <v>185896.66</v>
      </c>
      <c r="Q184" s="196">
        <v>127062.7</v>
      </c>
      <c r="R184" s="43">
        <v>1.1904761904761905</v>
      </c>
      <c r="S184" s="199">
        <v>28112.340000000011</v>
      </c>
      <c r="T184" s="118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20.45" customHeight="1">
      <c r="A185" t="s">
        <v>383</v>
      </c>
      <c r="B185" s="12" t="s">
        <v>84</v>
      </c>
      <c r="C185" s="200" t="s">
        <v>94</v>
      </c>
      <c r="D185" s="201"/>
      <c r="E185" s="201"/>
      <c r="F185" s="202">
        <v>0.71541548035867919</v>
      </c>
      <c r="G185" s="203"/>
      <c r="H185" s="201"/>
      <c r="I185" s="44">
        <v>0.71541548035867919</v>
      </c>
      <c r="J185" s="203"/>
      <c r="K185" s="204">
        <v>207.73179999999999</v>
      </c>
      <c r="L185" s="44">
        <v>0.74699704137739154</v>
      </c>
      <c r="M185" s="203"/>
      <c r="N185" s="202">
        <v>8.3915096633218778E-2</v>
      </c>
      <c r="O185" s="203"/>
      <c r="P185" s="204">
        <v>221.30554761904762</v>
      </c>
      <c r="Q185" s="44">
        <v>0.68351254939168893</v>
      </c>
      <c r="R185" s="203"/>
      <c r="S185" s="45">
        <v>23614.365600000008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20.45" customHeight="1">
      <c r="A186" t="s">
        <v>84</v>
      </c>
      <c r="B186" s="12" t="s">
        <v>84</v>
      </c>
      <c r="C186" s="36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9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20.45" customHeight="1">
      <c r="A187" t="s">
        <v>384</v>
      </c>
      <c r="B187" s="12" t="s">
        <v>84</v>
      </c>
      <c r="C187" s="30" t="s">
        <v>95</v>
      </c>
      <c r="D187" s="83"/>
      <c r="E187" s="83">
        <v>24221.91661324873</v>
      </c>
      <c r="F187" s="83">
        <v>5813.2599871796947</v>
      </c>
      <c r="G187" s="61"/>
      <c r="H187" s="83">
        <v>24221.91661324873</v>
      </c>
      <c r="I187" s="83">
        <v>5813.2599871796947</v>
      </c>
      <c r="J187" s="61"/>
      <c r="K187" s="31">
        <v>22280.75</v>
      </c>
      <c r="L187" s="34">
        <v>5241.75</v>
      </c>
      <c r="M187" s="85">
        <v>-8.014091718022695E-2</v>
      </c>
      <c r="N187" s="60">
        <v>-571.50998717969469</v>
      </c>
      <c r="O187" s="61"/>
      <c r="P187" s="31">
        <v>34009.839999999997</v>
      </c>
      <c r="Q187" s="34">
        <v>9532.2099999999991</v>
      </c>
      <c r="R187" s="164">
        <v>0</v>
      </c>
      <c r="S187" s="86">
        <v>-4290.4599999999991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20.45" customHeight="1">
      <c r="A188" t="s">
        <v>376</v>
      </c>
      <c r="B188" s="12" t="s">
        <v>84</v>
      </c>
      <c r="C188" s="30" t="s">
        <v>88</v>
      </c>
      <c r="D188" s="14"/>
      <c r="E188" s="150"/>
      <c r="F188" s="165">
        <v>0.24</v>
      </c>
      <c r="G188" s="42"/>
      <c r="H188" s="150"/>
      <c r="I188" s="165">
        <v>0.24</v>
      </c>
      <c r="J188" s="184"/>
      <c r="K188" s="183"/>
      <c r="L188" s="165">
        <v>0.23525913624990183</v>
      </c>
      <c r="M188" s="184"/>
      <c r="N188" s="185"/>
      <c r="O188" s="184"/>
      <c r="P188" s="183"/>
      <c r="Q188" s="165">
        <v>0.28027800189592189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20.45" customHeight="1">
      <c r="A189" t="s">
        <v>84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20.45" customHeight="1">
      <c r="A190" t="s">
        <v>385</v>
      </c>
      <c r="B190" s="12" t="s">
        <v>84</v>
      </c>
      <c r="C190" s="30" t="s">
        <v>96</v>
      </c>
      <c r="D190" s="14"/>
      <c r="E190" s="83">
        <v>0</v>
      </c>
      <c r="F190" s="83">
        <v>0</v>
      </c>
      <c r="G190" s="42"/>
      <c r="H190" s="83">
        <v>0</v>
      </c>
      <c r="I190" s="83">
        <v>0</v>
      </c>
      <c r="J190" s="184"/>
      <c r="K190" s="31">
        <v>0</v>
      </c>
      <c r="L190" s="165"/>
      <c r="M190" s="184"/>
      <c r="N190" s="185"/>
      <c r="O190" s="184"/>
      <c r="P190" s="31"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20.45" customHeight="1">
      <c r="A191" t="s">
        <v>376</v>
      </c>
      <c r="B191" s="12" t="s">
        <v>84</v>
      </c>
      <c r="C191" s="30" t="s">
        <v>88</v>
      </c>
      <c r="D191" s="14"/>
      <c r="E191" s="150"/>
      <c r="F191" s="165">
        <v>0</v>
      </c>
      <c r="G191" s="42"/>
      <c r="H191" s="150"/>
      <c r="I191" s="165">
        <v>0</v>
      </c>
      <c r="J191" s="184"/>
      <c r="K191" s="183"/>
      <c r="L191" s="165">
        <v>0</v>
      </c>
      <c r="M191" s="184"/>
      <c r="N191" s="185"/>
      <c r="O191" s="184"/>
      <c r="P191" s="183"/>
      <c r="Q191" s="165"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20.45" customHeight="1" thickBot="1">
      <c r="A192" t="s">
        <v>84</v>
      </c>
      <c r="B192" s="12" t="s">
        <v>84</v>
      </c>
      <c r="C192" s="210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5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20.45" customHeight="1" thickTop="1">
      <c r="A193" t="s">
        <v>386</v>
      </c>
      <c r="B193" s="12" t="s">
        <v>84</v>
      </c>
      <c r="C193" s="63" t="s">
        <v>97</v>
      </c>
      <c r="D193" s="64"/>
      <c r="E193" s="64">
        <v>224331.67499146704</v>
      </c>
      <c r="F193" s="66">
        <v>148974.87890179196</v>
      </c>
      <c r="G193" s="67"/>
      <c r="H193" s="64">
        <v>224331.67499146704</v>
      </c>
      <c r="I193" s="66">
        <v>148974.87890179196</v>
      </c>
      <c r="J193" s="67"/>
      <c r="K193" s="64">
        <v>230012.55</v>
      </c>
      <c r="L193" s="66">
        <v>160416.79</v>
      </c>
      <c r="M193" s="216">
        <v>3.3343127980025256E-2</v>
      </c>
      <c r="N193" s="66">
        <v>11441.911098208046</v>
      </c>
      <c r="O193" s="67"/>
      <c r="P193" s="64">
        <v>219906.5</v>
      </c>
      <c r="Q193" s="66">
        <v>136594.91</v>
      </c>
      <c r="R193" s="216">
        <v>7.627630586158296E-2</v>
      </c>
      <c r="S193" s="69">
        <v>23821.880000000005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20.45" customHeight="1" thickBot="1">
      <c r="A194" t="s">
        <v>84</v>
      </c>
      <c r="B194" s="12" t="s">
        <v>84</v>
      </c>
      <c r="C194" s="70"/>
      <c r="D194" s="71"/>
      <c r="E194" s="71"/>
      <c r="F194" s="75">
        <v>0.66408312115290258</v>
      </c>
      <c r="G194" s="73"/>
      <c r="H194" s="71"/>
      <c r="I194" s="75">
        <v>0.66408312115290258</v>
      </c>
      <c r="J194" s="73"/>
      <c r="K194" s="71"/>
      <c r="L194" s="75">
        <v>0.69742624913292783</v>
      </c>
      <c r="M194" s="74"/>
      <c r="N194" s="75">
        <v>7.6804298701600854E-2</v>
      </c>
      <c r="O194" s="73"/>
      <c r="P194" s="71"/>
      <c r="Q194" s="75">
        <v>0.62114994327134487</v>
      </c>
      <c r="R194" s="74"/>
      <c r="S194" s="76">
        <v>6.7340104979120028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20.45" customHeight="1" thickTop="1">
      <c r="A195" t="s">
        <v>84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20.45" customHeight="1">
      <c r="A196" t="s">
        <v>387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20.45" customHeight="1">
      <c r="A197" t="s">
        <v>388</v>
      </c>
      <c r="B197" s="12" t="s">
        <v>84</v>
      </c>
      <c r="C197" s="108" t="s">
        <v>42</v>
      </c>
      <c r="D197" s="14"/>
      <c r="E197" s="14"/>
      <c r="F197" s="31">
        <v>12996.084369655171</v>
      </c>
      <c r="G197" s="42"/>
      <c r="H197" s="14"/>
      <c r="I197" s="31">
        <v>12996.084369655171</v>
      </c>
      <c r="J197" s="42"/>
      <c r="K197" s="14"/>
      <c r="L197" s="34">
        <v>11791.94</v>
      </c>
      <c r="M197" s="42"/>
      <c r="N197" s="60">
        <v>-1204.1443696551705</v>
      </c>
      <c r="O197" s="42"/>
      <c r="P197" s="14"/>
      <c r="Q197" s="34">
        <v>12092.75</v>
      </c>
      <c r="R197" s="42"/>
      <c r="S197" s="35">
        <v>-300.80999999999949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20.45" customHeight="1">
      <c r="A198" t="s">
        <v>390</v>
      </c>
      <c r="B198" s="12" t="s">
        <v>84</v>
      </c>
      <c r="C198" s="109" t="s">
        <v>43</v>
      </c>
      <c r="D198" s="82"/>
      <c r="E198" s="14"/>
      <c r="F198" s="23">
        <v>9578.9918501609191</v>
      </c>
      <c r="G198" s="84"/>
      <c r="H198" s="14"/>
      <c r="I198" s="23">
        <v>9578.9918501609191</v>
      </c>
      <c r="J198" s="42"/>
      <c r="K198" s="14"/>
      <c r="L198" s="34">
        <v>7597.25</v>
      </c>
      <c r="M198" s="42"/>
      <c r="N198" s="60">
        <v>-1981.7418501609191</v>
      </c>
      <c r="O198" s="42"/>
      <c r="P198" s="14"/>
      <c r="Q198" s="34">
        <v>6668.69</v>
      </c>
      <c r="R198" s="42"/>
      <c r="S198" s="86">
        <v>928.5600000000004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20.45" customHeight="1">
      <c r="A199" t="s">
        <v>391</v>
      </c>
      <c r="B199" s="12" t="s">
        <v>84</v>
      </c>
      <c r="C199" s="108" t="s">
        <v>44</v>
      </c>
      <c r="D199" s="110"/>
      <c r="E199" s="111"/>
      <c r="F199" s="31">
        <v>12939.537502639081</v>
      </c>
      <c r="G199" s="112"/>
      <c r="H199" s="111"/>
      <c r="I199" s="31">
        <v>12939.537502639081</v>
      </c>
      <c r="J199" s="113"/>
      <c r="K199" s="111"/>
      <c r="L199" s="114">
        <v>14700.04</v>
      </c>
      <c r="M199" s="113"/>
      <c r="N199" s="115">
        <v>1760.5024973609197</v>
      </c>
      <c r="O199" s="113"/>
      <c r="P199" s="111"/>
      <c r="Q199" s="114">
        <v>8643.08</v>
      </c>
      <c r="R199" s="113"/>
      <c r="S199" s="116">
        <v>6056.9600000000009</v>
      </c>
      <c r="T199" s="14"/>
      <c r="U199" s="14"/>
      <c r="V199" s="14" t="s">
        <v>392</v>
      </c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20.45" customHeight="1">
      <c r="A200" t="s">
        <v>393</v>
      </c>
      <c r="B200" s="12" t="s">
        <v>84</v>
      </c>
      <c r="C200" s="108" t="s">
        <v>45</v>
      </c>
      <c r="D200" s="82"/>
      <c r="E200" s="14"/>
      <c r="F200" s="31">
        <v>31750.067806896557</v>
      </c>
      <c r="G200" s="84"/>
      <c r="H200" s="14"/>
      <c r="I200" s="31">
        <v>31750.067806896557</v>
      </c>
      <c r="J200" s="42"/>
      <c r="K200" s="14"/>
      <c r="L200" s="34">
        <v>25430.05</v>
      </c>
      <c r="M200" s="42"/>
      <c r="N200" s="60">
        <v>-6320.0178068965579</v>
      </c>
      <c r="O200" s="42"/>
      <c r="P200" s="14"/>
      <c r="Q200" s="34">
        <v>17311.25</v>
      </c>
      <c r="R200" s="42"/>
      <c r="S200" s="86">
        <v>8118.7999999999993</v>
      </c>
      <c r="T200" s="14"/>
      <c r="U200" s="14"/>
      <c r="V200" s="14">
        <v>-1.5</v>
      </c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20.45" hidden="1" customHeight="1">
      <c r="A201" t="s">
        <v>394</v>
      </c>
      <c r="B201" s="12" t="s">
        <v>84</v>
      </c>
      <c r="C201" s="30" t="s">
        <v>21</v>
      </c>
      <c r="D201" s="82"/>
      <c r="E201" s="14"/>
      <c r="F201" s="31">
        <v>0</v>
      </c>
      <c r="G201" s="84"/>
      <c r="H201" s="14"/>
      <c r="I201" s="31">
        <v>0</v>
      </c>
      <c r="J201" s="42"/>
      <c r="K201" s="14"/>
      <c r="L201" s="34">
        <v>0</v>
      </c>
      <c r="M201" s="42"/>
      <c r="N201" s="60">
        <v>0</v>
      </c>
      <c r="O201" s="42"/>
      <c r="P201" s="14"/>
      <c r="Q201" s="34">
        <v>0</v>
      </c>
      <c r="R201" s="42"/>
      <c r="S201" s="86"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20.45" hidden="1" customHeight="1">
      <c r="A202" t="s">
        <v>394</v>
      </c>
      <c r="B202" s="12" t="s">
        <v>84</v>
      </c>
      <c r="C202" s="30" t="s">
        <v>21</v>
      </c>
      <c r="D202" s="82"/>
      <c r="E202" s="14"/>
      <c r="F202" s="31">
        <v>0</v>
      </c>
      <c r="G202" s="84"/>
      <c r="H202" s="14"/>
      <c r="I202" s="31">
        <v>0</v>
      </c>
      <c r="J202" s="42"/>
      <c r="K202" s="14"/>
      <c r="L202" s="34">
        <v>0</v>
      </c>
      <c r="M202" s="42"/>
      <c r="N202" s="60">
        <v>0</v>
      </c>
      <c r="O202" s="42"/>
      <c r="P202" s="14"/>
      <c r="Q202" s="34">
        <v>0</v>
      </c>
      <c r="R202" s="42"/>
      <c r="S202" s="86"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20.45" hidden="1" customHeight="1">
      <c r="A203" t="s">
        <v>394</v>
      </c>
      <c r="B203" s="12" t="s">
        <v>84</v>
      </c>
      <c r="C203" s="30" t="s">
        <v>21</v>
      </c>
      <c r="D203" s="82"/>
      <c r="E203" s="14"/>
      <c r="F203" s="31">
        <v>0</v>
      </c>
      <c r="G203" s="84"/>
      <c r="H203" s="14"/>
      <c r="I203" s="31">
        <v>0</v>
      </c>
      <c r="J203" s="42"/>
      <c r="K203" s="14"/>
      <c r="L203" s="34">
        <v>0</v>
      </c>
      <c r="M203" s="42"/>
      <c r="N203" s="60">
        <v>0</v>
      </c>
      <c r="O203" s="42"/>
      <c r="P203" s="14"/>
      <c r="Q203" s="34">
        <v>0</v>
      </c>
      <c r="R203" s="42"/>
      <c r="S203" s="86"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20.45" customHeight="1">
      <c r="A204" t="s">
        <v>395</v>
      </c>
      <c r="B204" s="12" t="s">
        <v>84</v>
      </c>
      <c r="C204" s="109" t="s">
        <v>46</v>
      </c>
      <c r="D204" s="82"/>
      <c r="E204" s="14"/>
      <c r="F204" s="31">
        <v>17604.907383522208</v>
      </c>
      <c r="G204" s="84"/>
      <c r="H204" s="14"/>
      <c r="I204" s="31">
        <v>17604.907383522208</v>
      </c>
      <c r="J204" s="42"/>
      <c r="K204" s="14"/>
      <c r="L204" s="34">
        <v>17605.2</v>
      </c>
      <c r="M204" s="42"/>
      <c r="N204" s="60">
        <v>0.29261647779276245</v>
      </c>
      <c r="O204" s="42"/>
      <c r="P204" s="14"/>
      <c r="Q204" s="34">
        <v>14747.25</v>
      </c>
      <c r="R204" s="42"/>
      <c r="S204" s="86">
        <v>2857.9500000000007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20.45" customHeight="1">
      <c r="A205" t="s">
        <v>396</v>
      </c>
      <c r="B205" s="12" t="s">
        <v>84</v>
      </c>
      <c r="C205" s="108" t="s">
        <v>47</v>
      </c>
      <c r="D205" s="110"/>
      <c r="E205" s="111"/>
      <c r="F205" s="56">
        <v>17604.907383522208</v>
      </c>
      <c r="G205" s="112"/>
      <c r="H205" s="111"/>
      <c r="I205" s="56">
        <v>17604.907383522208</v>
      </c>
      <c r="J205" s="113"/>
      <c r="K205" s="111"/>
      <c r="L205" s="114">
        <v>14893.12</v>
      </c>
      <c r="M205" s="113"/>
      <c r="N205" s="115">
        <v>-2711.7873835222072</v>
      </c>
      <c r="O205" s="113"/>
      <c r="P205" s="111"/>
      <c r="Q205" s="114">
        <v>12147.63</v>
      </c>
      <c r="R205" s="113"/>
      <c r="S205" s="116">
        <v>2745.4900000000016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20.45" customHeight="1">
      <c r="A206" t="s">
        <v>397</v>
      </c>
      <c r="B206" s="12" t="s">
        <v>84</v>
      </c>
      <c r="C206" s="108" t="s">
        <v>48</v>
      </c>
      <c r="D206" s="82"/>
      <c r="E206" s="14"/>
      <c r="F206" s="31">
        <v>12616.85029152425</v>
      </c>
      <c r="G206" s="84"/>
      <c r="H206" s="14"/>
      <c r="I206" s="31">
        <v>12616.85029152425</v>
      </c>
      <c r="J206" s="42"/>
      <c r="K206" s="14"/>
      <c r="L206" s="34">
        <v>20335.68</v>
      </c>
      <c r="M206" s="42"/>
      <c r="N206" s="60">
        <v>7718.8297084757505</v>
      </c>
      <c r="O206" s="42"/>
      <c r="P206" s="14"/>
      <c r="Q206" s="34">
        <v>8436.59</v>
      </c>
      <c r="R206" s="42"/>
      <c r="S206" s="86">
        <v>11899.09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20.45" customHeight="1">
      <c r="A207" t="s">
        <v>398</v>
      </c>
      <c r="B207" s="12" t="s">
        <v>84</v>
      </c>
      <c r="C207" s="108" t="s">
        <v>49</v>
      </c>
      <c r="D207" s="82"/>
      <c r="E207" s="14"/>
      <c r="F207" s="31">
        <v>2934.1512305870351</v>
      </c>
      <c r="G207" s="84"/>
      <c r="H207" s="14"/>
      <c r="I207" s="31">
        <v>2934.1512305870351</v>
      </c>
      <c r="J207" s="42"/>
      <c r="K207" s="14"/>
      <c r="L207" s="34">
        <v>4846</v>
      </c>
      <c r="M207" s="42"/>
      <c r="N207" s="60">
        <v>1911.8487694129649</v>
      </c>
      <c r="O207" s="42"/>
      <c r="P207" s="14"/>
      <c r="Q207" s="34">
        <v>3039.25</v>
      </c>
      <c r="R207" s="42"/>
      <c r="S207" s="86">
        <v>1806.75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20.45" hidden="1" customHeight="1">
      <c r="A208" t="s">
        <v>394</v>
      </c>
      <c r="B208" s="12" t="s">
        <v>84</v>
      </c>
      <c r="C208" s="30" t="s">
        <v>21</v>
      </c>
      <c r="D208" s="89"/>
      <c r="E208" s="117"/>
      <c r="F208" s="31">
        <v>0</v>
      </c>
      <c r="G208" s="91"/>
      <c r="H208" s="117"/>
      <c r="I208" s="31">
        <v>0</v>
      </c>
      <c r="J208" s="24"/>
      <c r="K208" s="117"/>
      <c r="L208" s="34">
        <v>0</v>
      </c>
      <c r="M208" s="24"/>
      <c r="N208" s="94">
        <v>0</v>
      </c>
      <c r="O208" s="24"/>
      <c r="P208" s="117"/>
      <c r="Q208" s="34">
        <v>0</v>
      </c>
      <c r="R208" s="24"/>
      <c r="S208" s="95"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20.45" customHeight="1">
      <c r="A209" t="s">
        <v>399</v>
      </c>
      <c r="B209" s="12" t="s">
        <v>84</v>
      </c>
      <c r="C209" s="99" t="s">
        <v>50</v>
      </c>
      <c r="D209" s="100" t="s">
        <v>98</v>
      </c>
      <c r="E209" s="101">
        <v>0.79225100693864536</v>
      </c>
      <c r="F209" s="102">
        <v>118025.49781850743</v>
      </c>
      <c r="G209" s="103" t="s">
        <v>98</v>
      </c>
      <c r="H209" s="101">
        <v>0.79225100693864536</v>
      </c>
      <c r="I209" s="102">
        <v>118025.49781850743</v>
      </c>
      <c r="J209" s="103" t="s">
        <v>98</v>
      </c>
      <c r="K209" s="101">
        <v>0.73059235258354183</v>
      </c>
      <c r="L209" s="102">
        <v>117199.28</v>
      </c>
      <c r="M209" s="154"/>
      <c r="N209" s="119">
        <v>-826.21781850742991</v>
      </c>
      <c r="O209" s="103" t="s">
        <v>98</v>
      </c>
      <c r="P209" s="101">
        <v>0.60826929788232953</v>
      </c>
      <c r="Q209" s="102">
        <v>83086.489999999991</v>
      </c>
      <c r="R209" s="154"/>
      <c r="S209" s="120">
        <v>34112.790000000008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20.45" customHeight="1">
      <c r="A210" t="s">
        <v>400</v>
      </c>
      <c r="B210" s="12" t="s">
        <v>84</v>
      </c>
      <c r="C210" s="30" t="s">
        <v>51</v>
      </c>
      <c r="D210" s="82"/>
      <c r="E210" s="14"/>
      <c r="F210" s="31">
        <v>7073.1916666666666</v>
      </c>
      <c r="G210" s="84"/>
      <c r="H210" s="14"/>
      <c r="I210" s="31">
        <v>7073.1916666666666</v>
      </c>
      <c r="J210" s="42"/>
      <c r="K210" s="14"/>
      <c r="L210" s="34">
        <v>6647.43</v>
      </c>
      <c r="M210" s="42"/>
      <c r="N210" s="60">
        <v>-425.76166666666631</v>
      </c>
      <c r="O210" s="42"/>
      <c r="P210" s="14"/>
      <c r="Q210" s="34">
        <v>13895.47</v>
      </c>
      <c r="R210" s="42"/>
      <c r="S210" s="86">
        <v>-7248.0399999999991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20.45" customHeight="1">
      <c r="A211" t="s">
        <v>401</v>
      </c>
      <c r="B211" s="12" t="s">
        <v>84</v>
      </c>
      <c r="C211" s="30" t="s">
        <v>52</v>
      </c>
      <c r="D211" s="82"/>
      <c r="E211" s="14"/>
      <c r="F211" s="31">
        <v>2252.7530495778146</v>
      </c>
      <c r="G211" s="84"/>
      <c r="H211" s="14"/>
      <c r="I211" s="31">
        <v>2252.7530495778146</v>
      </c>
      <c r="J211" s="42"/>
      <c r="K211" s="14"/>
      <c r="L211" s="34">
        <v>5586.45</v>
      </c>
      <c r="M211" s="42"/>
      <c r="N211" s="60">
        <v>3333.6969504221852</v>
      </c>
      <c r="O211" s="42"/>
      <c r="P211" s="14"/>
      <c r="Q211" s="34">
        <v>2757.48</v>
      </c>
      <c r="R211" s="42"/>
      <c r="S211" s="86">
        <v>2828.97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20.45" customHeight="1">
      <c r="A212" t="s">
        <v>402</v>
      </c>
      <c r="B212" s="12" t="s">
        <v>84</v>
      </c>
      <c r="C212" s="88" t="s">
        <v>53</v>
      </c>
      <c r="D212" s="89"/>
      <c r="E212" s="117"/>
      <c r="F212" s="23">
        <v>16764.080000000002</v>
      </c>
      <c r="G212" s="91"/>
      <c r="H212" s="117"/>
      <c r="I212" s="23">
        <v>16764.080000000002</v>
      </c>
      <c r="J212" s="24"/>
      <c r="K212" s="117"/>
      <c r="L212" s="34">
        <v>17414.099999999999</v>
      </c>
      <c r="M212" s="24"/>
      <c r="N212" s="94">
        <v>650.0199999999968</v>
      </c>
      <c r="O212" s="24"/>
      <c r="P212" s="117"/>
      <c r="Q212" s="34">
        <v>12606.24</v>
      </c>
      <c r="R212" s="24"/>
      <c r="S212" s="95">
        <v>4807.8599999999988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20.45" customHeight="1">
      <c r="A213" t="s">
        <v>403</v>
      </c>
      <c r="B213" s="12" t="s">
        <v>84</v>
      </c>
      <c r="C213" s="30" t="s">
        <v>54</v>
      </c>
      <c r="D213" s="82"/>
      <c r="E213" s="14"/>
      <c r="F213" s="31">
        <v>4425.5472</v>
      </c>
      <c r="G213" s="84"/>
      <c r="H213" s="14"/>
      <c r="I213" s="31">
        <v>4425.5472</v>
      </c>
      <c r="J213" s="42"/>
      <c r="K213" s="14"/>
      <c r="L213" s="114">
        <v>4134.6099999999997</v>
      </c>
      <c r="M213" s="42"/>
      <c r="N213" s="60">
        <v>-290.9372000000003</v>
      </c>
      <c r="O213" s="42"/>
      <c r="P213" s="14"/>
      <c r="Q213" s="114">
        <v>4526.45</v>
      </c>
      <c r="R213" s="42"/>
      <c r="S213" s="86">
        <v>-391.84000000000015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20.45" customHeight="1">
      <c r="A214" t="s">
        <v>404</v>
      </c>
      <c r="B214" s="12" t="s">
        <v>84</v>
      </c>
      <c r="C214" s="30" t="s">
        <v>55</v>
      </c>
      <c r="D214" s="82"/>
      <c r="E214" s="14"/>
      <c r="F214" s="31">
        <v>1197.3725999999999</v>
      </c>
      <c r="G214" s="84"/>
      <c r="H214" s="14"/>
      <c r="I214" s="31">
        <v>1197.3725999999999</v>
      </c>
      <c r="J214" s="42"/>
      <c r="K214" s="14"/>
      <c r="L214" s="34">
        <v>440.54</v>
      </c>
      <c r="M214" s="42"/>
      <c r="N214" s="60">
        <v>-756.83259999999996</v>
      </c>
      <c r="O214" s="42"/>
      <c r="P214" s="14"/>
      <c r="Q214" s="34">
        <v>1458.48</v>
      </c>
      <c r="R214" s="42"/>
      <c r="S214" s="86">
        <v>-1017.94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20.45" customHeight="1">
      <c r="A215" t="s">
        <v>405</v>
      </c>
      <c r="B215" s="12" t="s">
        <v>84</v>
      </c>
      <c r="C215" s="88" t="s">
        <v>56</v>
      </c>
      <c r="D215" s="89"/>
      <c r="E215" s="117"/>
      <c r="F215" s="23">
        <v>3513.5209999999993</v>
      </c>
      <c r="G215" s="91"/>
      <c r="H215" s="117"/>
      <c r="I215" s="23">
        <v>3513.5209999999993</v>
      </c>
      <c r="J215" s="24"/>
      <c r="K215" s="117"/>
      <c r="L215" s="34">
        <v>1704.31</v>
      </c>
      <c r="M215" s="24"/>
      <c r="N215" s="94">
        <v>-1809.2109999999993</v>
      </c>
      <c r="O215" s="24"/>
      <c r="P215" s="117"/>
      <c r="Q215" s="34">
        <v>9523.6200000000008</v>
      </c>
      <c r="R215" s="24"/>
      <c r="S215" s="95">
        <v>-7819.3100000000013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20.45" customHeight="1">
      <c r="A216" t="s">
        <v>406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v>0</v>
      </c>
      <c r="M216" s="42"/>
      <c r="N216" s="60">
        <v>0</v>
      </c>
      <c r="O216" s="42"/>
      <c r="P216" s="14"/>
      <c r="Q216" s="114">
        <v>0</v>
      </c>
      <c r="R216" s="42"/>
      <c r="S216" s="86"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20.45" customHeight="1">
      <c r="A217" t="s">
        <v>407</v>
      </c>
      <c r="B217" s="12" t="s">
        <v>84</v>
      </c>
      <c r="C217" s="30" t="s">
        <v>57</v>
      </c>
      <c r="D217" s="82"/>
      <c r="E217" s="14"/>
      <c r="F217" s="31">
        <v>572</v>
      </c>
      <c r="G217" s="84"/>
      <c r="H217" s="14"/>
      <c r="I217" s="31">
        <v>572</v>
      </c>
      <c r="J217" s="42"/>
      <c r="K217" s="14"/>
      <c r="L217" s="34">
        <v>726.3</v>
      </c>
      <c r="M217" s="42"/>
      <c r="N217" s="60">
        <v>154.29999999999995</v>
      </c>
      <c r="O217" s="42"/>
      <c r="P217" s="14"/>
      <c r="Q217" s="34">
        <v>420</v>
      </c>
      <c r="R217" s="42"/>
      <c r="S217" s="86">
        <v>306.29999999999995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20.45" customHeight="1">
      <c r="A218" t="s">
        <v>408</v>
      </c>
      <c r="B218" s="12" t="s">
        <v>84</v>
      </c>
      <c r="C218" s="30" t="s">
        <v>58</v>
      </c>
      <c r="D218" s="82"/>
      <c r="E218" s="14"/>
      <c r="F218" s="31">
        <v>1300</v>
      </c>
      <c r="G218" s="84"/>
      <c r="H218" s="14"/>
      <c r="I218" s="31">
        <v>1300</v>
      </c>
      <c r="J218" s="42"/>
      <c r="K218" s="14"/>
      <c r="L218" s="34">
        <v>844.55</v>
      </c>
      <c r="M218" s="42"/>
      <c r="N218" s="60">
        <v>-455.45000000000005</v>
      </c>
      <c r="O218" s="42"/>
      <c r="P218" s="14"/>
      <c r="Q218" s="34">
        <v>1300</v>
      </c>
      <c r="R218" s="42"/>
      <c r="S218" s="86">
        <v>-455.45000000000005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20.45" customHeight="1">
      <c r="A219" t="s">
        <v>409</v>
      </c>
      <c r="B219" s="12" t="s">
        <v>84</v>
      </c>
      <c r="C219" s="30" t="s">
        <v>59</v>
      </c>
      <c r="D219" s="82"/>
      <c r="E219" s="14"/>
      <c r="F219" s="31">
        <v>523.19999999999993</v>
      </c>
      <c r="G219" s="84"/>
      <c r="H219" s="14"/>
      <c r="I219" s="31">
        <v>523.19999999999993</v>
      </c>
      <c r="J219" s="42"/>
      <c r="K219" s="14"/>
      <c r="L219" s="33">
        <v>289.43</v>
      </c>
      <c r="M219" s="42"/>
      <c r="N219" s="60">
        <v>-233.76999999999992</v>
      </c>
      <c r="O219" s="42"/>
      <c r="P219" s="14"/>
      <c r="Q219" s="33">
        <v>444</v>
      </c>
      <c r="R219" s="42"/>
      <c r="S219" s="86">
        <v>-154.57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20.45" customHeight="1">
      <c r="A220" t="s">
        <v>410</v>
      </c>
      <c r="B220" s="12" t="s">
        <v>84</v>
      </c>
      <c r="C220" s="30" t="s">
        <v>60</v>
      </c>
      <c r="D220" s="82"/>
      <c r="E220" s="14"/>
      <c r="F220" s="31">
        <v>461.18399999999997</v>
      </c>
      <c r="G220" s="84"/>
      <c r="H220" s="14"/>
      <c r="I220" s="31">
        <v>461.18399999999997</v>
      </c>
      <c r="J220" s="42"/>
      <c r="K220" s="14"/>
      <c r="L220" s="34">
        <v>250.47</v>
      </c>
      <c r="M220" s="42"/>
      <c r="N220" s="60">
        <v>-210.71399999999997</v>
      </c>
      <c r="O220" s="42"/>
      <c r="P220" s="14"/>
      <c r="Q220" s="34">
        <v>585.75</v>
      </c>
      <c r="R220" s="42"/>
      <c r="S220" s="86">
        <v>-335.28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20.45" customHeight="1">
      <c r="A221" t="s">
        <v>411</v>
      </c>
      <c r="B221" s="12" t="s">
        <v>84</v>
      </c>
      <c r="C221" s="30" t="s">
        <v>61</v>
      </c>
      <c r="D221" s="82"/>
      <c r="E221" s="14"/>
      <c r="F221" s="31">
        <v>207.6</v>
      </c>
      <c r="G221" s="84"/>
      <c r="H221" s="14"/>
      <c r="I221" s="31">
        <v>207.6</v>
      </c>
      <c r="J221" s="42"/>
      <c r="K221" s="14"/>
      <c r="L221" s="34">
        <v>103.76</v>
      </c>
      <c r="M221" s="42"/>
      <c r="N221" s="60">
        <v>-103.83999999999999</v>
      </c>
      <c r="O221" s="42"/>
      <c r="P221" s="14"/>
      <c r="Q221" s="34">
        <v>52.75</v>
      </c>
      <c r="R221" s="42"/>
      <c r="S221" s="86">
        <v>51.010000000000005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20.45" customHeight="1">
      <c r="A222" t="s">
        <v>412</v>
      </c>
      <c r="B222" s="12" t="s">
        <v>84</v>
      </c>
      <c r="C222" s="30" t="s">
        <v>62</v>
      </c>
      <c r="D222" s="82"/>
      <c r="E222" s="14"/>
      <c r="F222" s="31">
        <v>961.83999999999992</v>
      </c>
      <c r="G222" s="84"/>
      <c r="H222" s="14"/>
      <c r="I222" s="31">
        <v>961.83999999999992</v>
      </c>
      <c r="J222" s="42"/>
      <c r="K222" s="14"/>
      <c r="L222" s="34">
        <v>1428.94</v>
      </c>
      <c r="M222" s="42"/>
      <c r="N222" s="60">
        <v>467.10000000000014</v>
      </c>
      <c r="O222" s="42"/>
      <c r="P222" s="14"/>
      <c r="Q222" s="34">
        <v>1127.5899999999999</v>
      </c>
      <c r="R222" s="42"/>
      <c r="S222" s="86">
        <v>301.35000000000014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20.45" customHeight="1">
      <c r="A223" t="s">
        <v>413</v>
      </c>
      <c r="B223" s="12" t="s">
        <v>84</v>
      </c>
      <c r="C223" s="30" t="s">
        <v>63</v>
      </c>
      <c r="D223" s="82"/>
      <c r="E223" s="14"/>
      <c r="F223" s="31">
        <v>1391.26</v>
      </c>
      <c r="G223" s="84"/>
      <c r="H223" s="14"/>
      <c r="I223" s="31">
        <v>1391.26</v>
      </c>
      <c r="J223" s="42"/>
      <c r="K223" s="14"/>
      <c r="L223" s="34">
        <v>1565.09</v>
      </c>
      <c r="M223" s="42"/>
      <c r="N223" s="60">
        <v>173.82999999999993</v>
      </c>
      <c r="O223" s="42"/>
      <c r="P223" s="14"/>
      <c r="Q223" s="34">
        <v>2786.67</v>
      </c>
      <c r="R223" s="42"/>
      <c r="S223" s="86">
        <v>-1221.5800000000002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20.45" customHeight="1">
      <c r="A224" t="s">
        <v>414</v>
      </c>
      <c r="B224" s="12" t="s">
        <v>84</v>
      </c>
      <c r="C224" s="30" t="s">
        <v>64</v>
      </c>
      <c r="D224" s="82"/>
      <c r="E224" s="14"/>
      <c r="F224" s="31">
        <v>1562.4856180940822</v>
      </c>
      <c r="G224" s="84"/>
      <c r="H224" s="14"/>
      <c r="I224" s="31">
        <v>1562.4856180940822</v>
      </c>
      <c r="J224" s="42"/>
      <c r="K224" s="14"/>
      <c r="L224" s="34">
        <v>1502.0505000000001</v>
      </c>
      <c r="M224" s="42"/>
      <c r="N224" s="60">
        <v>-60.4351180940821</v>
      </c>
      <c r="O224" s="42"/>
      <c r="P224" s="14"/>
      <c r="Q224" s="34">
        <v>1341.1665</v>
      </c>
      <c r="R224" s="42"/>
      <c r="S224" s="86">
        <v>160.88400000000001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20.45" hidden="1" customHeight="1">
      <c r="A225" t="s">
        <v>394</v>
      </c>
      <c r="B225" s="12" t="s">
        <v>84</v>
      </c>
      <c r="C225" s="30" t="s">
        <v>21</v>
      </c>
      <c r="D225" s="82"/>
      <c r="E225" s="14"/>
      <c r="F225" s="31">
        <v>0</v>
      </c>
      <c r="G225" s="84"/>
      <c r="H225" s="14"/>
      <c r="I225" s="31">
        <v>0</v>
      </c>
      <c r="J225" s="42"/>
      <c r="K225" s="14"/>
      <c r="L225" s="34">
        <v>0</v>
      </c>
      <c r="M225" s="42"/>
      <c r="N225" s="60">
        <v>0</v>
      </c>
      <c r="O225" s="42"/>
      <c r="P225" s="14"/>
      <c r="Q225" s="34">
        <v>0</v>
      </c>
      <c r="R225" s="42"/>
      <c r="S225" s="86"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20.45" hidden="1" customHeight="1">
      <c r="B226" s="12"/>
      <c r="C226" s="30" t="s">
        <v>21</v>
      </c>
      <c r="D226" s="82"/>
      <c r="E226" s="14"/>
      <c r="F226" s="31">
        <v>0</v>
      </c>
      <c r="G226" s="84"/>
      <c r="H226" s="14"/>
      <c r="I226" s="31">
        <v>0</v>
      </c>
      <c r="J226" s="42"/>
      <c r="K226" s="14"/>
      <c r="L226" s="34">
        <v>0</v>
      </c>
      <c r="M226" s="42"/>
      <c r="N226" s="60">
        <v>0</v>
      </c>
      <c r="O226" s="42"/>
      <c r="P226" s="14"/>
      <c r="Q226" s="34">
        <v>0</v>
      </c>
      <c r="R226" s="42"/>
      <c r="S226" s="86"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20.45" hidden="1" customHeight="1">
      <c r="A227" t="s">
        <v>394</v>
      </c>
      <c r="B227" s="12" t="s">
        <v>84</v>
      </c>
      <c r="C227" s="30" t="s">
        <v>21</v>
      </c>
      <c r="D227" s="82"/>
      <c r="E227" s="14"/>
      <c r="F227" s="31">
        <v>0</v>
      </c>
      <c r="G227" s="84"/>
      <c r="H227" s="14"/>
      <c r="I227" s="31">
        <v>0</v>
      </c>
      <c r="J227" s="42"/>
      <c r="K227" s="14"/>
      <c r="L227" s="34">
        <v>0</v>
      </c>
      <c r="M227" s="42"/>
      <c r="N227" s="60">
        <v>0</v>
      </c>
      <c r="O227" s="42"/>
      <c r="P227" s="14"/>
      <c r="Q227" s="34">
        <v>0</v>
      </c>
      <c r="R227" s="42"/>
      <c r="S227" s="86"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20.45" customHeight="1">
      <c r="B228" s="12"/>
      <c r="C228" s="99" t="s">
        <v>65</v>
      </c>
      <c r="D228" s="100" t="s">
        <v>98</v>
      </c>
      <c r="E228" s="101">
        <v>0.28330974621675548</v>
      </c>
      <c r="F228" s="102">
        <v>42206.035134338563</v>
      </c>
      <c r="G228" s="103" t="s">
        <v>98</v>
      </c>
      <c r="H228" s="101">
        <v>0.28330974621675548</v>
      </c>
      <c r="I228" s="102">
        <v>42206.035134338563</v>
      </c>
      <c r="J228" s="103" t="s">
        <v>98</v>
      </c>
      <c r="K228" s="101">
        <v>0.2657953104534756</v>
      </c>
      <c r="L228" s="102">
        <v>42638.030500000001</v>
      </c>
      <c r="M228" s="106"/>
      <c r="N228" s="102">
        <v>431.99536566143797</v>
      </c>
      <c r="O228" s="103" t="s">
        <v>98</v>
      </c>
      <c r="P228" s="101">
        <v>0.38673232040637529</v>
      </c>
      <c r="Q228" s="102">
        <v>52825.666499999999</v>
      </c>
      <c r="R228" s="106"/>
      <c r="S228" s="107">
        <v>-10187.635999999999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20.4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20.45" customHeight="1">
      <c r="B230" s="12"/>
      <c r="C230" s="99" t="s">
        <v>66</v>
      </c>
      <c r="D230" s="100" t="s">
        <v>40</v>
      </c>
      <c r="E230" s="101">
        <v>1.0755607531554008</v>
      </c>
      <c r="F230" s="102">
        <v>160231.532952846</v>
      </c>
      <c r="G230" s="103" t="s">
        <v>40</v>
      </c>
      <c r="H230" s="101">
        <v>1.0755607531554008</v>
      </c>
      <c r="I230" s="102">
        <v>160231.532952846</v>
      </c>
      <c r="J230" s="103" t="s">
        <v>40</v>
      </c>
      <c r="K230" s="101">
        <v>0.99638766303701742</v>
      </c>
      <c r="L230" s="102">
        <v>159837.31049999999</v>
      </c>
      <c r="M230" s="106"/>
      <c r="N230" s="119">
        <v>-394.22245284600649</v>
      </c>
      <c r="O230" s="103" t="s">
        <v>40</v>
      </c>
      <c r="P230" s="101">
        <v>0.9950016182887047</v>
      </c>
      <c r="Q230" s="102">
        <v>135912.15649999998</v>
      </c>
      <c r="R230" s="106"/>
      <c r="S230" s="120">
        <v>23925.15400000001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20.4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20.45" customHeight="1" thickBot="1">
      <c r="B232" s="12"/>
      <c r="C232" s="130" t="s">
        <v>73</v>
      </c>
      <c r="D232" s="159"/>
      <c r="E232" s="131"/>
      <c r="F232" s="133">
        <v>-11256.654051054036</v>
      </c>
      <c r="G232" s="160"/>
      <c r="H232" s="131"/>
      <c r="I232" s="133">
        <v>-11256.654051054036</v>
      </c>
      <c r="J232" s="161"/>
      <c r="K232" s="132"/>
      <c r="L232" s="133">
        <v>579.47950000001583</v>
      </c>
      <c r="M232" s="161"/>
      <c r="N232" s="133">
        <v>11836.133551054052</v>
      </c>
      <c r="O232" s="161"/>
      <c r="P232" s="132"/>
      <c r="Q232" s="133">
        <v>682.75350000002072</v>
      </c>
      <c r="R232" s="161"/>
      <c r="S232" s="135">
        <v>-103.27400000000489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4.9" customHeight="1">
      <c r="B235" s="12"/>
      <c r="C235" s="6" t="s">
        <v>256</v>
      </c>
      <c r="D235" s="2"/>
      <c r="E235" s="2"/>
      <c r="F235" s="2"/>
      <c r="G235" s="2"/>
      <c r="H235" s="1"/>
      <c r="I235" s="1"/>
      <c r="J235" s="1"/>
      <c r="K235" s="749" t="s">
        <v>100</v>
      </c>
      <c r="L235" s="2"/>
      <c r="M235" s="2"/>
      <c r="N235" s="1"/>
      <c r="O235" s="1"/>
      <c r="P235" s="2"/>
      <c r="Q235" s="1"/>
      <c r="R235" s="2"/>
      <c r="S235" s="5" t="s">
        <v>539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0.45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20.45" customHeight="1" thickTop="1">
      <c r="B237" s="12"/>
      <c r="C237" s="13"/>
      <c r="D237" s="774" t="s">
        <v>5</v>
      </c>
      <c r="E237" s="775"/>
      <c r="F237" s="776"/>
      <c r="G237" s="777" t="s">
        <v>75</v>
      </c>
      <c r="H237" s="775"/>
      <c r="I237" s="776"/>
      <c r="J237" s="777" t="s">
        <v>7</v>
      </c>
      <c r="K237" s="775"/>
      <c r="L237" s="776"/>
      <c r="M237" s="777" t="s">
        <v>8</v>
      </c>
      <c r="N237" s="776"/>
      <c r="O237" s="774" t="s">
        <v>9</v>
      </c>
      <c r="P237" s="775"/>
      <c r="Q237" s="776"/>
      <c r="R237" s="777" t="s">
        <v>10</v>
      </c>
      <c r="S237" s="778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20.45" customHeight="1">
      <c r="A238" t="s">
        <v>100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20.45" customHeight="1">
      <c r="A239" t="s">
        <v>100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20.45" customHeight="1">
      <c r="A240" t="s">
        <v>415</v>
      </c>
      <c r="B240" s="12" t="s">
        <v>100</v>
      </c>
      <c r="C240" s="30" t="s">
        <v>101</v>
      </c>
      <c r="D240" s="81">
        <v>0</v>
      </c>
      <c r="E240" s="83">
        <v>87475.969165700837</v>
      </c>
      <c r="F240" s="83">
        <v>19930.33567748265</v>
      </c>
      <c r="G240" s="163">
        <v>0</v>
      </c>
      <c r="H240" s="83">
        <v>87475.969165700837</v>
      </c>
      <c r="I240" s="83">
        <v>19930.33567748265</v>
      </c>
      <c r="J240" s="659">
        <v>73</v>
      </c>
      <c r="K240" s="31">
        <v>102021.47</v>
      </c>
      <c r="L240" s="34">
        <v>22256.849999999995</v>
      </c>
      <c r="M240" s="164">
        <v>0.16627996206302598</v>
      </c>
      <c r="N240" s="60">
        <v>2326.5143225173451</v>
      </c>
      <c r="O240" s="659">
        <v>92</v>
      </c>
      <c r="P240" s="31">
        <v>131673.60000000001</v>
      </c>
      <c r="Q240" s="34">
        <v>28952.58</v>
      </c>
      <c r="R240" s="164">
        <v>0.79347826086956519</v>
      </c>
      <c r="S240" s="86">
        <v>-6695.7300000000068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20.45" customHeight="1">
      <c r="A241" t="s">
        <v>417</v>
      </c>
      <c r="B241" s="12" t="s">
        <v>100</v>
      </c>
      <c r="C241" s="30" t="s">
        <v>88</v>
      </c>
      <c r="D241" s="81"/>
      <c r="E241" s="150"/>
      <c r="F241" s="165">
        <v>0.22783783783783784</v>
      </c>
      <c r="G241" s="42"/>
      <c r="H241" s="150"/>
      <c r="I241" s="165">
        <v>0.22783783783783784</v>
      </c>
      <c r="J241" s="61"/>
      <c r="K241" s="14"/>
      <c r="L241" s="165">
        <v>0.21815849154104519</v>
      </c>
      <c r="M241" s="164"/>
      <c r="N241" s="60">
        <v>13991.549514760618</v>
      </c>
      <c r="O241" s="61"/>
      <c r="P241" s="14"/>
      <c r="Q241" s="165">
        <v>0.2198814340915719</v>
      </c>
      <c r="R241" s="61"/>
      <c r="S241" s="86">
        <v>-8438.4542465753511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20.45" customHeight="1">
      <c r="A242" t="s">
        <v>100</v>
      </c>
      <c r="B242" s="12" t="s">
        <v>100</v>
      </c>
      <c r="C242" s="30"/>
      <c r="D242" s="81"/>
      <c r="E242" s="217"/>
      <c r="F242" s="218"/>
      <c r="G242" s="141"/>
      <c r="H242" s="217"/>
      <c r="I242" s="218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20.45" customHeight="1">
      <c r="A243" t="s">
        <v>419</v>
      </c>
      <c r="B243" s="12" t="s">
        <v>100</v>
      </c>
      <c r="C243" s="15" t="s">
        <v>102</v>
      </c>
      <c r="D243" s="476">
        <v>0</v>
      </c>
      <c r="E243" s="83">
        <v>0</v>
      </c>
      <c r="F243" s="83">
        <v>0</v>
      </c>
      <c r="G243" s="220">
        <v>0</v>
      </c>
      <c r="H243" s="83">
        <v>0</v>
      </c>
      <c r="I243" s="83">
        <v>0</v>
      </c>
      <c r="J243" s="660">
        <v>0</v>
      </c>
      <c r="K243" s="173">
        <v>0</v>
      </c>
      <c r="L243" s="114">
        <v>0</v>
      </c>
      <c r="M243" s="182" t="e">
        <v>#DIV/0!</v>
      </c>
      <c r="N243" s="115">
        <v>0</v>
      </c>
      <c r="O243" s="660">
        <v>0</v>
      </c>
      <c r="P243" s="173">
        <v>0</v>
      </c>
      <c r="Q243" s="114">
        <v>0</v>
      </c>
      <c r="R243" s="164">
        <v>0</v>
      </c>
      <c r="S243" s="116"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20.45" customHeight="1">
      <c r="A244" t="s">
        <v>417</v>
      </c>
      <c r="B244" s="12" t="s">
        <v>100</v>
      </c>
      <c r="C244" s="30" t="s">
        <v>88</v>
      </c>
      <c r="D244" s="14"/>
      <c r="E244" s="150"/>
      <c r="F244" s="165" t="e">
        <v>#DIV/0!</v>
      </c>
      <c r="G244" s="42"/>
      <c r="H244" s="150"/>
      <c r="I244" s="165" t="e">
        <v>#DIV/0!</v>
      </c>
      <c r="J244" s="61"/>
      <c r="K244" s="14"/>
      <c r="L244" s="165">
        <v>0</v>
      </c>
      <c r="M244" s="164"/>
      <c r="N244" s="60" t="e">
        <v>#DIV/0!</v>
      </c>
      <c r="O244" s="61"/>
      <c r="P244" s="14"/>
      <c r="Q244" s="165">
        <v>0</v>
      </c>
      <c r="R244" s="61"/>
      <c r="S244" s="86"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20.45" customHeight="1">
      <c r="A245" t="s">
        <v>100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20.45" customHeight="1">
      <c r="A246" t="s">
        <v>420</v>
      </c>
      <c r="B246" s="12" t="s">
        <v>100</v>
      </c>
      <c r="C246" s="15" t="s">
        <v>103</v>
      </c>
      <c r="D246" s="476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660">
        <v>0</v>
      </c>
      <c r="K246" s="31">
        <v>0</v>
      </c>
      <c r="L246" s="34">
        <v>0</v>
      </c>
      <c r="M246" s="164" t="e">
        <v>#DIV/0!</v>
      </c>
      <c r="N246" s="115">
        <v>0</v>
      </c>
      <c r="O246" s="660">
        <v>0</v>
      </c>
      <c r="P246" s="31">
        <v>0</v>
      </c>
      <c r="Q246" s="34">
        <v>0</v>
      </c>
      <c r="R246" s="164">
        <v>0</v>
      </c>
      <c r="S246" s="86"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20.45" customHeight="1">
      <c r="A247" t="s">
        <v>417</v>
      </c>
      <c r="B247" s="12" t="s">
        <v>100</v>
      </c>
      <c r="C247" s="30" t="s">
        <v>88</v>
      </c>
      <c r="D247" s="14"/>
      <c r="E247" s="14"/>
      <c r="F247" s="165" t="e">
        <v>#DIV/0!</v>
      </c>
      <c r="G247" s="42"/>
      <c r="H247" s="14"/>
      <c r="I247" s="165" t="e">
        <v>#DIV/0!</v>
      </c>
      <c r="J247" s="42"/>
      <c r="K247" s="14"/>
      <c r="L247" s="165">
        <v>0</v>
      </c>
      <c r="M247" s="43"/>
      <c r="N247" s="44" t="e">
        <v>#DIV/0!</v>
      </c>
      <c r="O247" s="42"/>
      <c r="P247" s="14"/>
      <c r="Q247" s="165">
        <v>0</v>
      </c>
      <c r="R247" s="43"/>
      <c r="S247" s="45"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20.45" customHeight="1" thickBot="1">
      <c r="A248" t="s">
        <v>100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20.45" customHeight="1" thickTop="1">
      <c r="A249" t="s">
        <v>421</v>
      </c>
      <c r="B249" s="12" t="s">
        <v>100</v>
      </c>
      <c r="C249" s="63" t="s">
        <v>97</v>
      </c>
      <c r="D249" s="64"/>
      <c r="E249" s="64">
        <v>87475.969165700837</v>
      </c>
      <c r="F249" s="66">
        <v>19930.33567748265</v>
      </c>
      <c r="G249" s="67"/>
      <c r="H249" s="64">
        <v>87475.969165700837</v>
      </c>
      <c r="I249" s="66">
        <v>19930.33567748265</v>
      </c>
      <c r="J249" s="67"/>
      <c r="K249" s="64">
        <v>102021.47</v>
      </c>
      <c r="L249" s="66">
        <v>22256.849999999995</v>
      </c>
      <c r="M249" s="216">
        <v>-9.6793462967926513E-3</v>
      </c>
      <c r="N249" s="66">
        <v>2326.5143225173451</v>
      </c>
      <c r="O249" s="67"/>
      <c r="P249" s="64">
        <v>131673.60000000001</v>
      </c>
      <c r="Q249" s="66">
        <v>28952.58</v>
      </c>
      <c r="R249" s="216">
        <v>-1.7229425505267126E-3</v>
      </c>
      <c r="S249" s="69">
        <v>-6695.7300000000068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0.45" customHeight="1" thickBot="1">
      <c r="A250" t="s">
        <v>100</v>
      </c>
      <c r="B250" s="12" t="s">
        <v>100</v>
      </c>
      <c r="C250" s="70"/>
      <c r="D250" s="71"/>
      <c r="E250" s="71"/>
      <c r="F250" s="75">
        <v>0.22783783783783784</v>
      </c>
      <c r="G250" s="73"/>
      <c r="H250" s="71"/>
      <c r="I250" s="75">
        <v>0.22783783783783784</v>
      </c>
      <c r="J250" s="73"/>
      <c r="K250" s="71"/>
      <c r="L250" s="75">
        <v>0.21815849154104519</v>
      </c>
      <c r="M250" s="74"/>
      <c r="N250" s="75">
        <v>0.11673232002538962</v>
      </c>
      <c r="O250" s="73"/>
      <c r="P250" s="71"/>
      <c r="Q250" s="75">
        <v>0.2198814340915719</v>
      </c>
      <c r="R250" s="74"/>
      <c r="S250" s="76">
        <v>3886217.7952207904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20.45" customHeight="1" thickTop="1">
      <c r="A251" t="s">
        <v>100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20.45" customHeight="1">
      <c r="A252" t="s">
        <v>422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20.45" customHeight="1">
      <c r="A253" t="s">
        <v>423</v>
      </c>
      <c r="B253" s="12" t="s">
        <v>100</v>
      </c>
      <c r="C253" s="108" t="s">
        <v>42</v>
      </c>
      <c r="D253" s="14"/>
      <c r="E253" s="14"/>
      <c r="F253" s="31">
        <v>310.25325670498086</v>
      </c>
      <c r="G253" s="42"/>
      <c r="H253" s="14"/>
      <c r="I253" s="31">
        <v>310.25325670498086</v>
      </c>
      <c r="J253" s="42"/>
      <c r="K253" s="14"/>
      <c r="L253" s="34">
        <v>809.12</v>
      </c>
      <c r="M253" s="42"/>
      <c r="N253" s="60">
        <v>498.86674329501915</v>
      </c>
      <c r="O253" s="42"/>
      <c r="P253" s="14"/>
      <c r="Q253" s="34">
        <v>141.69</v>
      </c>
      <c r="R253" s="42"/>
      <c r="S253" s="35">
        <v>667.43000000000006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20.45" customHeight="1">
      <c r="A254" t="s">
        <v>424</v>
      </c>
      <c r="B254" s="12" t="s">
        <v>100</v>
      </c>
      <c r="C254" s="109" t="s">
        <v>43</v>
      </c>
      <c r="D254" s="82"/>
      <c r="E254" s="14"/>
      <c r="F254" s="23">
        <v>582.51336470498097</v>
      </c>
      <c r="G254" s="84"/>
      <c r="H254" s="14"/>
      <c r="I254" s="23">
        <v>582.51336470498097</v>
      </c>
      <c r="J254" s="42"/>
      <c r="K254" s="14"/>
      <c r="L254" s="34">
        <v>519.5</v>
      </c>
      <c r="M254" s="42"/>
      <c r="N254" s="60">
        <v>-63.013364704980972</v>
      </c>
      <c r="O254" s="42"/>
      <c r="P254" s="14"/>
      <c r="Q254" s="34">
        <v>920.51</v>
      </c>
      <c r="R254" s="42"/>
      <c r="S254" s="86">
        <v>-401.01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20.45" customHeight="1">
      <c r="A255" t="s">
        <v>425</v>
      </c>
      <c r="B255" s="12" t="s">
        <v>100</v>
      </c>
      <c r="C255" s="108" t="s">
        <v>44</v>
      </c>
      <c r="D255" s="110"/>
      <c r="E255" s="111"/>
      <c r="F255" s="31">
        <v>3611.5604702038304</v>
      </c>
      <c r="G255" s="112"/>
      <c r="H255" s="111"/>
      <c r="I255" s="31">
        <v>3611.5604702038304</v>
      </c>
      <c r="J255" s="113"/>
      <c r="K255" s="111"/>
      <c r="L255" s="114">
        <v>3896.39</v>
      </c>
      <c r="M255" s="113"/>
      <c r="N255" s="115">
        <v>284.82952979616948</v>
      </c>
      <c r="O255" s="113"/>
      <c r="P255" s="111"/>
      <c r="Q255" s="114">
        <v>5321.42</v>
      </c>
      <c r="R255" s="113"/>
      <c r="S255" s="116">
        <v>-1425.0300000000002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20.45" customHeight="1">
      <c r="A256" t="s">
        <v>426</v>
      </c>
      <c r="B256" s="12" t="s">
        <v>100</v>
      </c>
      <c r="C256" s="108" t="s">
        <v>45</v>
      </c>
      <c r="D256" s="82"/>
      <c r="E256" s="14"/>
      <c r="F256" s="31">
        <v>3696.560712643678</v>
      </c>
      <c r="G256" s="84"/>
      <c r="H256" s="14"/>
      <c r="I256" s="31">
        <v>3696.560712643678</v>
      </c>
      <c r="J256" s="42"/>
      <c r="K256" s="14"/>
      <c r="L256" s="34">
        <v>3178.88</v>
      </c>
      <c r="M256" s="42"/>
      <c r="N256" s="60">
        <v>-517.68071264367791</v>
      </c>
      <c r="O256" s="42"/>
      <c r="P256" s="14"/>
      <c r="Q256" s="34">
        <v>5668.2</v>
      </c>
      <c r="R256" s="42"/>
      <c r="S256" s="86">
        <v>-2489.3199999999997</v>
      </c>
      <c r="T256" s="14"/>
      <c r="U256" s="14" t="s">
        <v>532</v>
      </c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20.45" hidden="1" customHeight="1">
      <c r="A257" t="s">
        <v>427</v>
      </c>
      <c r="B257" s="12" t="s">
        <v>100</v>
      </c>
      <c r="C257" s="30" t="s">
        <v>21</v>
      </c>
      <c r="D257" s="82"/>
      <c r="E257" s="14"/>
      <c r="F257" s="31">
        <v>0</v>
      </c>
      <c r="G257" s="84"/>
      <c r="H257" s="14"/>
      <c r="I257" s="31">
        <v>0</v>
      </c>
      <c r="J257" s="42"/>
      <c r="K257" s="14"/>
      <c r="L257" s="34">
        <v>0</v>
      </c>
      <c r="M257" s="42"/>
      <c r="N257" s="60">
        <v>0</v>
      </c>
      <c r="O257" s="42"/>
      <c r="P257" s="14"/>
      <c r="Q257" s="34">
        <v>0</v>
      </c>
      <c r="R257" s="42"/>
      <c r="S257" s="86"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20.45" hidden="1" customHeight="1">
      <c r="A258" t="s">
        <v>427</v>
      </c>
      <c r="B258" s="12" t="s">
        <v>100</v>
      </c>
      <c r="C258" s="30" t="s">
        <v>21</v>
      </c>
      <c r="D258" s="82"/>
      <c r="E258" s="14"/>
      <c r="F258" s="31">
        <v>0</v>
      </c>
      <c r="G258" s="84"/>
      <c r="H258" s="14"/>
      <c r="I258" s="31">
        <v>0</v>
      </c>
      <c r="J258" s="42"/>
      <c r="K258" s="14"/>
      <c r="L258" s="34">
        <v>0</v>
      </c>
      <c r="M258" s="42"/>
      <c r="N258" s="60">
        <v>0</v>
      </c>
      <c r="O258" s="42"/>
      <c r="P258" s="14"/>
      <c r="Q258" s="34">
        <v>0</v>
      </c>
      <c r="R258" s="42"/>
      <c r="S258" s="86"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20.45" hidden="1" customHeight="1">
      <c r="A259" t="s">
        <v>427</v>
      </c>
      <c r="B259" s="12" t="s">
        <v>100</v>
      </c>
      <c r="C259" s="30" t="s">
        <v>21</v>
      </c>
      <c r="D259" s="82"/>
      <c r="E259" s="14"/>
      <c r="F259" s="31">
        <v>0</v>
      </c>
      <c r="G259" s="84"/>
      <c r="H259" s="14"/>
      <c r="I259" s="31">
        <v>0</v>
      </c>
      <c r="J259" s="42"/>
      <c r="K259" s="14"/>
      <c r="L259" s="34">
        <v>0</v>
      </c>
      <c r="M259" s="42"/>
      <c r="N259" s="60">
        <v>0</v>
      </c>
      <c r="O259" s="42"/>
      <c r="P259" s="14"/>
      <c r="Q259" s="34">
        <v>0</v>
      </c>
      <c r="R259" s="42"/>
      <c r="S259" s="86"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20.45" customHeight="1">
      <c r="A260" t="s">
        <v>428</v>
      </c>
      <c r="B260" s="12" t="s">
        <v>100</v>
      </c>
      <c r="C260" s="109" t="s">
        <v>46</v>
      </c>
      <c r="D260" s="82"/>
      <c r="E260" s="14"/>
      <c r="F260" s="23">
        <v>984.10653651089626</v>
      </c>
      <c r="G260" s="84"/>
      <c r="H260" s="14"/>
      <c r="I260" s="23">
        <v>984.10653651089626</v>
      </c>
      <c r="J260" s="42"/>
      <c r="K260" s="14"/>
      <c r="L260" s="34">
        <v>344.38</v>
      </c>
      <c r="M260" s="42"/>
      <c r="N260" s="60">
        <v>-639.72653651089627</v>
      </c>
      <c r="O260" s="42"/>
      <c r="P260" s="14"/>
      <c r="Q260" s="34">
        <v>1220.52</v>
      </c>
      <c r="R260" s="42"/>
      <c r="S260" s="86">
        <v>-876.14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20.45" customHeight="1">
      <c r="A261" t="s">
        <v>429</v>
      </c>
      <c r="B261" s="12" t="s">
        <v>100</v>
      </c>
      <c r="C261" s="108" t="s">
        <v>47</v>
      </c>
      <c r="D261" s="110"/>
      <c r="E261" s="111"/>
      <c r="F261" s="31">
        <v>984.10653651089626</v>
      </c>
      <c r="G261" s="112"/>
      <c r="H261" s="111"/>
      <c r="I261" s="31">
        <v>984.10653651089626</v>
      </c>
      <c r="J261" s="113"/>
      <c r="K261" s="111"/>
      <c r="L261" s="114">
        <v>-46.45</v>
      </c>
      <c r="M261" s="113"/>
      <c r="N261" s="115">
        <v>-1030.5565365108962</v>
      </c>
      <c r="O261" s="113"/>
      <c r="P261" s="111"/>
      <c r="Q261" s="114">
        <v>1214.3699999999999</v>
      </c>
      <c r="R261" s="113"/>
      <c r="S261" s="116">
        <v>-1260.82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20.45" customHeight="1">
      <c r="A262" t="s">
        <v>430</v>
      </c>
      <c r="B262" s="12" t="s">
        <v>100</v>
      </c>
      <c r="C262" s="108" t="s">
        <v>48</v>
      </c>
      <c r="D262" s="82"/>
      <c r="E262" s="14"/>
      <c r="F262" s="31">
        <v>705.27635116614226</v>
      </c>
      <c r="G262" s="84"/>
      <c r="H262" s="14"/>
      <c r="I262" s="31">
        <v>705.27635116614226</v>
      </c>
      <c r="J262" s="42"/>
      <c r="K262" s="14"/>
      <c r="L262" s="34">
        <v>-432.57</v>
      </c>
      <c r="M262" s="42"/>
      <c r="N262" s="60">
        <v>-1137.8463511661423</v>
      </c>
      <c r="O262" s="42"/>
      <c r="P262" s="14"/>
      <c r="Q262" s="34">
        <v>532.33000000000004</v>
      </c>
      <c r="R262" s="42"/>
      <c r="S262" s="86">
        <v>-964.90000000000009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20.45" customHeight="1">
      <c r="A263" t="s">
        <v>431</v>
      </c>
      <c r="B263" s="12" t="s">
        <v>100</v>
      </c>
      <c r="C263" s="108" t="s">
        <v>49</v>
      </c>
      <c r="D263" s="82"/>
      <c r="E263" s="14"/>
      <c r="F263" s="31">
        <v>164.01775608514939</v>
      </c>
      <c r="G263" s="84"/>
      <c r="H263" s="14"/>
      <c r="I263" s="31">
        <v>164.01775608514939</v>
      </c>
      <c r="J263" s="42"/>
      <c r="K263" s="14"/>
      <c r="L263" s="34">
        <v>161.37</v>
      </c>
      <c r="M263" s="42"/>
      <c r="N263" s="60">
        <v>-2.647756085149382</v>
      </c>
      <c r="O263" s="42"/>
      <c r="P263" s="14"/>
      <c r="Q263" s="34">
        <v>296.83999999999997</v>
      </c>
      <c r="R263" s="42"/>
      <c r="S263" s="86">
        <v>-135.46999999999997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20.25" hidden="1" customHeight="1">
      <c r="A264" t="s">
        <v>427</v>
      </c>
      <c r="B264" s="12" t="s">
        <v>100</v>
      </c>
      <c r="C264" s="30" t="s">
        <v>21</v>
      </c>
      <c r="D264" s="89"/>
      <c r="E264" s="117"/>
      <c r="F264" s="31">
        <v>0</v>
      </c>
      <c r="G264" s="91"/>
      <c r="H264" s="117"/>
      <c r="I264" s="31">
        <v>0</v>
      </c>
      <c r="J264" s="24"/>
      <c r="K264" s="117"/>
      <c r="L264" s="34">
        <v>0</v>
      </c>
      <c r="M264" s="24"/>
      <c r="N264" s="94">
        <v>0</v>
      </c>
      <c r="O264" s="24"/>
      <c r="P264" s="117"/>
      <c r="Q264" s="34">
        <v>0</v>
      </c>
      <c r="R264" s="24"/>
      <c r="S264" s="95"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20.45" customHeight="1">
      <c r="A265" t="s">
        <v>432</v>
      </c>
      <c r="B265" s="12" t="s">
        <v>100</v>
      </c>
      <c r="C265" s="99" t="s">
        <v>50</v>
      </c>
      <c r="D265" s="100" t="s">
        <v>40</v>
      </c>
      <c r="E265" s="101" t="e">
        <v>#DIV/0!</v>
      </c>
      <c r="F265" s="102">
        <v>11038.394984530554</v>
      </c>
      <c r="G265" s="103" t="s">
        <v>40</v>
      </c>
      <c r="H265" s="101" t="e">
        <v>#DIV/0!</v>
      </c>
      <c r="I265" s="102">
        <v>11038.394984530554</v>
      </c>
      <c r="J265" s="103" t="s">
        <v>40</v>
      </c>
      <c r="K265" s="101">
        <v>0</v>
      </c>
      <c r="L265" s="102">
        <v>8430.619999999999</v>
      </c>
      <c r="M265" s="154"/>
      <c r="N265" s="119">
        <v>-2607.7749845305552</v>
      </c>
      <c r="O265" s="103" t="s">
        <v>40</v>
      </c>
      <c r="P265" s="101">
        <v>0</v>
      </c>
      <c r="Q265" s="102">
        <v>15315.88</v>
      </c>
      <c r="R265" s="154"/>
      <c r="S265" s="120">
        <v>-6885.26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20.45" customHeight="1">
      <c r="A266" t="s">
        <v>433</v>
      </c>
      <c r="B266" s="12" t="s">
        <v>100</v>
      </c>
      <c r="C266" s="222" t="s">
        <v>51</v>
      </c>
      <c r="D266" s="82"/>
      <c r="E266" s="14"/>
      <c r="F266" s="31">
        <v>0</v>
      </c>
      <c r="G266" s="84"/>
      <c r="H266" s="14"/>
      <c r="I266" s="31">
        <v>0</v>
      </c>
      <c r="J266" s="42"/>
      <c r="K266" s="14"/>
      <c r="L266" s="34">
        <v>7.0000000000000007E-2</v>
      </c>
      <c r="M266" s="42"/>
      <c r="N266" s="60">
        <v>7.0000000000000007E-2</v>
      </c>
      <c r="O266" s="42"/>
      <c r="P266" s="14"/>
      <c r="Q266" s="34">
        <v>0</v>
      </c>
      <c r="R266" s="42"/>
      <c r="S266" s="86">
        <v>7.0000000000000007E-2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20.45" customHeight="1">
      <c r="A267" t="s">
        <v>434</v>
      </c>
      <c r="B267" s="12" t="s">
        <v>100</v>
      </c>
      <c r="C267" s="108" t="s">
        <v>52</v>
      </c>
      <c r="D267" s="82"/>
      <c r="E267" s="14"/>
      <c r="F267" s="31">
        <v>1112.6766673836501</v>
      </c>
      <c r="G267" s="84"/>
      <c r="H267" s="14"/>
      <c r="I267" s="31">
        <v>1112.6766673836501</v>
      </c>
      <c r="J267" s="42"/>
      <c r="K267" s="14"/>
      <c r="L267" s="34">
        <v>180.5</v>
      </c>
      <c r="M267" s="42"/>
      <c r="N267" s="60">
        <v>-932.17666738365006</v>
      </c>
      <c r="O267" s="42"/>
      <c r="P267" s="14"/>
      <c r="Q267" s="34">
        <v>1858.66</v>
      </c>
      <c r="R267" s="42"/>
      <c r="S267" s="86">
        <v>-1678.16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20.45" customHeight="1">
      <c r="A268" t="s">
        <v>435</v>
      </c>
      <c r="B268" s="12" t="s">
        <v>100</v>
      </c>
      <c r="C268" s="109" t="s">
        <v>53</v>
      </c>
      <c r="D268" s="89"/>
      <c r="E268" s="117"/>
      <c r="F268" s="23">
        <v>298.94</v>
      </c>
      <c r="G268" s="91"/>
      <c r="H268" s="117"/>
      <c r="I268" s="23">
        <v>298.94</v>
      </c>
      <c r="J268" s="24"/>
      <c r="K268" s="117"/>
      <c r="L268" s="34">
        <v>1041.1500000000001</v>
      </c>
      <c r="M268" s="24"/>
      <c r="N268" s="94">
        <v>742.21</v>
      </c>
      <c r="O268" s="24"/>
      <c r="P268" s="117"/>
      <c r="Q268" s="34">
        <v>1572.8</v>
      </c>
      <c r="R268" s="24"/>
      <c r="S268" s="95">
        <v>-531.64999999999986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20.45" customHeight="1">
      <c r="A269" t="s">
        <v>436</v>
      </c>
      <c r="B269" s="12" t="s">
        <v>100</v>
      </c>
      <c r="C269" s="108" t="s">
        <v>54</v>
      </c>
      <c r="D269" s="82"/>
      <c r="E269" s="14"/>
      <c r="F269" s="31">
        <v>1436.6179333333334</v>
      </c>
      <c r="G269" s="84"/>
      <c r="H269" s="14"/>
      <c r="I269" s="31">
        <v>1436.6179333333334</v>
      </c>
      <c r="J269" s="42"/>
      <c r="K269" s="14"/>
      <c r="L269" s="114">
        <v>1389.17</v>
      </c>
      <c r="M269" s="42"/>
      <c r="N269" s="60">
        <v>-47.447933333333367</v>
      </c>
      <c r="O269" s="42"/>
      <c r="P269" s="14"/>
      <c r="Q269" s="114">
        <v>1449.62</v>
      </c>
      <c r="R269" s="42"/>
      <c r="S269" s="86">
        <v>-60.449999999999818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20.45" customHeight="1">
      <c r="A270" t="s">
        <v>437</v>
      </c>
      <c r="B270" s="12" t="s">
        <v>100</v>
      </c>
      <c r="C270" s="108" t="s">
        <v>55</v>
      </c>
      <c r="D270" s="82"/>
      <c r="E270" s="14"/>
      <c r="F270" s="31">
        <v>349.23367500000001</v>
      </c>
      <c r="G270" s="84"/>
      <c r="H270" s="14"/>
      <c r="I270" s="31">
        <v>349.23367500000001</v>
      </c>
      <c r="J270" s="42"/>
      <c r="K270" s="14"/>
      <c r="L270" s="34">
        <v>128.49</v>
      </c>
      <c r="M270" s="42"/>
      <c r="N270" s="60">
        <v>-220.743675</v>
      </c>
      <c r="O270" s="42"/>
      <c r="P270" s="14"/>
      <c r="Q270" s="34">
        <v>425.39</v>
      </c>
      <c r="R270" s="42"/>
      <c r="S270" s="86">
        <v>-296.89999999999998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20.45" customHeight="1">
      <c r="A271" t="s">
        <v>438</v>
      </c>
      <c r="B271" s="12" t="s">
        <v>100</v>
      </c>
      <c r="C271" s="108" t="s">
        <v>56</v>
      </c>
      <c r="D271" s="89"/>
      <c r="E271" s="117"/>
      <c r="F271" s="23">
        <v>1024.7769583333334</v>
      </c>
      <c r="G271" s="91"/>
      <c r="H271" s="117"/>
      <c r="I271" s="23">
        <v>1024.7769583333334</v>
      </c>
      <c r="J271" s="24"/>
      <c r="K271" s="117"/>
      <c r="L271" s="34">
        <v>417.9</v>
      </c>
      <c r="M271" s="24"/>
      <c r="N271" s="94">
        <v>-606.87695833333339</v>
      </c>
      <c r="O271" s="24"/>
      <c r="P271" s="117"/>
      <c r="Q271" s="34">
        <v>1227.5999999999999</v>
      </c>
      <c r="R271" s="24"/>
      <c r="S271" s="95">
        <v>-809.69999999999993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20.45" customHeight="1">
      <c r="A272" t="s">
        <v>439</v>
      </c>
      <c r="B272" s="12" t="s">
        <v>100</v>
      </c>
      <c r="C272" s="223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v>0</v>
      </c>
      <c r="M272" s="42"/>
      <c r="N272" s="60">
        <v>0</v>
      </c>
      <c r="O272" s="42"/>
      <c r="P272" s="14"/>
      <c r="Q272" s="56">
        <v>0</v>
      </c>
      <c r="R272" s="42"/>
      <c r="S272" s="86"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20.45" customHeight="1">
      <c r="A273" t="s">
        <v>440</v>
      </c>
      <c r="B273" s="12" t="s">
        <v>100</v>
      </c>
      <c r="C273" s="108" t="s">
        <v>57</v>
      </c>
      <c r="D273" s="82"/>
      <c r="E273" s="14"/>
      <c r="F273" s="31">
        <v>0</v>
      </c>
      <c r="G273" s="84"/>
      <c r="H273" s="14"/>
      <c r="I273" s="31">
        <v>0</v>
      </c>
      <c r="J273" s="42"/>
      <c r="K273" s="14"/>
      <c r="L273" s="34">
        <v>0</v>
      </c>
      <c r="M273" s="42"/>
      <c r="N273" s="60">
        <v>0</v>
      </c>
      <c r="O273" s="42"/>
      <c r="P273" s="14"/>
      <c r="Q273" s="34">
        <v>0</v>
      </c>
      <c r="R273" s="42"/>
      <c r="S273" s="86">
        <v>0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20.45" customHeight="1">
      <c r="A274" t="s">
        <v>441</v>
      </c>
      <c r="B274" s="12" t="s">
        <v>100</v>
      </c>
      <c r="C274" s="108" t="s">
        <v>58</v>
      </c>
      <c r="D274" s="82"/>
      <c r="E274" s="14"/>
      <c r="F274" s="31">
        <v>0</v>
      </c>
      <c r="G274" s="84"/>
      <c r="H274" s="14"/>
      <c r="I274" s="31">
        <v>0</v>
      </c>
      <c r="J274" s="42"/>
      <c r="K274" s="14"/>
      <c r="L274" s="34">
        <v>0</v>
      </c>
      <c r="M274" s="42"/>
      <c r="N274" s="60">
        <v>0</v>
      </c>
      <c r="O274" s="42"/>
      <c r="P274" s="14"/>
      <c r="Q274" s="34">
        <v>0</v>
      </c>
      <c r="R274" s="42"/>
      <c r="S274" s="86"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20.45" customHeight="1">
      <c r="A275" t="s">
        <v>442</v>
      </c>
      <c r="B275" s="12" t="s">
        <v>100</v>
      </c>
      <c r="C275" s="108" t="s">
        <v>59</v>
      </c>
      <c r="D275" s="82"/>
      <c r="E275" s="14"/>
      <c r="F275" s="31">
        <v>152.60000000000002</v>
      </c>
      <c r="G275" s="84"/>
      <c r="H275" s="14"/>
      <c r="I275" s="31">
        <v>152.60000000000002</v>
      </c>
      <c r="J275" s="42"/>
      <c r="K275" s="14"/>
      <c r="L275" s="33">
        <v>84.43</v>
      </c>
      <c r="M275" s="42"/>
      <c r="N275" s="60">
        <v>-68.170000000000016</v>
      </c>
      <c r="O275" s="42"/>
      <c r="P275" s="14"/>
      <c r="Q275" s="33">
        <v>129.5</v>
      </c>
      <c r="R275" s="42"/>
      <c r="S275" s="86">
        <v>-45.069999999999993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20.45" customHeight="1">
      <c r="A276" t="s">
        <v>443</v>
      </c>
      <c r="B276" s="12" t="s">
        <v>100</v>
      </c>
      <c r="C276" s="108" t="s">
        <v>60</v>
      </c>
      <c r="D276" s="82"/>
      <c r="E276" s="14"/>
      <c r="F276" s="31">
        <v>177.637</v>
      </c>
      <c r="G276" s="84"/>
      <c r="H276" s="14"/>
      <c r="I276" s="31">
        <v>177.637</v>
      </c>
      <c r="J276" s="42"/>
      <c r="K276" s="14"/>
      <c r="L276" s="34">
        <v>86.55</v>
      </c>
      <c r="M276" s="42"/>
      <c r="N276" s="60">
        <v>-91.087000000000003</v>
      </c>
      <c r="O276" s="42"/>
      <c r="P276" s="14"/>
      <c r="Q276" s="34">
        <v>144.68</v>
      </c>
      <c r="R276" s="42"/>
      <c r="S276" s="86">
        <v>-58.13000000000001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20.45" customHeight="1">
      <c r="A277" t="s">
        <v>444</v>
      </c>
      <c r="B277" s="12" t="s">
        <v>100</v>
      </c>
      <c r="C277" s="108" t="s">
        <v>61</v>
      </c>
      <c r="D277" s="82"/>
      <c r="E277" s="14"/>
      <c r="F277" s="31">
        <v>60.550000000000004</v>
      </c>
      <c r="G277" s="84"/>
      <c r="H277" s="14"/>
      <c r="I277" s="31">
        <v>60.550000000000004</v>
      </c>
      <c r="J277" s="42"/>
      <c r="K277" s="14"/>
      <c r="L277" s="34">
        <v>29.83</v>
      </c>
      <c r="M277" s="42"/>
      <c r="N277" s="60">
        <v>-30.720000000000006</v>
      </c>
      <c r="O277" s="42"/>
      <c r="P277" s="14"/>
      <c r="Q277" s="34">
        <v>15.39</v>
      </c>
      <c r="R277" s="42"/>
      <c r="S277" s="86">
        <v>14.439999999999998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20.45" customHeight="1">
      <c r="A278" t="s">
        <v>445</v>
      </c>
      <c r="B278" s="12" t="s">
        <v>100</v>
      </c>
      <c r="C278" s="108" t="s">
        <v>62</v>
      </c>
      <c r="D278" s="82"/>
      <c r="E278" s="14"/>
      <c r="F278" s="31">
        <v>251.37000000000003</v>
      </c>
      <c r="G278" s="84"/>
      <c r="H278" s="14"/>
      <c r="I278" s="31">
        <v>251.37000000000003</v>
      </c>
      <c r="J278" s="42"/>
      <c r="K278" s="14"/>
      <c r="L278" s="34">
        <v>416.77</v>
      </c>
      <c r="M278" s="42"/>
      <c r="N278" s="60">
        <v>165.39999999999995</v>
      </c>
      <c r="O278" s="42"/>
      <c r="P278" s="14"/>
      <c r="Q278" s="34">
        <v>328.88</v>
      </c>
      <c r="R278" s="42"/>
      <c r="S278" s="86">
        <v>87.889999999999986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20.45" customHeight="1">
      <c r="A279" t="s">
        <v>446</v>
      </c>
      <c r="B279" s="12" t="s">
        <v>100</v>
      </c>
      <c r="C279" s="108" t="s">
        <v>63</v>
      </c>
      <c r="D279" s="82"/>
      <c r="E279" s="14"/>
      <c r="F279" s="31">
        <v>41.200833333333343</v>
      </c>
      <c r="G279" s="84"/>
      <c r="H279" s="14"/>
      <c r="I279" s="31">
        <v>41.200833333333343</v>
      </c>
      <c r="J279" s="42"/>
      <c r="K279" s="14"/>
      <c r="L279" s="34">
        <v>6.2</v>
      </c>
      <c r="M279" s="42"/>
      <c r="N279" s="60">
        <v>-35.00083333333334</v>
      </c>
      <c r="O279" s="42"/>
      <c r="P279" s="14"/>
      <c r="Q279" s="34">
        <v>35</v>
      </c>
      <c r="R279" s="42"/>
      <c r="S279" s="86">
        <v>-28.8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20.45" customHeight="1">
      <c r="A280" t="s">
        <v>447</v>
      </c>
      <c r="B280" s="12" t="s">
        <v>100</v>
      </c>
      <c r="C280" s="108" t="s">
        <v>64</v>
      </c>
      <c r="D280" s="82"/>
      <c r="E280" s="14"/>
      <c r="F280" s="31">
        <v>455.72497194410732</v>
      </c>
      <c r="G280" s="84"/>
      <c r="H280" s="14"/>
      <c r="I280" s="31">
        <v>455.72497194410732</v>
      </c>
      <c r="J280" s="42"/>
      <c r="K280" s="14"/>
      <c r="L280" s="34">
        <v>166.89449999999999</v>
      </c>
      <c r="M280" s="42"/>
      <c r="N280" s="60">
        <v>-288.83047194410733</v>
      </c>
      <c r="O280" s="42"/>
      <c r="P280" s="14"/>
      <c r="Q280" s="34">
        <v>149.01849999999999</v>
      </c>
      <c r="R280" s="42"/>
      <c r="S280" s="86">
        <v>17.876000000000005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20.45" hidden="1" customHeight="1">
      <c r="A281" t="s">
        <v>427</v>
      </c>
      <c r="B281" s="12" t="s">
        <v>100</v>
      </c>
      <c r="C281" s="108" t="s">
        <v>21</v>
      </c>
      <c r="D281" s="82"/>
      <c r="E281" s="14"/>
      <c r="F281" s="31">
        <v>0</v>
      </c>
      <c r="G281" s="84"/>
      <c r="H281" s="14"/>
      <c r="I281" s="31">
        <v>0</v>
      </c>
      <c r="J281" s="42"/>
      <c r="K281" s="14"/>
      <c r="L281" s="34">
        <v>0</v>
      </c>
      <c r="M281" s="42"/>
      <c r="N281" s="60">
        <v>0</v>
      </c>
      <c r="O281" s="42"/>
      <c r="P281" s="14"/>
      <c r="Q281" s="34">
        <v>0</v>
      </c>
      <c r="R281" s="42"/>
      <c r="S281" s="86"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20.45" hidden="1" customHeight="1">
      <c r="A282" t="s">
        <v>427</v>
      </c>
      <c r="B282" s="12" t="s">
        <v>100</v>
      </c>
      <c r="C282" s="108" t="s">
        <v>21</v>
      </c>
      <c r="D282" s="82"/>
      <c r="E282" s="14"/>
      <c r="F282" s="31">
        <v>0</v>
      </c>
      <c r="G282" s="84"/>
      <c r="H282" s="14"/>
      <c r="I282" s="31">
        <v>0</v>
      </c>
      <c r="J282" s="42"/>
      <c r="K282" s="14"/>
      <c r="L282" s="34">
        <v>0</v>
      </c>
      <c r="M282" s="42"/>
      <c r="N282" s="60">
        <v>0</v>
      </c>
      <c r="O282" s="42"/>
      <c r="P282" s="14"/>
      <c r="Q282" s="34">
        <v>0</v>
      </c>
      <c r="R282" s="42"/>
      <c r="S282" s="86"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20.45" hidden="1" customHeight="1">
      <c r="A283" t="s">
        <v>427</v>
      </c>
      <c r="B283" s="12" t="s">
        <v>100</v>
      </c>
      <c r="C283" s="108" t="s">
        <v>21</v>
      </c>
      <c r="D283" s="82"/>
      <c r="E283" s="14"/>
      <c r="F283" s="31">
        <v>0</v>
      </c>
      <c r="G283" s="84"/>
      <c r="H283" s="14"/>
      <c r="I283" s="31">
        <v>0</v>
      </c>
      <c r="J283" s="42"/>
      <c r="K283" s="14"/>
      <c r="L283" s="34">
        <v>0</v>
      </c>
      <c r="M283" s="42"/>
      <c r="N283" s="60">
        <v>0</v>
      </c>
      <c r="O283" s="42"/>
      <c r="P283" s="14"/>
      <c r="Q283" s="34">
        <v>0</v>
      </c>
      <c r="R283" s="42"/>
      <c r="S283" s="86"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20.45" customHeight="1">
      <c r="B284" s="12"/>
      <c r="C284" s="99" t="s">
        <v>65</v>
      </c>
      <c r="D284" s="100" t="s">
        <v>40</v>
      </c>
      <c r="E284" s="101" t="e">
        <v>#DIV/0!</v>
      </c>
      <c r="F284" s="102">
        <v>5361.3280393277573</v>
      </c>
      <c r="G284" s="103" t="s">
        <v>40</v>
      </c>
      <c r="H284" s="101" t="e">
        <v>#DIV/0!</v>
      </c>
      <c r="I284" s="102">
        <v>5361.3280393277573</v>
      </c>
      <c r="J284" s="103" t="s">
        <v>40</v>
      </c>
      <c r="K284" s="101" t="e">
        <v>#DIV/0!</v>
      </c>
      <c r="L284" s="102">
        <v>3947.9544999999998</v>
      </c>
      <c r="M284" s="106"/>
      <c r="N284" s="102">
        <v>-1413.3735393277575</v>
      </c>
      <c r="O284" s="103" t="s">
        <v>40</v>
      </c>
      <c r="P284" s="101" t="e">
        <v>#DIV/0!</v>
      </c>
      <c r="Q284" s="102">
        <v>7336.5385000000006</v>
      </c>
      <c r="R284" s="106"/>
      <c r="S284" s="107">
        <v>-3388.5840000000007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20.4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20.45" customHeight="1">
      <c r="B286" s="12"/>
      <c r="C286" s="99" t="s">
        <v>66</v>
      </c>
      <c r="D286" s="100" t="s">
        <v>40</v>
      </c>
      <c r="E286" s="101" t="e">
        <v>#DIV/0!</v>
      </c>
      <c r="F286" s="102">
        <v>16399.723023858311</v>
      </c>
      <c r="G286" s="103" t="s">
        <v>40</v>
      </c>
      <c r="H286" s="101" t="e">
        <v>#DIV/0!</v>
      </c>
      <c r="I286" s="102">
        <v>16399.723023858311</v>
      </c>
      <c r="J286" s="103" t="s">
        <v>40</v>
      </c>
      <c r="K286" s="101" t="e">
        <v>#DIV/0!</v>
      </c>
      <c r="L286" s="102">
        <v>12378.574499999999</v>
      </c>
      <c r="M286" s="106"/>
      <c r="N286" s="119">
        <v>-4021.1485238583118</v>
      </c>
      <c r="O286" s="103" t="s">
        <v>40</v>
      </c>
      <c r="P286" s="101" t="e">
        <v>#DIV/0!</v>
      </c>
      <c r="Q286" s="102">
        <v>22652.4185</v>
      </c>
      <c r="R286" s="106"/>
      <c r="S286" s="120">
        <v>-10273.844000000001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20.4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20.45" customHeight="1" thickBot="1">
      <c r="B288" s="12"/>
      <c r="C288" s="130" t="s">
        <v>73</v>
      </c>
      <c r="D288" s="159"/>
      <c r="E288" s="131"/>
      <c r="F288" s="133">
        <v>3530.6126536243391</v>
      </c>
      <c r="G288" s="160"/>
      <c r="H288" s="131"/>
      <c r="I288" s="133">
        <v>3530.6126536243391</v>
      </c>
      <c r="J288" s="161"/>
      <c r="K288" s="132"/>
      <c r="L288" s="133">
        <v>9878.2754999999961</v>
      </c>
      <c r="M288" s="161"/>
      <c r="N288" s="133">
        <v>6347.662846375657</v>
      </c>
      <c r="O288" s="161"/>
      <c r="P288" s="132"/>
      <c r="Q288" s="133">
        <v>6300.161500000002</v>
      </c>
      <c r="R288" s="161"/>
      <c r="S288" s="135">
        <v>3578.1139999999941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">
        <v>256</v>
      </c>
      <c r="D290" s="2"/>
      <c r="E290" s="2"/>
      <c r="F290" s="2"/>
      <c r="G290" s="2"/>
      <c r="H290" s="1"/>
      <c r="I290" s="1"/>
      <c r="J290" s="1"/>
      <c r="K290" s="749" t="s">
        <v>104</v>
      </c>
      <c r="L290" s="2"/>
      <c r="M290" s="2"/>
      <c r="N290" s="1"/>
      <c r="O290" s="1"/>
      <c r="P290" s="2"/>
      <c r="Q290" s="1"/>
      <c r="R290" s="2"/>
      <c r="S290" s="5" t="s">
        <v>539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21.6" customHeight="1" thickTop="1">
      <c r="B292" s="12"/>
      <c r="C292" s="13"/>
      <c r="D292" s="774" t="s">
        <v>5</v>
      </c>
      <c r="E292" s="775"/>
      <c r="F292" s="776"/>
      <c r="G292" s="777" t="s">
        <v>75</v>
      </c>
      <c r="H292" s="775"/>
      <c r="I292" s="776"/>
      <c r="J292" s="777" t="s">
        <v>7</v>
      </c>
      <c r="K292" s="775"/>
      <c r="L292" s="776"/>
      <c r="M292" s="777" t="s">
        <v>8</v>
      </c>
      <c r="N292" s="776"/>
      <c r="O292" s="774" t="s">
        <v>9</v>
      </c>
      <c r="P292" s="775"/>
      <c r="Q292" s="776"/>
      <c r="R292" s="777" t="s">
        <v>10</v>
      </c>
      <c r="S292" s="778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21.6" customHeight="1">
      <c r="A293" t="s">
        <v>104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20.45" customHeight="1">
      <c r="A294" t="s">
        <v>451</v>
      </c>
      <c r="B294" s="12" t="s">
        <v>104</v>
      </c>
      <c r="C294" s="30" t="s">
        <v>106</v>
      </c>
      <c r="D294" s="83">
        <v>59152.790459572665</v>
      </c>
      <c r="E294" s="155">
        <v>0.35812717564768926</v>
      </c>
      <c r="F294" s="86">
        <v>21184.221778966337</v>
      </c>
      <c r="G294" s="83">
        <v>59152.790459572665</v>
      </c>
      <c r="H294" s="155">
        <v>0.35812717564768926</v>
      </c>
      <c r="I294" s="86">
        <v>21184.221778966337</v>
      </c>
      <c r="J294" s="31">
        <v>51335.82</v>
      </c>
      <c r="K294" s="155">
        <v>0.36851656406774058</v>
      </c>
      <c r="L294" s="34">
        <v>18918.099999999999</v>
      </c>
      <c r="M294" s="164">
        <v>-0.13214880310532584</v>
      </c>
      <c r="N294" s="60">
        <v>-2266.1217789663388</v>
      </c>
      <c r="O294" s="31">
        <v>58273.840000000004</v>
      </c>
      <c r="P294" s="155">
        <v>0.32218127379283745</v>
      </c>
      <c r="Q294" s="34">
        <v>18774.740000000005</v>
      </c>
      <c r="R294" s="164">
        <v>-0.11905891219799491</v>
      </c>
      <c r="S294" s="86">
        <v>143.35999999999331</v>
      </c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20.45" customHeight="1">
      <c r="A295" t="s">
        <v>452</v>
      </c>
      <c r="B295" s="12" t="s">
        <v>104</v>
      </c>
      <c r="C295" s="30" t="s">
        <v>107</v>
      </c>
      <c r="D295" s="83">
        <v>43344.181100867499</v>
      </c>
      <c r="E295" s="155">
        <v>0.27367264200070923</v>
      </c>
      <c r="F295" s="86">
        <v>11862.116557231619</v>
      </c>
      <c r="G295" s="83">
        <v>43344.181100867499</v>
      </c>
      <c r="H295" s="155">
        <v>0.27367264200070923</v>
      </c>
      <c r="I295" s="86">
        <v>11862.116557231619</v>
      </c>
      <c r="J295" s="31">
        <v>36320.539999999994</v>
      </c>
      <c r="K295" s="155">
        <v>0.26360648822952509</v>
      </c>
      <c r="L295" s="34">
        <v>9574.3299999999945</v>
      </c>
      <c r="M295" s="164">
        <v>-0.1620434605633127</v>
      </c>
      <c r="N295" s="60">
        <v>-2287.7865572316241</v>
      </c>
      <c r="O295" s="31">
        <v>68982.64</v>
      </c>
      <c r="P295" s="155">
        <v>0.25934698932948924</v>
      </c>
      <c r="Q295" s="34">
        <v>17890.439999999999</v>
      </c>
      <c r="R295" s="164">
        <v>-0.4734828936671604</v>
      </c>
      <c r="S295" s="86">
        <v>-8316.1100000000042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20.45" customHeight="1">
      <c r="A296" t="s">
        <v>453</v>
      </c>
      <c r="B296" s="12" t="s">
        <v>104</v>
      </c>
      <c r="C296" s="30" t="s">
        <v>108</v>
      </c>
      <c r="D296" s="83">
        <v>73637.814532344011</v>
      </c>
      <c r="E296" s="155">
        <v>0.23983607715678656</v>
      </c>
      <c r="F296" s="86">
        <v>17661.004567836397</v>
      </c>
      <c r="G296" s="83">
        <v>73637.814532344011</v>
      </c>
      <c r="H296" s="155">
        <v>0.23983607715678656</v>
      </c>
      <c r="I296" s="86">
        <v>17661.004567836397</v>
      </c>
      <c r="J296" s="31">
        <v>48253</v>
      </c>
      <c r="K296" s="155">
        <v>0.23778127784800951</v>
      </c>
      <c r="L296" s="34">
        <v>11473.660000000003</v>
      </c>
      <c r="M296" s="164">
        <v>-0.34472525690172695</v>
      </c>
      <c r="N296" s="60">
        <v>-6187.3445678363933</v>
      </c>
      <c r="O296" s="31">
        <v>78789.27</v>
      </c>
      <c r="P296" s="155">
        <v>0.24731476760731513</v>
      </c>
      <c r="Q296" s="34">
        <v>19485.750000000007</v>
      </c>
      <c r="R296" s="164">
        <v>-0.38756889104315856</v>
      </c>
      <c r="S296" s="86">
        <v>-8012.0900000000038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20.45" customHeight="1">
      <c r="A297" t="s">
        <v>454</v>
      </c>
      <c r="B297" s="12" t="s">
        <v>104</v>
      </c>
      <c r="C297" s="30" t="s">
        <v>109</v>
      </c>
      <c r="D297" s="83">
        <v>39856.178455491056</v>
      </c>
      <c r="E297" s="155">
        <v>0.32994466198333777</v>
      </c>
      <c r="F297" s="86">
        <v>13150.333328444585</v>
      </c>
      <c r="G297" s="83">
        <v>39856.178455491056</v>
      </c>
      <c r="H297" s="155">
        <v>0.32994466198333777</v>
      </c>
      <c r="I297" s="86">
        <v>13150.333328444585</v>
      </c>
      <c r="J297" s="31">
        <v>53378.239999999998</v>
      </c>
      <c r="K297" s="155">
        <v>0.3375969308841954</v>
      </c>
      <c r="L297" s="34">
        <v>18020.329999999994</v>
      </c>
      <c r="M297" s="164">
        <v>0.33927140203894746</v>
      </c>
      <c r="N297" s="60">
        <v>4869.9966715554092</v>
      </c>
      <c r="O297" s="31">
        <v>37983.339999999997</v>
      </c>
      <c r="P297" s="155">
        <v>0.33295176253589065</v>
      </c>
      <c r="Q297" s="34">
        <v>12646.619999999995</v>
      </c>
      <c r="R297" s="164">
        <v>0.40530664233319141</v>
      </c>
      <c r="S297" s="86">
        <v>5373.7099999999991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20.45" customHeight="1">
      <c r="A298" t="s">
        <v>456</v>
      </c>
      <c r="B298" s="12" t="s">
        <v>104</v>
      </c>
      <c r="C298" s="30" t="s">
        <v>110</v>
      </c>
      <c r="D298" s="83">
        <v>9578.1763980452179</v>
      </c>
      <c r="E298" s="155">
        <v>0.29678579936093841</v>
      </c>
      <c r="F298" s="86">
        <v>2842.6667387139237</v>
      </c>
      <c r="G298" s="83">
        <v>9578.1763980452179</v>
      </c>
      <c r="H298" s="155">
        <v>0.29678579936093841</v>
      </c>
      <c r="I298" s="86">
        <v>2842.6667387139237</v>
      </c>
      <c r="J298" s="31">
        <v>13350.72</v>
      </c>
      <c r="K298" s="155">
        <v>0.29539155940653378</v>
      </c>
      <c r="L298" s="34">
        <v>3943.6899999999987</v>
      </c>
      <c r="M298" s="164">
        <v>0.39386867031648204</v>
      </c>
      <c r="N298" s="60">
        <v>1101.023261286075</v>
      </c>
      <c r="O298" s="31">
        <v>10307.56</v>
      </c>
      <c r="P298" s="155">
        <v>0.29783285277990129</v>
      </c>
      <c r="Q298" s="34">
        <v>3069.9299999999994</v>
      </c>
      <c r="R298" s="164">
        <v>0.2952357298914583</v>
      </c>
      <c r="S298" s="86">
        <v>873.75999999999931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20.45" customHeight="1">
      <c r="A299" t="s">
        <v>458</v>
      </c>
      <c r="B299" s="12" t="s">
        <v>104</v>
      </c>
      <c r="C299" s="30" t="s">
        <v>111</v>
      </c>
      <c r="D299" s="83">
        <v>57358.521558253393</v>
      </c>
      <c r="E299" s="155">
        <v>0.19081606757663094</v>
      </c>
      <c r="F299" s="86">
        <v>10944.927525755322</v>
      </c>
      <c r="G299" s="83">
        <v>57358.521558253393</v>
      </c>
      <c r="H299" s="155">
        <v>0.19081606757663094</v>
      </c>
      <c r="I299" s="86">
        <v>10944.927525755322</v>
      </c>
      <c r="J299" s="31">
        <v>51046.5</v>
      </c>
      <c r="K299" s="155">
        <v>0.16781796989019809</v>
      </c>
      <c r="L299" s="34">
        <v>8566.5199999999968</v>
      </c>
      <c r="M299" s="164">
        <v>-0.11004505323316074</v>
      </c>
      <c r="N299" s="60">
        <v>-2378.407525755325</v>
      </c>
      <c r="O299" s="31">
        <v>46810.51</v>
      </c>
      <c r="P299" s="155">
        <v>0.18867109117161937</v>
      </c>
      <c r="Q299" s="34">
        <v>8831.7900000000009</v>
      </c>
      <c r="R299" s="164">
        <v>9.049228474545562E-2</v>
      </c>
      <c r="S299" s="86">
        <v>-265.27000000000407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20.45" customHeight="1">
      <c r="A300" t="s">
        <v>459</v>
      </c>
      <c r="B300" s="12" t="s">
        <v>104</v>
      </c>
      <c r="C300" s="30" t="s">
        <v>21</v>
      </c>
      <c r="D300" s="83">
        <v>0</v>
      </c>
      <c r="E300" s="155">
        <v>0</v>
      </c>
      <c r="F300" s="86">
        <v>0</v>
      </c>
      <c r="G300" s="83">
        <v>0</v>
      </c>
      <c r="H300" s="155">
        <v>0</v>
      </c>
      <c r="I300" s="86">
        <v>0</v>
      </c>
      <c r="J300" s="31">
        <v>0</v>
      </c>
      <c r="K300" s="155">
        <v>0</v>
      </c>
      <c r="L300" s="34">
        <v>0</v>
      </c>
      <c r="M300" s="164" t="e">
        <v>#DIV/0!</v>
      </c>
      <c r="N300" s="60">
        <v>0</v>
      </c>
      <c r="O300" s="31">
        <v>0</v>
      </c>
      <c r="P300" s="155">
        <v>0</v>
      </c>
      <c r="Q300" s="34">
        <v>0</v>
      </c>
      <c r="R300" s="164">
        <v>0</v>
      </c>
      <c r="S300" s="86"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20.45" customHeight="1">
      <c r="A301" t="s">
        <v>460</v>
      </c>
      <c r="B301" s="12" t="s">
        <v>104</v>
      </c>
      <c r="C301" s="30" t="s">
        <v>112</v>
      </c>
      <c r="D301" s="83">
        <v>0</v>
      </c>
      <c r="E301" s="155">
        <v>0</v>
      </c>
      <c r="F301" s="86">
        <v>8969.4594467607076</v>
      </c>
      <c r="G301" s="83">
        <v>0</v>
      </c>
      <c r="H301" s="155">
        <v>0</v>
      </c>
      <c r="I301" s="86">
        <v>8969.4594467607076</v>
      </c>
      <c r="J301" s="31">
        <v>0</v>
      </c>
      <c r="K301" s="155">
        <v>0</v>
      </c>
      <c r="L301" s="34">
        <v>6759.89</v>
      </c>
      <c r="M301" s="164"/>
      <c r="N301" s="60">
        <v>-2209.5694467607073</v>
      </c>
      <c r="O301" s="31">
        <v>0</v>
      </c>
      <c r="P301" s="155">
        <v>0</v>
      </c>
      <c r="Q301" s="34">
        <v>36752.42</v>
      </c>
      <c r="R301" s="164">
        <v>0</v>
      </c>
      <c r="S301" s="86">
        <v>-29992.53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20.45" customHeight="1">
      <c r="A302" t="s">
        <v>461</v>
      </c>
      <c r="B302" s="12" t="s">
        <v>104</v>
      </c>
      <c r="C302" s="88" t="s">
        <v>113</v>
      </c>
      <c r="D302" s="83">
        <v>0</v>
      </c>
      <c r="E302" s="155">
        <v>0</v>
      </c>
      <c r="F302" s="86">
        <v>100</v>
      </c>
      <c r="G302" s="83">
        <v>0</v>
      </c>
      <c r="H302" s="155">
        <v>0</v>
      </c>
      <c r="I302" s="86">
        <v>100</v>
      </c>
      <c r="J302" s="31">
        <v>0</v>
      </c>
      <c r="K302" s="155">
        <v>0</v>
      </c>
      <c r="L302" s="34">
        <v>0</v>
      </c>
      <c r="M302" s="164"/>
      <c r="N302" s="60">
        <v>-100</v>
      </c>
      <c r="O302" s="31">
        <v>0</v>
      </c>
      <c r="P302" s="155">
        <v>0</v>
      </c>
      <c r="Q302" s="34">
        <v>0</v>
      </c>
      <c r="R302" s="164">
        <v>0</v>
      </c>
      <c r="S302" s="86"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20.45" customHeight="1">
      <c r="A303" t="s">
        <v>462</v>
      </c>
      <c r="B303" s="12" t="s">
        <v>104</v>
      </c>
      <c r="C303" s="54" t="s">
        <v>114</v>
      </c>
      <c r="D303" s="205">
        <v>282927.66250457388</v>
      </c>
      <c r="E303" s="224">
        <v>0.30649081527087174</v>
      </c>
      <c r="F303" s="209">
        <v>86714.729943708895</v>
      </c>
      <c r="G303" s="205">
        <v>282927.66250457388</v>
      </c>
      <c r="H303" s="224">
        <v>0.30649081527087174</v>
      </c>
      <c r="I303" s="209">
        <v>86714.729943708895</v>
      </c>
      <c r="J303" s="205">
        <v>253684.81999999998</v>
      </c>
      <c r="K303" s="224">
        <v>0.3045374177296063</v>
      </c>
      <c r="L303" s="207">
        <v>77256.519999999975</v>
      </c>
      <c r="M303" s="225">
        <v>-0.10335801824998696</v>
      </c>
      <c r="N303" s="207">
        <v>-9458.20994370892</v>
      </c>
      <c r="O303" s="205">
        <v>301147.15999999997</v>
      </c>
      <c r="P303" s="224">
        <v>0.39001427076383527</v>
      </c>
      <c r="Q303" s="207">
        <v>117451.69000000002</v>
      </c>
      <c r="R303" s="225">
        <v>-0.15760513896262546</v>
      </c>
      <c r="S303" s="209">
        <v>-40195.170000000042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20.45" customHeight="1">
      <c r="A304" t="s">
        <v>104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v>-0.10907270252526581</v>
      </c>
      <c r="O304" s="42"/>
      <c r="P304" s="14"/>
      <c r="Q304" s="41"/>
      <c r="R304" s="42"/>
      <c r="S304" s="45">
        <v>-0.34222725956518835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20.45" customHeight="1">
      <c r="A305" t="s">
        <v>104</v>
      </c>
      <c r="B305" s="12" t="s">
        <v>104</v>
      </c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20.45" customHeight="1">
      <c r="A306" t="s">
        <v>463</v>
      </c>
      <c r="B306" s="12" t="s">
        <v>104</v>
      </c>
      <c r="C306" s="30" t="s">
        <v>115</v>
      </c>
      <c r="D306" s="83">
        <v>26460.109588023632</v>
      </c>
      <c r="E306" s="155">
        <v>0.19500000000000001</v>
      </c>
      <c r="F306" s="116">
        <v>5159.7213696646086</v>
      </c>
      <c r="G306" s="83">
        <v>26460.109588023632</v>
      </c>
      <c r="H306" s="155">
        <v>0.19500000000000001</v>
      </c>
      <c r="I306" s="116">
        <v>5159.7213696646086</v>
      </c>
      <c r="J306" s="31">
        <v>28202.46</v>
      </c>
      <c r="K306" s="155">
        <v>0.18144835592356132</v>
      </c>
      <c r="L306" s="34">
        <v>5117.2900000000009</v>
      </c>
      <c r="M306" s="164">
        <v>6.5848193341005279E-2</v>
      </c>
      <c r="N306" s="60">
        <v>-42.431369664607701</v>
      </c>
      <c r="O306" s="31">
        <v>29530.14</v>
      </c>
      <c r="P306" s="155">
        <v>0.19357883166148207</v>
      </c>
      <c r="Q306" s="34">
        <v>5716.409999999998</v>
      </c>
      <c r="R306" s="164">
        <v>-4.4960166121799636E-2</v>
      </c>
      <c r="S306" s="86">
        <v>-599.11999999999716</v>
      </c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20.45" customHeight="1">
      <c r="A307" t="s">
        <v>464</v>
      </c>
      <c r="B307" s="12" t="s">
        <v>104</v>
      </c>
      <c r="C307" s="88" t="s">
        <v>116</v>
      </c>
      <c r="D307" s="83">
        <v>15129.102968859246</v>
      </c>
      <c r="E307" s="155">
        <v>0.30006987567403665</v>
      </c>
      <c r="F307" s="95">
        <v>4539.7880469252923</v>
      </c>
      <c r="G307" s="83">
        <v>15129.102968859246</v>
      </c>
      <c r="H307" s="155">
        <v>0.30006987567403665</v>
      </c>
      <c r="I307" s="95">
        <v>4539.7880469252923</v>
      </c>
      <c r="J307" s="31">
        <v>16473.04</v>
      </c>
      <c r="K307" s="155">
        <v>0.28672424761914017</v>
      </c>
      <c r="L307" s="34">
        <v>4723.2200000000012</v>
      </c>
      <c r="M307" s="164">
        <v>8.8831243591046119E-2</v>
      </c>
      <c r="N307" s="60">
        <v>183.43195307470887</v>
      </c>
      <c r="O307" s="31">
        <v>14977.23</v>
      </c>
      <c r="P307" s="155">
        <v>0.28657502088169845</v>
      </c>
      <c r="Q307" s="34">
        <v>4292.1000000000004</v>
      </c>
      <c r="R307" s="164">
        <v>9.9872272776741849E-2</v>
      </c>
      <c r="S307" s="86">
        <v>431.1200000000008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20.45" customHeight="1">
      <c r="A308" t="s">
        <v>465</v>
      </c>
      <c r="B308" s="12" t="s">
        <v>104</v>
      </c>
      <c r="C308" s="54" t="s">
        <v>117</v>
      </c>
      <c r="D308" s="205">
        <v>324516.87506145675</v>
      </c>
      <c r="E308" s="224">
        <v>0.29710084981571433</v>
      </c>
      <c r="F308" s="207">
        <v>96414.239360298787</v>
      </c>
      <c r="G308" s="208">
        <v>324516.87506145675</v>
      </c>
      <c r="H308" s="224">
        <v>0.29710084981571433</v>
      </c>
      <c r="I308" s="207">
        <v>96414.239360298787</v>
      </c>
      <c r="J308" s="208">
        <v>298360.31999999995</v>
      </c>
      <c r="K308" s="224">
        <v>0.29191894552197822</v>
      </c>
      <c r="L308" s="207">
        <v>87097.02999999997</v>
      </c>
      <c r="M308" s="225">
        <v>-8.0601525133333352E-2</v>
      </c>
      <c r="N308" s="207">
        <v>-9317.209360298817</v>
      </c>
      <c r="O308" s="208">
        <v>345654.52999999997</v>
      </c>
      <c r="P308" s="224">
        <v>0.36875026634252422</v>
      </c>
      <c r="Q308" s="207">
        <v>127460.20000000003</v>
      </c>
      <c r="R308" s="225">
        <v>-0.13682508370424085</v>
      </c>
      <c r="S308" s="209">
        <v>-40363.170000000056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20.45" customHeight="1">
      <c r="A309" t="s">
        <v>104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v>-9.6637274972221937E-2</v>
      </c>
      <c r="O309" s="42"/>
      <c r="P309" s="14"/>
      <c r="Q309" s="41"/>
      <c r="R309" s="42"/>
      <c r="S309" s="45">
        <v>-0.31667273392007894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20.45" customHeight="1">
      <c r="A310" t="s">
        <v>104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20.45" customHeight="1">
      <c r="A311" t="s">
        <v>466</v>
      </c>
      <c r="B311" s="12" t="s">
        <v>104</v>
      </c>
      <c r="C311" s="88" t="s">
        <v>118</v>
      </c>
      <c r="D311" s="92">
        <v>0</v>
      </c>
      <c r="E311" s="228">
        <v>0</v>
      </c>
      <c r="F311" s="153">
        <v>0</v>
      </c>
      <c r="G311" s="181">
        <v>0</v>
      </c>
      <c r="H311" s="228">
        <v>0</v>
      </c>
      <c r="I311" s="153">
        <v>0</v>
      </c>
      <c r="J311" s="47">
        <v>0</v>
      </c>
      <c r="K311" s="229">
        <v>0</v>
      </c>
      <c r="L311" s="23">
        <v>0</v>
      </c>
      <c r="M311" s="229">
        <v>0</v>
      </c>
      <c r="N311" s="94">
        <v>0</v>
      </c>
      <c r="O311" s="47">
        <v>0</v>
      </c>
      <c r="P311" s="229">
        <v>0</v>
      </c>
      <c r="Q311" s="23">
        <v>0</v>
      </c>
      <c r="R311" s="229">
        <v>0</v>
      </c>
      <c r="S311" s="95"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20.45" customHeight="1" thickBot="1">
      <c r="A312" t="s">
        <v>104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20.45" customHeight="1" thickTop="1">
      <c r="A313" t="s">
        <v>467</v>
      </c>
      <c r="B313" s="12" t="s">
        <v>104</v>
      </c>
      <c r="C313" s="63" t="s">
        <v>119</v>
      </c>
      <c r="D313" s="64">
        <v>324516.87506145675</v>
      </c>
      <c r="E313" s="230">
        <v>0.29710084981571433</v>
      </c>
      <c r="F313" s="66">
        <v>96414.239360298787</v>
      </c>
      <c r="G313" s="67">
        <v>324516.87506145675</v>
      </c>
      <c r="H313" s="230">
        <v>0.29710084981571433</v>
      </c>
      <c r="I313" s="66">
        <v>96414.239360298787</v>
      </c>
      <c r="J313" s="67">
        <v>298360.31999999995</v>
      </c>
      <c r="K313" s="230">
        <v>0.29191894552197822</v>
      </c>
      <c r="L313" s="66">
        <v>87097.02999999997</v>
      </c>
      <c r="M313" s="231">
        <v>-8.0601525133333352E-2</v>
      </c>
      <c r="N313" s="232">
        <v>-9317.209360298817</v>
      </c>
      <c r="O313" s="67">
        <v>345654.52999999997</v>
      </c>
      <c r="P313" s="230">
        <v>0.36875026634252422</v>
      </c>
      <c r="Q313" s="66">
        <v>127460.20000000003</v>
      </c>
      <c r="R313" s="231">
        <v>-0.13682508370424085</v>
      </c>
      <c r="S313" s="233">
        <v>-40363.170000000056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20.45" customHeight="1" thickBot="1">
      <c r="A314" t="s">
        <v>104</v>
      </c>
      <c r="B314" s="12" t="s">
        <v>104</v>
      </c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>
        <v>-9.6637274972221937E-2</v>
      </c>
      <c r="O314" s="238"/>
      <c r="P314" s="236"/>
      <c r="Q314" s="237"/>
      <c r="R314" s="239"/>
      <c r="S314" s="76">
        <v>-0.31667273392007894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20.45" customHeight="1" thickTop="1">
      <c r="A315" t="s">
        <v>104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20.45" customHeight="1">
      <c r="A316" t="s">
        <v>468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20.45" customHeight="1">
      <c r="A317" t="s">
        <v>469</v>
      </c>
      <c r="B317" s="12" t="s">
        <v>104</v>
      </c>
      <c r="C317" s="108" t="s">
        <v>42</v>
      </c>
      <c r="D317" s="14"/>
      <c r="E317" s="14"/>
      <c r="F317" s="31">
        <v>9700.1032456265475</v>
      </c>
      <c r="G317" s="42"/>
      <c r="H317" s="14"/>
      <c r="I317" s="31">
        <v>9700.1032456265475</v>
      </c>
      <c r="J317" s="42"/>
      <c r="K317" s="14"/>
      <c r="L317" s="34">
        <v>8133.72</v>
      </c>
      <c r="M317" s="42"/>
      <c r="N317" s="60">
        <v>-1566.3832456265473</v>
      </c>
      <c r="O317" s="42"/>
      <c r="P317" s="14"/>
      <c r="Q317" s="34">
        <v>11077.66</v>
      </c>
      <c r="R317" s="42"/>
      <c r="S317" s="35">
        <v>-2943.9399999999996</v>
      </c>
      <c r="T317" s="14"/>
      <c r="U317" s="14"/>
      <c r="V317" s="14" t="s">
        <v>470</v>
      </c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20.45" customHeight="1">
      <c r="A318" t="s">
        <v>471</v>
      </c>
      <c r="B318" s="12" t="s">
        <v>104</v>
      </c>
      <c r="C318" s="109" t="s">
        <v>43</v>
      </c>
      <c r="D318" s="82"/>
      <c r="E318" s="14"/>
      <c r="F318" s="23">
        <v>4660.1069176398478</v>
      </c>
      <c r="G318" s="84"/>
      <c r="H318" s="14"/>
      <c r="I318" s="23">
        <v>4660.1069176398478</v>
      </c>
      <c r="J318" s="42"/>
      <c r="K318" s="14"/>
      <c r="L318" s="34">
        <v>4156.03</v>
      </c>
      <c r="M318" s="42"/>
      <c r="N318" s="60">
        <v>-504.07691763984803</v>
      </c>
      <c r="O318" s="42"/>
      <c r="P318" s="14"/>
      <c r="Q318" s="34">
        <v>3271.87</v>
      </c>
      <c r="R318" s="42"/>
      <c r="S318" s="86">
        <v>884.15999999999985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20.45" customHeight="1">
      <c r="A319" t="s">
        <v>472</v>
      </c>
      <c r="B319" s="12" t="s">
        <v>104</v>
      </c>
      <c r="C319" s="108" t="s">
        <v>44</v>
      </c>
      <c r="D319" s="110"/>
      <c r="E319" s="111"/>
      <c r="F319" s="31">
        <v>17319.701931377778</v>
      </c>
      <c r="G319" s="112"/>
      <c r="H319" s="111"/>
      <c r="I319" s="31">
        <v>17319.701931377778</v>
      </c>
      <c r="J319" s="113"/>
      <c r="K319" s="111"/>
      <c r="L319" s="114">
        <v>18839.57</v>
      </c>
      <c r="M319" s="113"/>
      <c r="N319" s="115">
        <v>1519.8680686222215</v>
      </c>
      <c r="O319" s="113"/>
      <c r="P319" s="111"/>
      <c r="Q319" s="114">
        <v>14497.42</v>
      </c>
      <c r="R319" s="113"/>
      <c r="S319" s="116">
        <v>4342.1499999999996</v>
      </c>
      <c r="T319" s="14"/>
      <c r="U319" s="14"/>
      <c r="V319" s="14" t="s">
        <v>473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20.45" customHeight="1">
      <c r="A320" t="s">
        <v>474</v>
      </c>
      <c r="B320" s="12" t="s">
        <v>104</v>
      </c>
      <c r="C320" s="108" t="s">
        <v>45</v>
      </c>
      <c r="D320" s="82"/>
      <c r="E320" s="14"/>
      <c r="F320" s="31">
        <v>0</v>
      </c>
      <c r="G320" s="84"/>
      <c r="H320" s="14"/>
      <c r="I320" s="31">
        <v>0</v>
      </c>
      <c r="J320" s="42"/>
      <c r="K320" s="14"/>
      <c r="L320" s="34">
        <v>0</v>
      </c>
      <c r="M320" s="42"/>
      <c r="N320" s="60">
        <v>0</v>
      </c>
      <c r="O320" s="42"/>
      <c r="P320" s="14"/>
      <c r="Q320" s="34">
        <v>0</v>
      </c>
      <c r="R320" s="42"/>
      <c r="S320" s="86"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20.45" hidden="1" customHeight="1">
      <c r="A321" t="s">
        <v>459</v>
      </c>
      <c r="B321" s="12" t="s">
        <v>104</v>
      </c>
      <c r="C321" s="241" t="s">
        <v>21</v>
      </c>
      <c r="D321" s="82"/>
      <c r="E321" s="14"/>
      <c r="F321" s="31">
        <v>0</v>
      </c>
      <c r="G321" s="84"/>
      <c r="H321" s="14"/>
      <c r="I321" s="31">
        <v>0</v>
      </c>
      <c r="J321" s="42"/>
      <c r="K321" s="14"/>
      <c r="L321" s="34">
        <v>0</v>
      </c>
      <c r="M321" s="42"/>
      <c r="N321" s="60">
        <v>0</v>
      </c>
      <c r="O321" s="42"/>
      <c r="P321" s="14"/>
      <c r="Q321" s="34">
        <v>0</v>
      </c>
      <c r="R321" s="42"/>
      <c r="S321" s="86"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20.45" hidden="1" customHeight="1">
      <c r="A322" t="s">
        <v>459</v>
      </c>
      <c r="B322" s="12" t="s">
        <v>104</v>
      </c>
      <c r="C322" s="241" t="s">
        <v>21</v>
      </c>
      <c r="D322" s="82"/>
      <c r="E322" s="14"/>
      <c r="F322" s="31">
        <v>0</v>
      </c>
      <c r="G322" s="84"/>
      <c r="H322" s="14"/>
      <c r="I322" s="31">
        <v>0</v>
      </c>
      <c r="J322" s="42"/>
      <c r="K322" s="14"/>
      <c r="L322" s="34">
        <v>0</v>
      </c>
      <c r="M322" s="42"/>
      <c r="N322" s="60">
        <v>0</v>
      </c>
      <c r="O322" s="42"/>
      <c r="P322" s="14"/>
      <c r="Q322" s="34">
        <v>0</v>
      </c>
      <c r="R322" s="42"/>
      <c r="S322" s="86"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20.45" hidden="1" customHeight="1">
      <c r="A323" t="s">
        <v>459</v>
      </c>
      <c r="B323" s="12" t="s">
        <v>104</v>
      </c>
      <c r="C323" s="241" t="s">
        <v>21</v>
      </c>
      <c r="D323" s="82"/>
      <c r="E323" s="14"/>
      <c r="F323" s="31">
        <v>0</v>
      </c>
      <c r="G323" s="84"/>
      <c r="H323" s="14"/>
      <c r="I323" s="31">
        <v>0</v>
      </c>
      <c r="J323" s="42"/>
      <c r="K323" s="14"/>
      <c r="L323" s="34">
        <v>0</v>
      </c>
      <c r="M323" s="42"/>
      <c r="N323" s="60">
        <v>0</v>
      </c>
      <c r="O323" s="42"/>
      <c r="P323" s="14"/>
      <c r="Q323" s="34">
        <v>0</v>
      </c>
      <c r="R323" s="42"/>
      <c r="S323" s="86"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20.45" customHeight="1">
      <c r="A324" t="s">
        <v>475</v>
      </c>
      <c r="B324" s="12" t="s">
        <v>104</v>
      </c>
      <c r="C324" s="109" t="s">
        <v>46</v>
      </c>
      <c r="D324" s="82"/>
      <c r="E324" s="14"/>
      <c r="F324" s="23">
        <v>3801.5894513573007</v>
      </c>
      <c r="G324" s="84"/>
      <c r="H324" s="14"/>
      <c r="I324" s="23">
        <v>3801.5894513573007</v>
      </c>
      <c r="J324" s="42"/>
      <c r="K324" s="14"/>
      <c r="L324" s="34">
        <v>3222.16</v>
      </c>
      <c r="M324" s="42"/>
      <c r="N324" s="60">
        <v>-579.42945135730088</v>
      </c>
      <c r="O324" s="42"/>
      <c r="P324" s="14"/>
      <c r="Q324" s="34">
        <v>3820.96</v>
      </c>
      <c r="R324" s="42"/>
      <c r="S324" s="86">
        <v>-598.80000000000018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20.45" customHeight="1">
      <c r="A325" t="s">
        <v>476</v>
      </c>
      <c r="B325" s="12" t="s">
        <v>104</v>
      </c>
      <c r="C325" s="108" t="s">
        <v>47</v>
      </c>
      <c r="D325" s="110"/>
      <c r="E325" s="111"/>
      <c r="F325" s="31">
        <v>3801.5894513573007</v>
      </c>
      <c r="G325" s="112"/>
      <c r="H325" s="111"/>
      <c r="I325" s="31">
        <v>3801.5894513573007</v>
      </c>
      <c r="J325" s="113"/>
      <c r="K325" s="111"/>
      <c r="L325" s="114">
        <v>44.14</v>
      </c>
      <c r="M325" s="113"/>
      <c r="N325" s="115">
        <v>-3757.4494513573009</v>
      </c>
      <c r="O325" s="113"/>
      <c r="P325" s="111"/>
      <c r="Q325" s="114">
        <v>0</v>
      </c>
      <c r="R325" s="113"/>
      <c r="S325" s="116">
        <v>44.14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20.45" customHeight="1">
      <c r="A326" t="s">
        <v>477</v>
      </c>
      <c r="B326" s="12" t="s">
        <v>104</v>
      </c>
      <c r="C326" s="108" t="s">
        <v>48</v>
      </c>
      <c r="D326" s="82"/>
      <c r="E326" s="14"/>
      <c r="F326" s="31">
        <v>2724.4724401393987</v>
      </c>
      <c r="G326" s="84"/>
      <c r="H326" s="14"/>
      <c r="I326" s="31">
        <v>2724.4724401393987</v>
      </c>
      <c r="J326" s="42"/>
      <c r="K326" s="14"/>
      <c r="L326" s="34">
        <v>-1373.52</v>
      </c>
      <c r="M326" s="42"/>
      <c r="N326" s="60">
        <v>-4097.9924401393982</v>
      </c>
      <c r="O326" s="42"/>
      <c r="P326" s="14"/>
      <c r="Q326" s="34">
        <v>4236.63</v>
      </c>
      <c r="R326" s="42"/>
      <c r="S326" s="86">
        <v>-5610.15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20.45" customHeight="1">
      <c r="A327" t="s">
        <v>478</v>
      </c>
      <c r="B327" s="12" t="s">
        <v>104</v>
      </c>
      <c r="C327" s="108" t="s">
        <v>49</v>
      </c>
      <c r="D327" s="82"/>
      <c r="E327" s="14"/>
      <c r="F327" s="31">
        <v>633.59824189288349</v>
      </c>
      <c r="G327" s="84"/>
      <c r="H327" s="14"/>
      <c r="I327" s="31">
        <v>633.59824189288349</v>
      </c>
      <c r="J327" s="42"/>
      <c r="K327" s="14"/>
      <c r="L327" s="34">
        <v>2694.0899999999983</v>
      </c>
      <c r="M327" s="42"/>
      <c r="N327" s="60">
        <v>2060.4917581071149</v>
      </c>
      <c r="O327" s="42"/>
      <c r="P327" s="14"/>
      <c r="Q327" s="34">
        <v>4718.49</v>
      </c>
      <c r="R327" s="42"/>
      <c r="S327" s="86">
        <v>-2024.4000000000015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20.45" hidden="1" customHeight="1">
      <c r="A328" t="s">
        <v>459</v>
      </c>
      <c r="B328" s="12" t="s">
        <v>104</v>
      </c>
      <c r="C328" s="30" t="s">
        <v>21</v>
      </c>
      <c r="D328" s="89"/>
      <c r="E328" s="117"/>
      <c r="F328" s="31">
        <v>0</v>
      </c>
      <c r="G328" s="91"/>
      <c r="H328" s="117"/>
      <c r="I328" s="31">
        <v>0</v>
      </c>
      <c r="J328" s="24"/>
      <c r="K328" s="117"/>
      <c r="L328" s="34">
        <v>0</v>
      </c>
      <c r="M328" s="24"/>
      <c r="N328" s="94">
        <v>0</v>
      </c>
      <c r="O328" s="24"/>
      <c r="P328" s="117"/>
      <c r="Q328" s="34">
        <v>0</v>
      </c>
      <c r="R328" s="24"/>
      <c r="S328" s="95"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20.45" customHeight="1">
      <c r="A329" t="s">
        <v>479</v>
      </c>
      <c r="B329" s="12" t="s">
        <v>104</v>
      </c>
      <c r="C329" s="99" t="s">
        <v>50</v>
      </c>
      <c r="D329" s="100" t="s">
        <v>40</v>
      </c>
      <c r="E329" s="101">
        <v>0.44227037377789785</v>
      </c>
      <c r="F329" s="102">
        <v>42641.161679391058</v>
      </c>
      <c r="G329" s="103" t="s">
        <v>40</v>
      </c>
      <c r="H329" s="101">
        <v>0.44227037377789785</v>
      </c>
      <c r="I329" s="102">
        <v>42641.161679391058</v>
      </c>
      <c r="J329" s="103" t="s">
        <v>40</v>
      </c>
      <c r="K329" s="101">
        <v>0.41007356967281211</v>
      </c>
      <c r="L329" s="102">
        <v>35716.189999999995</v>
      </c>
      <c r="M329" s="154"/>
      <c r="N329" s="119">
        <v>-6924.9716793910629</v>
      </c>
      <c r="O329" s="103" t="s">
        <v>40</v>
      </c>
      <c r="P329" s="101">
        <v>0.32655707428671837</v>
      </c>
      <c r="Q329" s="102">
        <v>41623.029999999992</v>
      </c>
      <c r="R329" s="154"/>
      <c r="S329" s="120">
        <v>-5906.8399999999965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20.45" customHeight="1">
      <c r="A330" t="s">
        <v>480</v>
      </c>
      <c r="B330" s="12" t="s">
        <v>104</v>
      </c>
      <c r="C330" s="222" t="s">
        <v>51</v>
      </c>
      <c r="D330" s="82"/>
      <c r="E330" s="14"/>
      <c r="F330" s="31">
        <v>3808.6416666666664</v>
      </c>
      <c r="G330" s="84"/>
      <c r="H330" s="14"/>
      <c r="I330" s="31">
        <v>3808.6416666666664</v>
      </c>
      <c r="J330" s="42"/>
      <c r="K330" s="14"/>
      <c r="L330" s="34">
        <v>8900.66</v>
      </c>
      <c r="M330" s="42"/>
      <c r="N330" s="60">
        <v>5092.0183333333334</v>
      </c>
      <c r="O330" s="42"/>
      <c r="P330" s="14"/>
      <c r="Q330" s="34">
        <v>7480.84</v>
      </c>
      <c r="R330" s="42"/>
      <c r="S330" s="86">
        <v>1419.8199999999997</v>
      </c>
      <c r="T330" s="14"/>
      <c r="U330" s="14"/>
      <c r="V330" s="14" t="s">
        <v>544</v>
      </c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20.45" customHeight="1">
      <c r="A331" t="s">
        <v>481</v>
      </c>
      <c r="B331" s="12" t="s">
        <v>104</v>
      </c>
      <c r="C331" s="108" t="s">
        <v>52</v>
      </c>
      <c r="D331" s="82"/>
      <c r="E331" s="14"/>
      <c r="F331" s="31">
        <v>1728.4969010161922</v>
      </c>
      <c r="G331" s="84"/>
      <c r="H331" s="14"/>
      <c r="I331" s="31">
        <v>1728.4969010161922</v>
      </c>
      <c r="J331" s="42"/>
      <c r="K331" s="14"/>
      <c r="L331" s="34">
        <v>0</v>
      </c>
      <c r="M331" s="42"/>
      <c r="N331" s="60">
        <v>-1728.4969010161922</v>
      </c>
      <c r="O331" s="42"/>
      <c r="P331" s="14"/>
      <c r="Q331" s="34">
        <v>57.07</v>
      </c>
      <c r="R331" s="42"/>
      <c r="S331" s="86">
        <v>-57.07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20.45" customHeight="1">
      <c r="A332" t="s">
        <v>482</v>
      </c>
      <c r="B332" s="12" t="s">
        <v>104</v>
      </c>
      <c r="C332" s="109" t="s">
        <v>53</v>
      </c>
      <c r="D332" s="89"/>
      <c r="E332" s="117"/>
      <c r="F332" s="23">
        <v>285.5</v>
      </c>
      <c r="G332" s="91"/>
      <c r="H332" s="117"/>
      <c r="I332" s="23">
        <v>285.5</v>
      </c>
      <c r="J332" s="24"/>
      <c r="K332" s="117"/>
      <c r="L332" s="34">
        <v>260.42</v>
      </c>
      <c r="M332" s="24"/>
      <c r="N332" s="94">
        <v>-25.079999999999984</v>
      </c>
      <c r="O332" s="24"/>
      <c r="P332" s="117"/>
      <c r="Q332" s="34">
        <v>380.8</v>
      </c>
      <c r="R332" s="24"/>
      <c r="S332" s="95">
        <v>-120.38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20.45" customHeight="1">
      <c r="A333" t="s">
        <v>483</v>
      </c>
      <c r="B333" s="12" t="s">
        <v>104</v>
      </c>
      <c r="C333" s="108" t="s">
        <v>54</v>
      </c>
      <c r="D333" s="82"/>
      <c r="E333" s="14"/>
      <c r="F333" s="31">
        <v>4280.7783333333336</v>
      </c>
      <c r="G333" s="84"/>
      <c r="H333" s="14"/>
      <c r="I333" s="31">
        <v>4280.7783333333336</v>
      </c>
      <c r="J333" s="42"/>
      <c r="K333" s="14"/>
      <c r="L333" s="114">
        <v>4026.54</v>
      </c>
      <c r="M333" s="42"/>
      <c r="N333" s="60">
        <v>-254.23833333333369</v>
      </c>
      <c r="O333" s="42"/>
      <c r="P333" s="14"/>
      <c r="Q333" s="114">
        <v>4236.79</v>
      </c>
      <c r="R333" s="42"/>
      <c r="S333" s="86">
        <v>-210.25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20.45" customHeight="1">
      <c r="A334" t="s">
        <v>484</v>
      </c>
      <c r="B334" s="12" t="s">
        <v>104</v>
      </c>
      <c r="C334" s="108" t="s">
        <v>55</v>
      </c>
      <c r="D334" s="82"/>
      <c r="E334" s="14"/>
      <c r="F334" s="31">
        <v>1247.2631249999999</v>
      </c>
      <c r="G334" s="84"/>
      <c r="H334" s="14"/>
      <c r="I334" s="31">
        <v>1247.2631249999999</v>
      </c>
      <c r="J334" s="42"/>
      <c r="K334" s="14"/>
      <c r="L334" s="34">
        <v>458.9</v>
      </c>
      <c r="M334" s="42"/>
      <c r="N334" s="60">
        <v>-788.36312499999997</v>
      </c>
      <c r="O334" s="42"/>
      <c r="P334" s="14"/>
      <c r="Q334" s="34">
        <v>1519.25</v>
      </c>
      <c r="R334" s="42"/>
      <c r="S334" s="86">
        <v>-1060.3499999999999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20.45" customHeight="1">
      <c r="A335" t="s">
        <v>485</v>
      </c>
      <c r="B335" s="12" t="s">
        <v>104</v>
      </c>
      <c r="C335" s="242" t="s">
        <v>56</v>
      </c>
      <c r="D335" s="89"/>
      <c r="E335" s="117"/>
      <c r="F335" s="23">
        <v>7738.2632083333328</v>
      </c>
      <c r="G335" s="91"/>
      <c r="H335" s="117"/>
      <c r="I335" s="23">
        <v>7738.2632083333328</v>
      </c>
      <c r="J335" s="24"/>
      <c r="K335" s="117"/>
      <c r="L335" s="49">
        <v>5312.85</v>
      </c>
      <c r="M335" s="24"/>
      <c r="N335" s="94">
        <v>-2425.4132083333325</v>
      </c>
      <c r="O335" s="24"/>
      <c r="P335" s="117"/>
      <c r="Q335" s="49">
        <v>11643.14</v>
      </c>
      <c r="R335" s="24"/>
      <c r="S335" s="95">
        <v>-6330.2899999999991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20.45" customHeight="1">
      <c r="A336" t="s">
        <v>486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v>0</v>
      </c>
      <c r="M336" s="42"/>
      <c r="N336" s="60">
        <v>0</v>
      </c>
      <c r="O336" s="42"/>
      <c r="P336" s="14"/>
      <c r="Q336" s="34">
        <v>0</v>
      </c>
      <c r="R336" s="42"/>
      <c r="S336" s="86"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20.45" customHeight="1">
      <c r="A337" t="s">
        <v>487</v>
      </c>
      <c r="B337" s="12" t="s">
        <v>104</v>
      </c>
      <c r="C337" s="108" t="s">
        <v>57</v>
      </c>
      <c r="D337" s="82"/>
      <c r="E337" s="14"/>
      <c r="F337" s="31">
        <v>132</v>
      </c>
      <c r="G337" s="84"/>
      <c r="H337" s="14"/>
      <c r="I337" s="31">
        <v>132</v>
      </c>
      <c r="J337" s="42"/>
      <c r="K337" s="14"/>
      <c r="L337" s="34">
        <v>0</v>
      </c>
      <c r="M337" s="42"/>
      <c r="N337" s="60">
        <v>-132</v>
      </c>
      <c r="O337" s="42"/>
      <c r="P337" s="14"/>
      <c r="Q337" s="34">
        <v>105</v>
      </c>
      <c r="R337" s="42"/>
      <c r="S337" s="86">
        <v>-105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20.45" customHeight="1">
      <c r="A338" t="s">
        <v>488</v>
      </c>
      <c r="B338" s="12" t="s">
        <v>104</v>
      </c>
      <c r="C338" s="108" t="s">
        <v>58</v>
      </c>
      <c r="D338" s="82"/>
      <c r="E338" s="14"/>
      <c r="F338" s="31">
        <v>170</v>
      </c>
      <c r="G338" s="84"/>
      <c r="H338" s="14"/>
      <c r="I338" s="31">
        <v>170</v>
      </c>
      <c r="J338" s="42"/>
      <c r="K338" s="14"/>
      <c r="L338" s="34">
        <v>0</v>
      </c>
      <c r="M338" s="42"/>
      <c r="N338" s="60">
        <v>-170</v>
      </c>
      <c r="O338" s="42"/>
      <c r="P338" s="14"/>
      <c r="Q338" s="34">
        <v>170</v>
      </c>
      <c r="R338" s="42"/>
      <c r="S338" s="86">
        <v>-170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20.45" customHeight="1">
      <c r="A339" t="s">
        <v>489</v>
      </c>
      <c r="B339" s="12" t="s">
        <v>104</v>
      </c>
      <c r="C339" s="108" t="s">
        <v>59</v>
      </c>
      <c r="D339" s="82"/>
      <c r="E339" s="14"/>
      <c r="F339" s="31">
        <v>545</v>
      </c>
      <c r="G339" s="84"/>
      <c r="H339" s="14"/>
      <c r="I339" s="31">
        <v>545</v>
      </c>
      <c r="J339" s="42"/>
      <c r="K339" s="14"/>
      <c r="L339" s="33">
        <v>301.47000000000003</v>
      </c>
      <c r="M339" s="42"/>
      <c r="N339" s="60">
        <v>-243.52999999999997</v>
      </c>
      <c r="O339" s="42"/>
      <c r="P339" s="14"/>
      <c r="Q339" s="33">
        <v>462.5</v>
      </c>
      <c r="R339" s="42"/>
      <c r="S339" s="86">
        <v>-161.02999999999997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20.45" customHeight="1">
      <c r="A340" t="s">
        <v>490</v>
      </c>
      <c r="B340" s="12" t="s">
        <v>104</v>
      </c>
      <c r="C340" s="108" t="s">
        <v>60</v>
      </c>
      <c r="D340" s="82"/>
      <c r="E340" s="14"/>
      <c r="F340" s="31">
        <v>452.27499999999998</v>
      </c>
      <c r="G340" s="84"/>
      <c r="H340" s="14"/>
      <c r="I340" s="31">
        <v>452.27499999999998</v>
      </c>
      <c r="J340" s="42"/>
      <c r="K340" s="14"/>
      <c r="L340" s="34">
        <v>185.98</v>
      </c>
      <c r="M340" s="42"/>
      <c r="N340" s="60">
        <v>-266.29499999999996</v>
      </c>
      <c r="O340" s="42"/>
      <c r="P340" s="14"/>
      <c r="Q340" s="34">
        <v>418.82</v>
      </c>
      <c r="R340" s="42"/>
      <c r="S340" s="86">
        <v>-232.84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20.45" customHeight="1">
      <c r="A341" t="s">
        <v>491</v>
      </c>
      <c r="B341" s="12" t="s">
        <v>104</v>
      </c>
      <c r="C341" s="108" t="s">
        <v>61</v>
      </c>
      <c r="D341" s="82"/>
      <c r="E341" s="14"/>
      <c r="F341" s="31">
        <v>216.25</v>
      </c>
      <c r="G341" s="84"/>
      <c r="H341" s="14"/>
      <c r="I341" s="31">
        <v>216.25</v>
      </c>
      <c r="J341" s="42"/>
      <c r="K341" s="14"/>
      <c r="L341" s="34">
        <v>57.72</v>
      </c>
      <c r="M341" s="42"/>
      <c r="N341" s="60">
        <v>-158.53</v>
      </c>
      <c r="O341" s="42"/>
      <c r="P341" s="14"/>
      <c r="Q341" s="34">
        <v>55.5</v>
      </c>
      <c r="R341" s="42"/>
      <c r="S341" s="86">
        <v>2.2199999999999989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20.45" customHeight="1">
      <c r="A342" t="s">
        <v>492</v>
      </c>
      <c r="B342" s="12" t="s">
        <v>104</v>
      </c>
      <c r="C342" s="108" t="s">
        <v>62</v>
      </c>
      <c r="D342" s="82"/>
      <c r="E342" s="14"/>
      <c r="F342" s="31">
        <v>897.75</v>
      </c>
      <c r="G342" s="84"/>
      <c r="H342" s="14"/>
      <c r="I342" s="31">
        <v>897.75</v>
      </c>
      <c r="J342" s="42"/>
      <c r="K342" s="14"/>
      <c r="L342" s="34">
        <v>1488.49</v>
      </c>
      <c r="M342" s="42"/>
      <c r="N342" s="60">
        <v>590.74</v>
      </c>
      <c r="O342" s="42"/>
      <c r="P342" s="14"/>
      <c r="Q342" s="34">
        <v>1174.57</v>
      </c>
      <c r="R342" s="42"/>
      <c r="S342" s="86">
        <v>313.92000000000007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20.45" customHeight="1">
      <c r="A343" t="s">
        <v>493</v>
      </c>
      <c r="B343" s="12" t="s">
        <v>104</v>
      </c>
      <c r="C343" s="108" t="s">
        <v>63</v>
      </c>
      <c r="D343" s="82"/>
      <c r="E343" s="14"/>
      <c r="F343" s="31">
        <v>247.14583333333334</v>
      </c>
      <c r="G343" s="84"/>
      <c r="H343" s="14"/>
      <c r="I343" s="31">
        <v>247.14583333333334</v>
      </c>
      <c r="J343" s="42"/>
      <c r="K343" s="14"/>
      <c r="L343" s="34">
        <v>22.14</v>
      </c>
      <c r="M343" s="42"/>
      <c r="N343" s="60">
        <v>-225.00583333333333</v>
      </c>
      <c r="O343" s="42"/>
      <c r="P343" s="14"/>
      <c r="Q343" s="34">
        <v>325</v>
      </c>
      <c r="R343" s="42"/>
      <c r="S343" s="86">
        <v>-302.86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20.45" customHeight="1">
      <c r="A344" t="s">
        <v>494</v>
      </c>
      <c r="B344" s="12" t="s">
        <v>104</v>
      </c>
      <c r="C344" s="108" t="s">
        <v>64</v>
      </c>
      <c r="D344" s="82"/>
      <c r="E344" s="14"/>
      <c r="F344" s="31">
        <v>1627.5891855146688</v>
      </c>
      <c r="G344" s="84"/>
      <c r="H344" s="14"/>
      <c r="I344" s="31">
        <v>1627.5891855146688</v>
      </c>
      <c r="J344" s="42"/>
      <c r="K344" s="14"/>
      <c r="L344" s="33">
        <v>1335.1559999999999</v>
      </c>
      <c r="M344" s="42"/>
      <c r="N344" s="60">
        <v>-292.43318551466882</v>
      </c>
      <c r="O344" s="42"/>
      <c r="P344" s="14"/>
      <c r="Q344" s="34">
        <v>1192.1479999999999</v>
      </c>
      <c r="R344" s="42"/>
      <c r="S344" s="86">
        <v>143.00800000000004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20.45" hidden="1" customHeight="1">
      <c r="A345" t="s">
        <v>459</v>
      </c>
      <c r="B345" s="12" t="s">
        <v>104</v>
      </c>
      <c r="C345" s="108" t="s">
        <v>21</v>
      </c>
      <c r="D345" s="82"/>
      <c r="E345" s="14"/>
      <c r="F345" s="31">
        <v>0</v>
      </c>
      <c r="G345" s="84"/>
      <c r="H345" s="14"/>
      <c r="I345" s="31">
        <v>0</v>
      </c>
      <c r="J345" s="42"/>
      <c r="K345" s="14"/>
      <c r="L345" s="34">
        <v>0</v>
      </c>
      <c r="M345" s="42"/>
      <c r="N345" s="60">
        <v>0</v>
      </c>
      <c r="O345" s="42"/>
      <c r="P345" s="14"/>
      <c r="Q345" s="34">
        <v>0</v>
      </c>
      <c r="R345" s="42"/>
      <c r="S345" s="86"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20.45" hidden="1" customHeight="1">
      <c r="A346" t="s">
        <v>459</v>
      </c>
      <c r="B346" s="12" t="s">
        <v>104</v>
      </c>
      <c r="C346" s="108" t="s">
        <v>21</v>
      </c>
      <c r="D346" s="82"/>
      <c r="E346" s="14"/>
      <c r="F346" s="31">
        <v>0</v>
      </c>
      <c r="G346" s="84"/>
      <c r="H346" s="14"/>
      <c r="I346" s="31">
        <v>0</v>
      </c>
      <c r="J346" s="42"/>
      <c r="K346" s="14"/>
      <c r="L346" s="34">
        <v>0</v>
      </c>
      <c r="M346" s="42"/>
      <c r="N346" s="60">
        <v>0</v>
      </c>
      <c r="O346" s="42"/>
      <c r="P346" s="14"/>
      <c r="Q346" s="34">
        <v>0</v>
      </c>
      <c r="R346" s="42"/>
      <c r="S346" s="86"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20.45" hidden="1" customHeight="1">
      <c r="A347" t="s">
        <v>459</v>
      </c>
      <c r="B347" s="12" t="s">
        <v>104</v>
      </c>
      <c r="C347" s="108" t="s">
        <v>21</v>
      </c>
      <c r="D347" s="82"/>
      <c r="E347" s="14"/>
      <c r="F347" s="31">
        <v>0</v>
      </c>
      <c r="G347" s="84"/>
      <c r="H347" s="14"/>
      <c r="I347" s="31">
        <v>0</v>
      </c>
      <c r="J347" s="42"/>
      <c r="K347" s="14"/>
      <c r="L347" s="34">
        <v>0</v>
      </c>
      <c r="M347" s="42"/>
      <c r="N347" s="60">
        <v>0</v>
      </c>
      <c r="O347" s="42"/>
      <c r="P347" s="14"/>
      <c r="Q347" s="34">
        <v>0</v>
      </c>
      <c r="R347" s="42"/>
      <c r="S347" s="86"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20.45" customHeight="1">
      <c r="B348" s="7"/>
      <c r="C348" s="99" t="s">
        <v>65</v>
      </c>
      <c r="D348" s="100" t="s">
        <v>40</v>
      </c>
      <c r="E348" s="101">
        <v>0.24246370046895407</v>
      </c>
      <c r="F348" s="102">
        <v>23376.953253197527</v>
      </c>
      <c r="G348" s="103" t="s">
        <v>40</v>
      </c>
      <c r="H348" s="101">
        <v>0.24246370046895407</v>
      </c>
      <c r="I348" s="102">
        <v>23376.953253197527</v>
      </c>
      <c r="J348" s="103" t="s">
        <v>40</v>
      </c>
      <c r="K348" s="101">
        <v>0.2566141003889571</v>
      </c>
      <c r="L348" s="102">
        <v>22350.326000000001</v>
      </c>
      <c r="M348" s="106"/>
      <c r="N348" s="102">
        <v>-1026.6272531975269</v>
      </c>
      <c r="O348" s="103" t="s">
        <v>40</v>
      </c>
      <c r="P348" s="101">
        <v>0.229259235431923</v>
      </c>
      <c r="Q348" s="102">
        <v>29221.428</v>
      </c>
      <c r="R348" s="106"/>
      <c r="S348" s="107">
        <v>-6871.101999999998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20.4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20.45" customHeight="1">
      <c r="B350" s="7"/>
      <c r="C350" s="99" t="s">
        <v>66</v>
      </c>
      <c r="D350" s="100" t="s">
        <v>40</v>
      </c>
      <c r="E350" s="101">
        <v>0.68473407424685206</v>
      </c>
      <c r="F350" s="102">
        <v>66018.114932588593</v>
      </c>
      <c r="G350" s="103" t="s">
        <v>40</v>
      </c>
      <c r="H350" s="101">
        <v>0.68473407424685206</v>
      </c>
      <c r="I350" s="102">
        <v>66018.114932588593</v>
      </c>
      <c r="J350" s="103" t="s">
        <v>40</v>
      </c>
      <c r="K350" s="101">
        <v>0.66668767006176921</v>
      </c>
      <c r="L350" s="102">
        <v>58066.515999999996</v>
      </c>
      <c r="M350" s="106"/>
      <c r="N350" s="119">
        <v>-7951.5989325885967</v>
      </c>
      <c r="O350" s="103" t="s">
        <v>40</v>
      </c>
      <c r="P350" s="101">
        <v>0.55581630971864138</v>
      </c>
      <c r="Q350" s="102">
        <v>70844.457999999984</v>
      </c>
      <c r="R350" s="106"/>
      <c r="S350" s="120">
        <v>-12777.941999999988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20.4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20.45" customHeight="1" thickBot="1">
      <c r="B352" s="7"/>
      <c r="C352" s="130" t="s">
        <v>73</v>
      </c>
      <c r="D352" s="159"/>
      <c r="E352" s="131"/>
      <c r="F352" s="133">
        <v>30396.124427710194</v>
      </c>
      <c r="G352" s="160"/>
      <c r="H352" s="131"/>
      <c r="I352" s="133">
        <v>30396.124427710194</v>
      </c>
      <c r="J352" s="161"/>
      <c r="K352" s="132"/>
      <c r="L352" s="133">
        <v>29030.513999999974</v>
      </c>
      <c r="M352" s="161"/>
      <c r="N352" s="133">
        <v>-1365.6104277102204</v>
      </c>
      <c r="O352" s="161"/>
      <c r="P352" s="132"/>
      <c r="Q352" s="133">
        <v>56615.742000000042</v>
      </c>
      <c r="R352" s="161"/>
      <c r="S352" s="135">
        <v>-27585.228000000068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20.4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20.45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hidden="1" customHeight="1">
      <c r="B355" s="7"/>
      <c r="C355" s="6" t="s">
        <v>256</v>
      </c>
      <c r="D355" s="2"/>
      <c r="E355" s="2"/>
      <c r="F355" s="2"/>
      <c r="G355" s="2"/>
      <c r="H355" s="1"/>
      <c r="I355" s="1"/>
      <c r="J355" s="1"/>
      <c r="K355" s="749" t="s">
        <v>120</v>
      </c>
      <c r="L355" s="2"/>
      <c r="M355" s="2"/>
      <c r="N355" s="1"/>
      <c r="O355" s="1"/>
      <c r="P355" s="2"/>
      <c r="Q355" s="1"/>
      <c r="R355" s="2"/>
      <c r="S355" s="5" t="s">
        <v>539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hidden="1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20.45" hidden="1" customHeight="1" thickTop="1">
      <c r="B357" s="7"/>
      <c r="C357" s="13"/>
      <c r="D357" s="774" t="s">
        <v>5</v>
      </c>
      <c r="E357" s="775"/>
      <c r="F357" s="776"/>
      <c r="G357" s="777" t="s">
        <v>75</v>
      </c>
      <c r="H357" s="775"/>
      <c r="I357" s="776"/>
      <c r="J357" s="777" t="s">
        <v>7</v>
      </c>
      <c r="K357" s="775"/>
      <c r="L357" s="776"/>
      <c r="M357" s="777" t="s">
        <v>8</v>
      </c>
      <c r="N357" s="776"/>
      <c r="O357" s="774" t="s">
        <v>9</v>
      </c>
      <c r="P357" s="775"/>
      <c r="Q357" s="776"/>
      <c r="R357" s="777" t="s">
        <v>10</v>
      </c>
      <c r="S357" s="778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20.45" hidden="1" customHeight="1" thickBot="1">
      <c r="A358" t="s">
        <v>120</v>
      </c>
      <c r="B358" s="12" t="s">
        <v>120</v>
      </c>
      <c r="C358" s="30"/>
      <c r="D358" s="243" t="s">
        <v>85</v>
      </c>
      <c r="E358" s="243" t="s">
        <v>105</v>
      </c>
      <c r="F358" s="244" t="s">
        <v>13</v>
      </c>
      <c r="G358" s="245" t="s">
        <v>85</v>
      </c>
      <c r="H358" s="243" t="s">
        <v>105</v>
      </c>
      <c r="I358" s="244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20.45" hidden="1" customHeight="1" thickTop="1">
      <c r="A359" t="s">
        <v>495</v>
      </c>
      <c r="B359" s="12" t="s">
        <v>120</v>
      </c>
      <c r="C359" s="63" t="s">
        <v>120</v>
      </c>
      <c r="D359" s="246">
        <v>0</v>
      </c>
      <c r="E359" s="247">
        <v>0</v>
      </c>
      <c r="F359" s="248">
        <v>0</v>
      </c>
      <c r="G359" s="246">
        <v>0</v>
      </c>
      <c r="H359" s="247">
        <v>0</v>
      </c>
      <c r="I359" s="246">
        <v>0</v>
      </c>
      <c r="J359" s="249">
        <v>0</v>
      </c>
      <c r="K359" s="230">
        <v>0</v>
      </c>
      <c r="L359" s="250">
        <v>0</v>
      </c>
      <c r="M359" s="231">
        <v>0</v>
      </c>
      <c r="N359" s="232">
        <v>0</v>
      </c>
      <c r="O359" s="249">
        <v>0</v>
      </c>
      <c r="P359" s="230">
        <v>0</v>
      </c>
      <c r="Q359" s="250">
        <v>0</v>
      </c>
      <c r="R359" s="231">
        <v>0</v>
      </c>
      <c r="S359" s="233">
        <v>0</v>
      </c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20.45" hidden="1" customHeight="1" thickBot="1">
      <c r="A360" t="s">
        <v>120</v>
      </c>
      <c r="B360" s="12" t="s">
        <v>120</v>
      </c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20.45" hidden="1" customHeight="1" thickTop="1">
      <c r="A361" t="s">
        <v>496</v>
      </c>
      <c r="B361" s="12" t="s">
        <v>120</v>
      </c>
      <c r="C361" s="54" t="s">
        <v>121</v>
      </c>
      <c r="D361" s="252">
        <v>0</v>
      </c>
      <c r="E361" s="183">
        <v>0</v>
      </c>
      <c r="F361" s="185">
        <v>0</v>
      </c>
      <c r="G361" s="184">
        <v>0</v>
      </c>
      <c r="H361" s="183">
        <v>0</v>
      </c>
      <c r="I361" s="185">
        <v>0</v>
      </c>
      <c r="J361" s="184">
        <v>0</v>
      </c>
      <c r="K361" s="183">
        <v>0</v>
      </c>
      <c r="L361" s="185">
        <v>0</v>
      </c>
      <c r="M361" s="253">
        <v>0</v>
      </c>
      <c r="N361" s="254">
        <v>0</v>
      </c>
      <c r="O361" s="184">
        <v>0</v>
      </c>
      <c r="P361" s="183">
        <v>0</v>
      </c>
      <c r="Q361" s="185">
        <v>0</v>
      </c>
      <c r="R361" s="42">
        <v>0</v>
      </c>
      <c r="S361" s="45"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20.45" hidden="1" customHeight="1">
      <c r="A362" t="s">
        <v>120</v>
      </c>
      <c r="B362" s="12" t="s">
        <v>120</v>
      </c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>
        <v>0</v>
      </c>
      <c r="O362" s="42"/>
      <c r="P362" s="14"/>
      <c r="Q362" s="41"/>
      <c r="R362" s="42"/>
      <c r="S362" s="62"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20.45" hidden="1" customHeight="1">
      <c r="A363" t="s">
        <v>497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20.45" hidden="1" customHeight="1">
      <c r="A364" t="s">
        <v>498</v>
      </c>
      <c r="B364" s="12" t="s">
        <v>120</v>
      </c>
      <c r="C364" s="108" t="s">
        <v>42</v>
      </c>
      <c r="D364" s="14"/>
      <c r="E364" s="14"/>
      <c r="F364" s="31">
        <v>0</v>
      </c>
      <c r="G364" s="42"/>
      <c r="H364" s="14"/>
      <c r="I364" s="31">
        <v>0</v>
      </c>
      <c r="J364" s="42"/>
      <c r="K364" s="14"/>
      <c r="L364" s="34">
        <v>0</v>
      </c>
      <c r="M364" s="42"/>
      <c r="N364" s="41"/>
      <c r="O364" s="42"/>
      <c r="P364" s="14"/>
      <c r="Q364" s="34">
        <v>0</v>
      </c>
      <c r="R364" s="42"/>
      <c r="S364" s="35"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20.45" hidden="1" customHeight="1">
      <c r="A365" t="s">
        <v>499</v>
      </c>
      <c r="B365" s="12" t="s">
        <v>120</v>
      </c>
      <c r="C365" s="109" t="s">
        <v>43</v>
      </c>
      <c r="D365" s="82"/>
      <c r="E365" s="14"/>
      <c r="F365" s="23">
        <v>0</v>
      </c>
      <c r="G365" s="84"/>
      <c r="H365" s="14"/>
      <c r="I365" s="23">
        <v>0</v>
      </c>
      <c r="J365" s="42"/>
      <c r="K365" s="14"/>
      <c r="L365" s="23">
        <v>0</v>
      </c>
      <c r="M365" s="42"/>
      <c r="N365" s="60">
        <v>0</v>
      </c>
      <c r="O365" s="42"/>
      <c r="P365" s="14"/>
      <c r="Q365" s="23">
        <v>0</v>
      </c>
      <c r="R365" s="42"/>
      <c r="S365" s="86"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20.45" hidden="1" customHeight="1">
      <c r="A366" t="s">
        <v>500</v>
      </c>
      <c r="B366" s="12" t="s">
        <v>120</v>
      </c>
      <c r="C366" s="108" t="s">
        <v>44</v>
      </c>
      <c r="D366" s="110"/>
      <c r="E366" s="111"/>
      <c r="F366" s="31">
        <v>0</v>
      </c>
      <c r="G366" s="112"/>
      <c r="H366" s="111"/>
      <c r="I366" s="31">
        <v>0</v>
      </c>
      <c r="J366" s="113"/>
      <c r="K366" s="111"/>
      <c r="L366" s="34">
        <v>0</v>
      </c>
      <c r="M366" s="113"/>
      <c r="N366" s="115">
        <v>0</v>
      </c>
      <c r="O366" s="113"/>
      <c r="P366" s="111"/>
      <c r="Q366" s="34">
        <v>0</v>
      </c>
      <c r="R366" s="113"/>
      <c r="S366" s="116"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20.45" hidden="1" customHeight="1">
      <c r="A367" t="s">
        <v>501</v>
      </c>
      <c r="B367" s="12" t="s">
        <v>120</v>
      </c>
      <c r="C367" s="108" t="s">
        <v>45</v>
      </c>
      <c r="D367" s="82"/>
      <c r="E367" s="14"/>
      <c r="F367" s="31">
        <v>0</v>
      </c>
      <c r="G367" s="84"/>
      <c r="H367" s="14"/>
      <c r="I367" s="31">
        <v>0</v>
      </c>
      <c r="J367" s="42"/>
      <c r="K367" s="14"/>
      <c r="L367" s="34">
        <v>0</v>
      </c>
      <c r="M367" s="42"/>
      <c r="N367" s="60">
        <v>0</v>
      </c>
      <c r="O367" s="42"/>
      <c r="P367" s="14"/>
      <c r="Q367" s="34">
        <v>0</v>
      </c>
      <c r="R367" s="42"/>
      <c r="S367" s="86"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20.45" hidden="1" customHeight="1">
      <c r="A368" t="s">
        <v>502</v>
      </c>
      <c r="B368" s="12" t="s">
        <v>120</v>
      </c>
      <c r="C368" s="30" t="s">
        <v>21</v>
      </c>
      <c r="D368" s="82"/>
      <c r="E368" s="14"/>
      <c r="F368" s="31">
        <v>0</v>
      </c>
      <c r="G368" s="84"/>
      <c r="H368" s="14"/>
      <c r="I368" s="31">
        <v>0</v>
      </c>
      <c r="J368" s="42"/>
      <c r="K368" s="14"/>
      <c r="L368" s="34">
        <v>0</v>
      </c>
      <c r="M368" s="42"/>
      <c r="N368" s="60">
        <v>0</v>
      </c>
      <c r="O368" s="42"/>
      <c r="P368" s="14"/>
      <c r="Q368" s="34">
        <v>0</v>
      </c>
      <c r="R368" s="42"/>
      <c r="S368" s="86"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20.45" hidden="1" customHeight="1">
      <c r="A369" t="s">
        <v>502</v>
      </c>
      <c r="B369" s="12" t="s">
        <v>120</v>
      </c>
      <c r="C369" s="30" t="s">
        <v>21</v>
      </c>
      <c r="D369" s="82"/>
      <c r="E369" s="14"/>
      <c r="F369" s="31">
        <v>0</v>
      </c>
      <c r="G369" s="84"/>
      <c r="H369" s="14"/>
      <c r="I369" s="31">
        <v>0</v>
      </c>
      <c r="J369" s="42"/>
      <c r="K369" s="14"/>
      <c r="L369" s="34">
        <v>0</v>
      </c>
      <c r="M369" s="42"/>
      <c r="N369" s="60">
        <v>0</v>
      </c>
      <c r="O369" s="42"/>
      <c r="P369" s="14"/>
      <c r="Q369" s="34">
        <v>0</v>
      </c>
      <c r="R369" s="42"/>
      <c r="S369" s="86"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20.45" hidden="1" customHeight="1">
      <c r="A370" t="s">
        <v>502</v>
      </c>
      <c r="B370" s="12" t="s">
        <v>120</v>
      </c>
      <c r="C370" s="30" t="s">
        <v>21</v>
      </c>
      <c r="D370" s="82"/>
      <c r="E370" s="14"/>
      <c r="F370" s="31">
        <v>0</v>
      </c>
      <c r="G370" s="84"/>
      <c r="H370" s="14"/>
      <c r="I370" s="31">
        <v>0</v>
      </c>
      <c r="J370" s="42"/>
      <c r="K370" s="14"/>
      <c r="L370" s="34">
        <v>0</v>
      </c>
      <c r="M370" s="42"/>
      <c r="N370" s="60">
        <v>0</v>
      </c>
      <c r="O370" s="42"/>
      <c r="P370" s="14"/>
      <c r="Q370" s="34">
        <v>0</v>
      </c>
      <c r="R370" s="42"/>
      <c r="S370" s="86"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20.45" hidden="1" customHeight="1">
      <c r="A371" t="s">
        <v>503</v>
      </c>
      <c r="B371" s="12" t="s">
        <v>120</v>
      </c>
      <c r="C371" s="109" t="s">
        <v>46</v>
      </c>
      <c r="D371" s="82"/>
      <c r="E371" s="14"/>
      <c r="F371" s="23">
        <v>0</v>
      </c>
      <c r="G371" s="84"/>
      <c r="H371" s="14"/>
      <c r="I371" s="23">
        <v>0</v>
      </c>
      <c r="J371" s="42"/>
      <c r="K371" s="14"/>
      <c r="L371" s="23">
        <v>0</v>
      </c>
      <c r="M371" s="42"/>
      <c r="N371" s="60">
        <v>0</v>
      </c>
      <c r="O371" s="42"/>
      <c r="P371" s="14"/>
      <c r="Q371" s="23">
        <v>0</v>
      </c>
      <c r="R371" s="42"/>
      <c r="S371" s="86"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20.45" hidden="1" customHeight="1">
      <c r="A372" t="s">
        <v>504</v>
      </c>
      <c r="B372" s="12" t="s">
        <v>120</v>
      </c>
      <c r="C372" s="108" t="s">
        <v>47</v>
      </c>
      <c r="D372" s="110"/>
      <c r="E372" s="111"/>
      <c r="F372" s="31">
        <v>0</v>
      </c>
      <c r="G372" s="112"/>
      <c r="H372" s="111"/>
      <c r="I372" s="31">
        <v>0</v>
      </c>
      <c r="J372" s="113"/>
      <c r="K372" s="111"/>
      <c r="L372" s="34">
        <v>0</v>
      </c>
      <c r="M372" s="113"/>
      <c r="N372" s="115">
        <v>0</v>
      </c>
      <c r="O372" s="113"/>
      <c r="P372" s="111"/>
      <c r="Q372" s="34">
        <v>0</v>
      </c>
      <c r="R372" s="113"/>
      <c r="S372" s="116"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20.45" hidden="1" customHeight="1">
      <c r="A373" t="s">
        <v>505</v>
      </c>
      <c r="B373" s="12" t="s">
        <v>120</v>
      </c>
      <c r="C373" s="108" t="s">
        <v>48</v>
      </c>
      <c r="D373" s="82"/>
      <c r="E373" s="14"/>
      <c r="F373" s="31">
        <v>0</v>
      </c>
      <c r="G373" s="84"/>
      <c r="H373" s="14"/>
      <c r="I373" s="31">
        <v>0</v>
      </c>
      <c r="J373" s="42"/>
      <c r="K373" s="14"/>
      <c r="L373" s="34">
        <v>0</v>
      </c>
      <c r="M373" s="42"/>
      <c r="N373" s="60">
        <v>0</v>
      </c>
      <c r="O373" s="42"/>
      <c r="P373" s="14"/>
      <c r="Q373" s="34">
        <v>0</v>
      </c>
      <c r="R373" s="42"/>
      <c r="S373" s="86"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20.45" hidden="1" customHeight="1">
      <c r="A374" t="s">
        <v>506</v>
      </c>
      <c r="B374" s="12" t="s">
        <v>120</v>
      </c>
      <c r="C374" s="108" t="s">
        <v>49</v>
      </c>
      <c r="D374" s="82"/>
      <c r="E374" s="14"/>
      <c r="F374" s="31">
        <v>0</v>
      </c>
      <c r="G374" s="84"/>
      <c r="H374" s="14"/>
      <c r="I374" s="31">
        <v>0</v>
      </c>
      <c r="J374" s="42"/>
      <c r="K374" s="14"/>
      <c r="L374" s="34">
        <v>0</v>
      </c>
      <c r="M374" s="42"/>
      <c r="N374" s="60">
        <v>0</v>
      </c>
      <c r="O374" s="42"/>
      <c r="P374" s="14"/>
      <c r="Q374" s="34">
        <v>0</v>
      </c>
      <c r="R374" s="42"/>
      <c r="S374" s="86"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20.45" hidden="1" customHeight="1">
      <c r="A375" t="s">
        <v>502</v>
      </c>
      <c r="B375" s="12" t="s">
        <v>120</v>
      </c>
      <c r="C375" s="30" t="s">
        <v>21</v>
      </c>
      <c r="D375" s="89"/>
      <c r="E375" s="117"/>
      <c r="F375" s="31">
        <v>0</v>
      </c>
      <c r="G375" s="91"/>
      <c r="H375" s="117"/>
      <c r="I375" s="31">
        <v>0</v>
      </c>
      <c r="J375" s="24"/>
      <c r="K375" s="117"/>
      <c r="L375" s="34">
        <v>0</v>
      </c>
      <c r="M375" s="24"/>
      <c r="N375" s="94">
        <v>0</v>
      </c>
      <c r="O375" s="24"/>
      <c r="P375" s="117"/>
      <c r="Q375" s="34">
        <v>0</v>
      </c>
      <c r="R375" s="24"/>
      <c r="S375" s="95"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20.45" hidden="1" customHeight="1">
      <c r="A376" t="s">
        <v>507</v>
      </c>
      <c r="B376" s="12" t="s">
        <v>120</v>
      </c>
      <c r="C376" s="99" t="s">
        <v>50</v>
      </c>
      <c r="D376" s="100" t="s">
        <v>40</v>
      </c>
      <c r="E376" s="101">
        <v>0</v>
      </c>
      <c r="F376" s="102">
        <v>0</v>
      </c>
      <c r="G376" s="103" t="s">
        <v>40</v>
      </c>
      <c r="H376" s="101">
        <v>0</v>
      </c>
      <c r="I376" s="102">
        <v>0</v>
      </c>
      <c r="J376" s="103" t="s">
        <v>40</v>
      </c>
      <c r="K376" s="101">
        <v>0</v>
      </c>
      <c r="L376" s="102">
        <v>0</v>
      </c>
      <c r="M376" s="154"/>
      <c r="N376" s="119">
        <v>0</v>
      </c>
      <c r="O376" s="103" t="s">
        <v>40</v>
      </c>
      <c r="P376" s="101">
        <v>0</v>
      </c>
      <c r="Q376" s="102">
        <v>0</v>
      </c>
      <c r="R376" s="154"/>
      <c r="S376" s="120"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20.45" hidden="1" customHeight="1">
      <c r="A377" t="s">
        <v>508</v>
      </c>
      <c r="B377" s="12" t="s">
        <v>120</v>
      </c>
      <c r="C377" s="222" t="s">
        <v>51</v>
      </c>
      <c r="D377" s="82"/>
      <c r="E377" s="14"/>
      <c r="F377" s="31">
        <v>0</v>
      </c>
      <c r="G377" s="84"/>
      <c r="H377" s="14"/>
      <c r="I377" s="31">
        <v>0</v>
      </c>
      <c r="J377" s="42"/>
      <c r="K377" s="14"/>
      <c r="L377" s="34">
        <v>0</v>
      </c>
      <c r="M377" s="42"/>
      <c r="N377" s="60">
        <v>0</v>
      </c>
      <c r="O377" s="42"/>
      <c r="P377" s="14"/>
      <c r="Q377" s="34">
        <v>0</v>
      </c>
      <c r="R377" s="42"/>
      <c r="S377" s="86"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20.45" hidden="1" customHeight="1">
      <c r="A378" t="s">
        <v>509</v>
      </c>
      <c r="B378" s="12" t="s">
        <v>120</v>
      </c>
      <c r="C378" s="108" t="s">
        <v>52</v>
      </c>
      <c r="D378" s="82"/>
      <c r="E378" s="14"/>
      <c r="F378" s="31">
        <v>0</v>
      </c>
      <c r="G378" s="84"/>
      <c r="H378" s="14"/>
      <c r="I378" s="31">
        <v>0</v>
      </c>
      <c r="J378" s="42"/>
      <c r="K378" s="14"/>
      <c r="L378" s="34">
        <v>0</v>
      </c>
      <c r="M378" s="42"/>
      <c r="N378" s="60">
        <v>0</v>
      </c>
      <c r="O378" s="42"/>
      <c r="P378" s="14"/>
      <c r="Q378" s="34">
        <v>0</v>
      </c>
      <c r="R378" s="42"/>
      <c r="S378" s="86"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20.45" hidden="1" customHeight="1">
      <c r="A379" t="s">
        <v>510</v>
      </c>
      <c r="B379" s="12" t="s">
        <v>120</v>
      </c>
      <c r="C379" s="109" t="s">
        <v>53</v>
      </c>
      <c r="D379" s="89"/>
      <c r="E379" s="117"/>
      <c r="F379" s="23">
        <v>0</v>
      </c>
      <c r="G379" s="91"/>
      <c r="H379" s="117"/>
      <c r="I379" s="23">
        <v>0</v>
      </c>
      <c r="J379" s="24"/>
      <c r="K379" s="117"/>
      <c r="L379" s="23">
        <v>0</v>
      </c>
      <c r="M379" s="24"/>
      <c r="N379" s="94">
        <v>0</v>
      </c>
      <c r="O379" s="24"/>
      <c r="P379" s="117"/>
      <c r="Q379" s="23">
        <v>0</v>
      </c>
      <c r="R379" s="24"/>
      <c r="S379" s="95"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20.45" hidden="1" customHeight="1">
      <c r="A380" t="s">
        <v>511</v>
      </c>
      <c r="B380" s="12" t="s">
        <v>120</v>
      </c>
      <c r="C380" s="108" t="s">
        <v>54</v>
      </c>
      <c r="D380" s="82"/>
      <c r="E380" s="14"/>
      <c r="F380" s="31">
        <v>0</v>
      </c>
      <c r="G380" s="84"/>
      <c r="H380" s="14"/>
      <c r="I380" s="31">
        <v>0</v>
      </c>
      <c r="J380" s="42"/>
      <c r="K380" s="14"/>
      <c r="L380" s="34">
        <v>0</v>
      </c>
      <c r="M380" s="42"/>
      <c r="N380" s="60">
        <v>0</v>
      </c>
      <c r="O380" s="42"/>
      <c r="P380" s="14"/>
      <c r="Q380" s="34">
        <v>0</v>
      </c>
      <c r="R380" s="42"/>
      <c r="S380" s="86"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20.45" hidden="1" customHeight="1">
      <c r="A381" t="s">
        <v>512</v>
      </c>
      <c r="B381" s="12" t="s">
        <v>120</v>
      </c>
      <c r="C381" s="108" t="s">
        <v>55</v>
      </c>
      <c r="D381" s="82"/>
      <c r="E381" s="14"/>
      <c r="F381" s="31">
        <v>0</v>
      </c>
      <c r="G381" s="84"/>
      <c r="H381" s="14"/>
      <c r="I381" s="31">
        <v>0</v>
      </c>
      <c r="J381" s="42"/>
      <c r="K381" s="14"/>
      <c r="L381" s="34">
        <v>0</v>
      </c>
      <c r="M381" s="42"/>
      <c r="N381" s="60">
        <v>0</v>
      </c>
      <c r="O381" s="42"/>
      <c r="P381" s="14"/>
      <c r="Q381" s="34">
        <v>0</v>
      </c>
      <c r="R381" s="42"/>
      <c r="S381" s="86"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20.45" hidden="1" customHeight="1">
      <c r="A382" t="s">
        <v>513</v>
      </c>
      <c r="B382" s="12" t="s">
        <v>120</v>
      </c>
      <c r="C382" s="108" t="s">
        <v>56</v>
      </c>
      <c r="D382" s="89"/>
      <c r="E382" s="117"/>
      <c r="F382" s="23">
        <v>0</v>
      </c>
      <c r="G382" s="91"/>
      <c r="H382" s="117"/>
      <c r="I382" s="23">
        <v>0</v>
      </c>
      <c r="J382" s="24"/>
      <c r="K382" s="117"/>
      <c r="L382" s="23">
        <v>0</v>
      </c>
      <c r="M382" s="24"/>
      <c r="N382" s="94">
        <v>0</v>
      </c>
      <c r="O382" s="24"/>
      <c r="P382" s="117"/>
      <c r="Q382" s="23">
        <v>0</v>
      </c>
      <c r="R382" s="24"/>
      <c r="S382" s="95"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45" hidden="1" customHeight="1">
      <c r="A383" t="s">
        <v>514</v>
      </c>
      <c r="B383" s="12" t="s">
        <v>120</v>
      </c>
      <c r="C383" s="222" t="s">
        <v>57</v>
      </c>
      <c r="D383" s="82"/>
      <c r="E383" s="14"/>
      <c r="F383" s="31">
        <v>0</v>
      </c>
      <c r="G383" s="84"/>
      <c r="H383" s="14"/>
      <c r="I383" s="31">
        <v>0</v>
      </c>
      <c r="J383" s="42"/>
      <c r="K383" s="14"/>
      <c r="L383" s="34">
        <v>0</v>
      </c>
      <c r="M383" s="42"/>
      <c r="N383" s="60">
        <v>0</v>
      </c>
      <c r="O383" s="42"/>
      <c r="P383" s="14"/>
      <c r="Q383" s="34">
        <v>0</v>
      </c>
      <c r="R383" s="42"/>
      <c r="S383" s="86"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45" hidden="1" customHeight="1">
      <c r="A384" t="s">
        <v>515</v>
      </c>
      <c r="B384" s="12" t="s">
        <v>120</v>
      </c>
      <c r="C384" s="108" t="s">
        <v>58</v>
      </c>
      <c r="D384" s="82"/>
      <c r="E384" s="14"/>
      <c r="F384" s="31">
        <v>0</v>
      </c>
      <c r="G384" s="84"/>
      <c r="H384" s="14"/>
      <c r="I384" s="31">
        <v>0</v>
      </c>
      <c r="J384" s="42"/>
      <c r="K384" s="14"/>
      <c r="L384" s="34">
        <v>0</v>
      </c>
      <c r="M384" s="42"/>
      <c r="N384" s="60">
        <v>0</v>
      </c>
      <c r="O384" s="42"/>
      <c r="P384" s="14"/>
      <c r="Q384" s="34">
        <v>0</v>
      </c>
      <c r="R384" s="42"/>
      <c r="S384" s="86"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45" hidden="1" customHeight="1">
      <c r="A385" t="s">
        <v>516</v>
      </c>
      <c r="B385" s="12" t="s">
        <v>120</v>
      </c>
      <c r="C385" s="108" t="s">
        <v>59</v>
      </c>
      <c r="D385" s="82"/>
      <c r="E385" s="14"/>
      <c r="F385" s="31">
        <v>0</v>
      </c>
      <c r="G385" s="84"/>
      <c r="H385" s="14"/>
      <c r="I385" s="31">
        <v>0</v>
      </c>
      <c r="J385" s="42"/>
      <c r="K385" s="14"/>
      <c r="L385" s="34">
        <v>0</v>
      </c>
      <c r="M385" s="42"/>
      <c r="N385" s="60">
        <v>0</v>
      </c>
      <c r="O385" s="42"/>
      <c r="P385" s="14"/>
      <c r="Q385" s="34">
        <v>0</v>
      </c>
      <c r="R385" s="42"/>
      <c r="S385" s="86"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45" hidden="1" customHeight="1">
      <c r="A386" t="s">
        <v>517</v>
      </c>
      <c r="B386" s="12" t="s">
        <v>120</v>
      </c>
      <c r="C386" s="108" t="s">
        <v>60</v>
      </c>
      <c r="D386" s="82"/>
      <c r="E386" s="14"/>
      <c r="F386" s="31">
        <v>0</v>
      </c>
      <c r="G386" s="84"/>
      <c r="H386" s="14"/>
      <c r="I386" s="31">
        <v>0</v>
      </c>
      <c r="J386" s="42"/>
      <c r="K386" s="14"/>
      <c r="L386" s="34">
        <v>0</v>
      </c>
      <c r="M386" s="42"/>
      <c r="N386" s="60">
        <v>0</v>
      </c>
      <c r="O386" s="42"/>
      <c r="P386" s="14"/>
      <c r="Q386" s="34">
        <v>0</v>
      </c>
      <c r="R386" s="42"/>
      <c r="S386" s="86"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45" hidden="1" customHeight="1">
      <c r="A387" t="s">
        <v>518</v>
      </c>
      <c r="B387" s="12" t="s">
        <v>120</v>
      </c>
      <c r="C387" s="108" t="s">
        <v>61</v>
      </c>
      <c r="D387" s="82"/>
      <c r="E387" s="14"/>
      <c r="F387" s="31">
        <v>0</v>
      </c>
      <c r="G387" s="84"/>
      <c r="H387" s="14"/>
      <c r="I387" s="31">
        <v>0</v>
      </c>
      <c r="J387" s="42"/>
      <c r="K387" s="14"/>
      <c r="L387" s="34">
        <v>0</v>
      </c>
      <c r="M387" s="42"/>
      <c r="N387" s="60">
        <v>0</v>
      </c>
      <c r="O387" s="42"/>
      <c r="P387" s="14"/>
      <c r="Q387" s="34">
        <v>0</v>
      </c>
      <c r="R387" s="42"/>
      <c r="S387" s="86"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45" hidden="1" customHeight="1">
      <c r="A388" t="s">
        <v>519</v>
      </c>
      <c r="B388" s="12" t="s">
        <v>120</v>
      </c>
      <c r="C388" s="108" t="s">
        <v>62</v>
      </c>
      <c r="D388" s="82"/>
      <c r="E388" s="14"/>
      <c r="F388" s="31">
        <v>0</v>
      </c>
      <c r="G388" s="84"/>
      <c r="H388" s="14"/>
      <c r="I388" s="31">
        <v>0</v>
      </c>
      <c r="J388" s="42"/>
      <c r="K388" s="14"/>
      <c r="L388" s="34">
        <v>0</v>
      </c>
      <c r="M388" s="42"/>
      <c r="N388" s="60">
        <v>0</v>
      </c>
      <c r="O388" s="42"/>
      <c r="P388" s="14"/>
      <c r="Q388" s="34">
        <v>0</v>
      </c>
      <c r="R388" s="42"/>
      <c r="S388" s="86"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45" hidden="1" customHeight="1">
      <c r="A389" t="s">
        <v>520</v>
      </c>
      <c r="B389" s="12" t="s">
        <v>120</v>
      </c>
      <c r="C389" s="108" t="s">
        <v>63</v>
      </c>
      <c r="D389" s="82"/>
      <c r="E389" s="14"/>
      <c r="F389" s="31">
        <v>0</v>
      </c>
      <c r="G389" s="84"/>
      <c r="H389" s="14"/>
      <c r="I389" s="31">
        <v>0</v>
      </c>
      <c r="J389" s="42"/>
      <c r="K389" s="14"/>
      <c r="L389" s="34">
        <v>0</v>
      </c>
      <c r="M389" s="42"/>
      <c r="N389" s="60">
        <v>0</v>
      </c>
      <c r="O389" s="42"/>
      <c r="P389" s="14"/>
      <c r="Q389" s="34">
        <v>0</v>
      </c>
      <c r="R389" s="42"/>
      <c r="S389" s="86"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45" hidden="1" customHeight="1">
      <c r="A390" t="s">
        <v>521</v>
      </c>
      <c r="B390" s="12" t="s">
        <v>120</v>
      </c>
      <c r="C390" s="108" t="s">
        <v>64</v>
      </c>
      <c r="D390" s="82"/>
      <c r="E390" s="14"/>
      <c r="F390" s="31">
        <v>0</v>
      </c>
      <c r="G390" s="84"/>
      <c r="H390" s="14"/>
      <c r="I390" s="31">
        <v>0</v>
      </c>
      <c r="J390" s="42"/>
      <c r="K390" s="14"/>
      <c r="L390" s="34">
        <v>0</v>
      </c>
      <c r="M390" s="42"/>
      <c r="N390" s="60">
        <v>0</v>
      </c>
      <c r="O390" s="42"/>
      <c r="P390" s="14"/>
      <c r="Q390" s="34">
        <v>0</v>
      </c>
      <c r="R390" s="42"/>
      <c r="S390" s="86"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20.45" hidden="1" customHeight="1">
      <c r="A391" t="s">
        <v>502</v>
      </c>
      <c r="B391" s="12" t="s">
        <v>120</v>
      </c>
      <c r="C391" s="108" t="s">
        <v>21</v>
      </c>
      <c r="D391" s="82"/>
      <c r="E391" s="14"/>
      <c r="F391" s="31">
        <v>0</v>
      </c>
      <c r="G391" s="84"/>
      <c r="H391" s="14"/>
      <c r="I391" s="31">
        <v>0</v>
      </c>
      <c r="J391" s="42"/>
      <c r="K391" s="14"/>
      <c r="L391" s="34">
        <v>0</v>
      </c>
      <c r="M391" s="42"/>
      <c r="N391" s="60">
        <v>0</v>
      </c>
      <c r="O391" s="42"/>
      <c r="P391" s="14"/>
      <c r="Q391" s="34">
        <v>0</v>
      </c>
      <c r="R391" s="42"/>
      <c r="S391" s="86"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20.45" hidden="1" customHeight="1">
      <c r="A392" t="s">
        <v>502</v>
      </c>
      <c r="B392" s="12" t="s">
        <v>120</v>
      </c>
      <c r="C392" s="108" t="s">
        <v>21</v>
      </c>
      <c r="D392" s="82"/>
      <c r="E392" s="14"/>
      <c r="F392" s="31">
        <v>0</v>
      </c>
      <c r="G392" s="84"/>
      <c r="H392" s="14"/>
      <c r="I392" s="31">
        <v>0</v>
      </c>
      <c r="J392" s="42"/>
      <c r="K392" s="14"/>
      <c r="L392" s="34">
        <v>0</v>
      </c>
      <c r="M392" s="42"/>
      <c r="N392" s="60">
        <v>0</v>
      </c>
      <c r="O392" s="42"/>
      <c r="P392" s="14"/>
      <c r="Q392" s="34">
        <v>0</v>
      </c>
      <c r="R392" s="42"/>
      <c r="S392" s="86"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20.45" hidden="1" customHeight="1">
      <c r="A393" t="s">
        <v>502</v>
      </c>
      <c r="B393" s="12" t="s">
        <v>120</v>
      </c>
      <c r="C393" s="108" t="s">
        <v>21</v>
      </c>
      <c r="D393" s="89"/>
      <c r="E393" s="117"/>
      <c r="F393" s="31">
        <v>0</v>
      </c>
      <c r="G393" s="91"/>
      <c r="H393" s="117"/>
      <c r="I393" s="31">
        <v>0</v>
      </c>
      <c r="J393" s="24"/>
      <c r="K393" s="117"/>
      <c r="L393" s="34">
        <v>0</v>
      </c>
      <c r="M393" s="24"/>
      <c r="N393" s="94">
        <v>0</v>
      </c>
      <c r="O393" s="24"/>
      <c r="P393" s="117"/>
      <c r="Q393" s="34">
        <v>0</v>
      </c>
      <c r="R393" s="24"/>
      <c r="S393" s="95"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20.45" hidden="1" customHeight="1">
      <c r="B394" s="7"/>
      <c r="C394" s="99" t="s">
        <v>65</v>
      </c>
      <c r="D394" s="100" t="s">
        <v>40</v>
      </c>
      <c r="E394" s="101">
        <v>0</v>
      </c>
      <c r="F394" s="102">
        <v>0</v>
      </c>
      <c r="G394" s="103" t="s">
        <v>40</v>
      </c>
      <c r="H394" s="101">
        <v>0</v>
      </c>
      <c r="I394" s="102">
        <v>0</v>
      </c>
      <c r="J394" s="103" t="s">
        <v>40</v>
      </c>
      <c r="K394" s="101">
        <v>0</v>
      </c>
      <c r="L394" s="102">
        <v>0</v>
      </c>
      <c r="M394" s="154"/>
      <c r="N394" s="102">
        <v>0</v>
      </c>
      <c r="O394" s="103" t="s">
        <v>40</v>
      </c>
      <c r="P394" s="101">
        <v>0</v>
      </c>
      <c r="Q394" s="102">
        <v>0</v>
      </c>
      <c r="R394" s="154"/>
      <c r="S394" s="120"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20.45" hidden="1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20.45" hidden="1" customHeight="1">
      <c r="B396" s="7"/>
      <c r="C396" s="99" t="s">
        <v>66</v>
      </c>
      <c r="D396" s="100" t="s">
        <v>40</v>
      </c>
      <c r="E396" s="101">
        <v>0</v>
      </c>
      <c r="F396" s="102">
        <v>0</v>
      </c>
      <c r="G396" s="103" t="s">
        <v>40</v>
      </c>
      <c r="H396" s="101">
        <v>0</v>
      </c>
      <c r="I396" s="102">
        <v>0</v>
      </c>
      <c r="J396" s="103" t="s">
        <v>40</v>
      </c>
      <c r="K396" s="101">
        <v>0</v>
      </c>
      <c r="L396" s="102">
        <v>0</v>
      </c>
      <c r="M396" s="259"/>
      <c r="N396" s="102">
        <v>0</v>
      </c>
      <c r="O396" s="103" t="s">
        <v>40</v>
      </c>
      <c r="P396" s="101">
        <v>0</v>
      </c>
      <c r="Q396" s="102">
        <v>0</v>
      </c>
      <c r="R396" s="106"/>
      <c r="S396" s="107">
        <v>0</v>
      </c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20.45" hidden="1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20.45" hidden="1" customHeight="1" thickTop="1" thickBot="1">
      <c r="B398" s="7"/>
      <c r="C398" s="260" t="s">
        <v>73</v>
      </c>
      <c r="D398" s="261"/>
      <c r="E398" s="261"/>
      <c r="F398" s="262">
        <v>0</v>
      </c>
      <c r="G398" s="263"/>
      <c r="H398" s="261"/>
      <c r="I398" s="262">
        <v>0</v>
      </c>
      <c r="J398" s="264"/>
      <c r="K398" s="265"/>
      <c r="L398" s="262">
        <v>0</v>
      </c>
      <c r="M398" s="263"/>
      <c r="N398" s="262">
        <v>0</v>
      </c>
      <c r="O398" s="264"/>
      <c r="P398" s="265"/>
      <c r="Q398" s="262">
        <v>0</v>
      </c>
      <c r="R398" s="264"/>
      <c r="S398" s="266"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hidden="1" customHeight="1" thickTop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hidden="1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/>
      <c r="M400" s="14"/>
      <c r="N400" s="14"/>
      <c r="O400" s="14"/>
      <c r="P400" s="14"/>
      <c r="Q400" s="14"/>
      <c r="R400" s="14"/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6" t="s">
        <v>256</v>
      </c>
      <c r="W401" s="6"/>
      <c r="X401" s="6"/>
      <c r="Y401" s="6"/>
      <c r="Z401" s="1"/>
      <c r="AA401" s="1"/>
      <c r="AB401" s="6"/>
      <c r="AC401" s="6"/>
      <c r="AD401" s="1"/>
      <c r="AE401" s="749" t="s">
        <v>122</v>
      </c>
      <c r="AF401" s="6"/>
      <c r="AG401" s="6"/>
      <c r="AH401" s="1"/>
      <c r="AI401" s="1"/>
      <c r="AJ401" s="267"/>
      <c r="AK401" s="2"/>
      <c r="AL401" s="1"/>
      <c r="AM401" s="6"/>
      <c r="AN401" s="6"/>
      <c r="AO401" s="5" t="s">
        <v>539</v>
      </c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1:61" ht="20.45" customHeight="1" thickTop="1" thickBot="1">
      <c r="A403" t="s">
        <v>522</v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269"/>
      <c r="W403" s="750"/>
      <c r="X403" s="779" t="s">
        <v>123</v>
      </c>
      <c r="Y403" s="772"/>
      <c r="Z403" s="780"/>
      <c r="AA403" s="771" t="s">
        <v>75</v>
      </c>
      <c r="AB403" s="772"/>
      <c r="AC403" s="780"/>
      <c r="AD403" s="771" t="s">
        <v>7</v>
      </c>
      <c r="AE403" s="772"/>
      <c r="AF403" s="780"/>
      <c r="AG403" s="771" t="s">
        <v>124</v>
      </c>
      <c r="AH403" s="772"/>
      <c r="AI403" s="780"/>
      <c r="AJ403" s="771" t="s">
        <v>125</v>
      </c>
      <c r="AK403" s="772"/>
      <c r="AL403" s="772"/>
      <c r="AM403" s="771" t="s">
        <v>126</v>
      </c>
      <c r="AN403" s="772"/>
      <c r="AO403" s="773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1:61" ht="20.45" customHeight="1">
      <c r="A404" t="s">
        <v>522</v>
      </c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88"/>
      <c r="W404" s="271" t="s">
        <v>127</v>
      </c>
      <c r="X404" s="271" t="s">
        <v>128</v>
      </c>
      <c r="Y404" s="271" t="s">
        <v>129</v>
      </c>
      <c r="Z404" s="272" t="s">
        <v>130</v>
      </c>
      <c r="AA404" s="271" t="s">
        <v>128</v>
      </c>
      <c r="AB404" s="271" t="s">
        <v>129</v>
      </c>
      <c r="AC404" s="272" t="s">
        <v>130</v>
      </c>
      <c r="AD404" s="273" t="s">
        <v>128</v>
      </c>
      <c r="AE404" s="271" t="s">
        <v>129</v>
      </c>
      <c r="AF404" s="271" t="s">
        <v>130</v>
      </c>
      <c r="AG404" s="273" t="s">
        <v>131</v>
      </c>
      <c r="AH404" s="271" t="s">
        <v>132</v>
      </c>
      <c r="AI404" s="271" t="s">
        <v>133</v>
      </c>
      <c r="AJ404" s="273" t="s">
        <v>128</v>
      </c>
      <c r="AK404" s="271" t="s">
        <v>129</v>
      </c>
      <c r="AL404" s="271" t="s">
        <v>130</v>
      </c>
      <c r="AM404" s="274" t="s">
        <v>131</v>
      </c>
      <c r="AN404" s="271" t="s">
        <v>132</v>
      </c>
      <c r="AO404" s="145" t="s">
        <v>133</v>
      </c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1:61" ht="20.45" customHeight="1">
      <c r="A405" t="s">
        <v>16</v>
      </c>
      <c r="B405" s="7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258"/>
      <c r="U405" s="258"/>
      <c r="V405" s="109" t="s">
        <v>16</v>
      </c>
      <c r="W405" s="275"/>
      <c r="X405" s="275"/>
      <c r="Y405" s="275"/>
      <c r="Z405" s="276">
        <v>2073370.794246813</v>
      </c>
      <c r="AA405" s="275"/>
      <c r="AB405" s="275"/>
      <c r="AC405" s="276">
        <v>2073370.794246813</v>
      </c>
      <c r="AD405" s="277"/>
      <c r="AE405" s="278"/>
      <c r="AF405" s="278">
        <v>5409216.4000000004</v>
      </c>
      <c r="AG405" s="277"/>
      <c r="AH405" s="278"/>
      <c r="AI405" s="279"/>
      <c r="AJ405" s="277"/>
      <c r="AK405" s="278"/>
      <c r="AL405" s="278">
        <v>4283719.74</v>
      </c>
      <c r="AM405" s="280"/>
      <c r="AN405" s="278"/>
      <c r="AO405" s="281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1:61" ht="20.45" customHeight="1">
      <c r="A406" t="s">
        <v>134</v>
      </c>
      <c r="B406" s="7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258"/>
      <c r="U406" s="258"/>
      <c r="V406" s="282" t="s">
        <v>134</v>
      </c>
      <c r="W406" s="283"/>
      <c r="X406" s="283"/>
      <c r="Y406" s="283"/>
      <c r="Z406" s="284">
        <v>447448.36001540109</v>
      </c>
      <c r="AA406" s="283"/>
      <c r="AB406" s="283"/>
      <c r="AC406" s="284">
        <v>473086.52530044882</v>
      </c>
      <c r="AD406" s="285"/>
      <c r="AE406" s="286"/>
      <c r="AF406" s="286">
        <v>570534.8899999999</v>
      </c>
      <c r="AG406" s="285"/>
      <c r="AH406" s="286">
        <v>97448.364699551079</v>
      </c>
      <c r="AI406" s="287">
        <v>0.2059842322451762</v>
      </c>
      <c r="AJ406" s="285"/>
      <c r="AK406" s="286"/>
      <c r="AL406" s="286">
        <v>444806.22000000009</v>
      </c>
      <c r="AM406" s="288"/>
      <c r="AN406" s="286">
        <v>125728.66999999981</v>
      </c>
      <c r="AO406" s="289">
        <v>0.28265942414204503</v>
      </c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1:61" ht="20.45" customHeight="1">
      <c r="A407" t="s">
        <v>135</v>
      </c>
      <c r="B407" s="7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258"/>
      <c r="U407" s="258"/>
      <c r="V407" s="290" t="s">
        <v>135</v>
      </c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1:61" ht="20.45" customHeight="1">
      <c r="A408" t="s">
        <v>32</v>
      </c>
      <c r="B408" s="7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258"/>
      <c r="U408" s="258"/>
      <c r="V408" s="108" t="s">
        <v>32</v>
      </c>
      <c r="W408" s="298" t="s">
        <v>136</v>
      </c>
      <c r="X408" s="291"/>
      <c r="Y408" s="299">
        <v>447.03837620673994</v>
      </c>
      <c r="Z408" s="292">
        <v>36641.020471478783</v>
      </c>
      <c r="AA408" s="291"/>
      <c r="AB408" s="299">
        <v>452.80294477850862</v>
      </c>
      <c r="AC408" s="292">
        <v>37113.507144412062</v>
      </c>
      <c r="AD408" s="300"/>
      <c r="AE408" s="299">
        <v>554.69441441441438</v>
      </c>
      <c r="AF408" s="292">
        <v>61571.08</v>
      </c>
      <c r="AG408" s="293">
        <v>101.89146963590576</v>
      </c>
      <c r="AH408" s="294">
        <v>24457.57285558794</v>
      </c>
      <c r="AI408" s="295">
        <v>0.65899384718402598</v>
      </c>
      <c r="AJ408" s="300"/>
      <c r="AK408" s="294">
        <v>371.15702702702703</v>
      </c>
      <c r="AL408" s="292">
        <v>41198.43</v>
      </c>
      <c r="AM408" s="296">
        <v>107.65603820767444</v>
      </c>
      <c r="AN408" s="294">
        <v>20372.650000000001</v>
      </c>
      <c r="AO408" s="301">
        <v>0.49450063995157101</v>
      </c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1:61" ht="20.45" customHeight="1">
      <c r="A409" t="s">
        <v>33</v>
      </c>
      <c r="B409" s="7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258"/>
      <c r="U409" s="258"/>
      <c r="V409" s="109" t="s">
        <v>33</v>
      </c>
      <c r="W409" s="302" t="s">
        <v>137</v>
      </c>
      <c r="X409" s="275"/>
      <c r="Y409" s="303">
        <v>350.01315813268997</v>
      </c>
      <c r="Z409" s="276">
        <v>28688.45265869475</v>
      </c>
      <c r="AA409" s="275"/>
      <c r="AB409" s="303">
        <v>350.01315813268997</v>
      </c>
      <c r="AC409" s="276">
        <v>28688.45265869475</v>
      </c>
      <c r="AD409" s="304"/>
      <c r="AE409" s="303">
        <v>344.0827027027027</v>
      </c>
      <c r="AF409" s="276">
        <v>38193.18</v>
      </c>
      <c r="AG409" s="277">
        <v>-5.9304554299872621</v>
      </c>
      <c r="AH409" s="278">
        <v>9504.7273413052499</v>
      </c>
      <c r="AI409" s="305">
        <v>0.33130846945224163</v>
      </c>
      <c r="AJ409" s="304"/>
      <c r="AK409" s="278">
        <v>253.09513513513511</v>
      </c>
      <c r="AL409" s="276">
        <v>28093.559999999998</v>
      </c>
      <c r="AM409" s="280">
        <v>-5.9304554299872621</v>
      </c>
      <c r="AN409" s="278">
        <v>10099.620000000003</v>
      </c>
      <c r="AO409" s="306">
        <v>0.3594994724769664</v>
      </c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1:61" ht="20.45" customHeight="1">
      <c r="A410" t="s">
        <v>34</v>
      </c>
      <c r="B410" s="7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258"/>
      <c r="U410" s="258"/>
      <c r="V410" s="108" t="s">
        <v>34</v>
      </c>
      <c r="W410" s="298" t="s">
        <v>138</v>
      </c>
      <c r="X410" s="291"/>
      <c r="Y410" s="299">
        <v>169.50915088724997</v>
      </c>
      <c r="Z410" s="292">
        <v>13893.63553184155</v>
      </c>
      <c r="AA410" s="291"/>
      <c r="AB410" s="299">
        <v>169.50915088724997</v>
      </c>
      <c r="AC410" s="292">
        <v>13893.63553184155</v>
      </c>
      <c r="AD410" s="300"/>
      <c r="AE410" s="299">
        <v>115.19729729729731</v>
      </c>
      <c r="AF410" s="292">
        <v>12786.900000000001</v>
      </c>
      <c r="AG410" s="293">
        <v>-54.311853589952662</v>
      </c>
      <c r="AH410" s="294">
        <v>-1106.7355318415484</v>
      </c>
      <c r="AI410" s="295">
        <v>-7.9657734601222455E-2</v>
      </c>
      <c r="AJ410" s="300"/>
      <c r="AK410" s="294">
        <v>109.02342342342342</v>
      </c>
      <c r="AL410" s="292">
        <v>12101.6</v>
      </c>
      <c r="AM410" s="296">
        <v>-54.311853589952662</v>
      </c>
      <c r="AN410" s="294">
        <v>685.30000000000109</v>
      </c>
      <c r="AO410" s="301">
        <v>5.6628875520592405E-2</v>
      </c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1:61" ht="20.45" customHeight="1">
      <c r="A411" t="s">
        <v>35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258"/>
      <c r="U411" s="258"/>
      <c r="V411" s="108" t="s">
        <v>35</v>
      </c>
      <c r="W411" s="298" t="s">
        <v>139</v>
      </c>
      <c r="X411" s="291"/>
      <c r="Y411" s="299">
        <v>35.514244041143918</v>
      </c>
      <c r="Z411" s="292">
        <v>2910.8868772797505</v>
      </c>
      <c r="AA411" s="291"/>
      <c r="AB411" s="299">
        <v>35.514244041143918</v>
      </c>
      <c r="AC411" s="292">
        <v>2910.8868772797505</v>
      </c>
      <c r="AD411" s="300"/>
      <c r="AE411" s="299">
        <v>0</v>
      </c>
      <c r="AF411" s="292">
        <v>0</v>
      </c>
      <c r="AG411" s="293">
        <v>-35.514244041143918</v>
      </c>
      <c r="AH411" s="294">
        <v>-2910.8868772797505</v>
      </c>
      <c r="AI411" s="295">
        <v>-1</v>
      </c>
      <c r="AJ411" s="300"/>
      <c r="AK411" s="294">
        <v>8.6574774774774781</v>
      </c>
      <c r="AL411" s="292">
        <v>960.98</v>
      </c>
      <c r="AM411" s="296">
        <v>-35.514244041143918</v>
      </c>
      <c r="AN411" s="294">
        <v>-960.98</v>
      </c>
      <c r="AO411" s="307">
        <v>-1</v>
      </c>
      <c r="AP411" s="258"/>
      <c r="AQ411" s="258"/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1:61" ht="20.45" customHeight="1">
      <c r="A412" t="s">
        <v>36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258"/>
      <c r="U412" s="258"/>
      <c r="V412" s="109" t="s">
        <v>36</v>
      </c>
      <c r="W412" s="302"/>
      <c r="X412" s="275"/>
      <c r="Y412" s="303">
        <v>44.431896175317277</v>
      </c>
      <c r="Z412" s="276">
        <v>3641.8126585926752</v>
      </c>
      <c r="AA412" s="275"/>
      <c r="AB412" s="303">
        <v>44.431896175317277</v>
      </c>
      <c r="AC412" s="276">
        <v>3641.8126585926752</v>
      </c>
      <c r="AD412" s="304"/>
      <c r="AE412" s="303">
        <v>25.740990990990991</v>
      </c>
      <c r="AF412" s="276">
        <v>2857.25</v>
      </c>
      <c r="AG412" s="277">
        <v>-18.690905184326287</v>
      </c>
      <c r="AH412" s="278">
        <v>-784.56265859267523</v>
      </c>
      <c r="AI412" s="305">
        <v>-0.21543191046402094</v>
      </c>
      <c r="AJ412" s="304"/>
      <c r="AK412" s="278">
        <v>45.395045045045052</v>
      </c>
      <c r="AL412" s="276">
        <v>5038.8500000000004</v>
      </c>
      <c r="AM412" s="280">
        <v>-18.690905184326287</v>
      </c>
      <c r="AN412" s="278">
        <v>-2181.6000000000004</v>
      </c>
      <c r="AO412" s="306">
        <v>-0.43295593240521157</v>
      </c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1:61" ht="20.45" customHeight="1">
      <c r="A413" t="s">
        <v>37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258"/>
      <c r="U413" s="258"/>
      <c r="V413" s="108" t="s">
        <v>37</v>
      </c>
      <c r="W413" s="298" t="s">
        <v>140</v>
      </c>
      <c r="X413" s="295"/>
      <c r="Y413" s="299">
        <v>148.96386783529545</v>
      </c>
      <c r="Z413" s="292">
        <v>12209.663468219773</v>
      </c>
      <c r="AA413" s="295"/>
      <c r="AB413" s="299">
        <v>148.96386783529545</v>
      </c>
      <c r="AC413" s="292">
        <v>12209.663468219773</v>
      </c>
      <c r="AD413" s="300"/>
      <c r="AE413" s="299">
        <v>98.376396396396387</v>
      </c>
      <c r="AF413" s="292">
        <v>10919.779999999999</v>
      </c>
      <c r="AG413" s="293">
        <v>-50.587471438899058</v>
      </c>
      <c r="AH413" s="294">
        <v>-1289.8834682197739</v>
      </c>
      <c r="AI413" s="295">
        <v>-0.10564447345966409</v>
      </c>
      <c r="AJ413" s="300"/>
      <c r="AK413" s="294">
        <v>101.26126126126127</v>
      </c>
      <c r="AL413" s="292">
        <v>11240</v>
      </c>
      <c r="AM413" s="296">
        <v>-50.587471438899058</v>
      </c>
      <c r="AN413" s="294">
        <v>-320.22000000000116</v>
      </c>
      <c r="AO413" s="301">
        <v>-2.8489323843416473E-2</v>
      </c>
      <c r="AP413" s="258"/>
      <c r="AQ413" s="258" t="s">
        <v>533</v>
      </c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1:61" ht="20.45" customHeight="1">
      <c r="A414" t="s">
        <v>38</v>
      </c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258"/>
      <c r="U414" s="258"/>
      <c r="V414" s="108" t="s">
        <v>38</v>
      </c>
      <c r="W414" s="298" t="s">
        <v>141</v>
      </c>
      <c r="X414" s="291"/>
      <c r="Y414" s="299">
        <v>193.25422354483004</v>
      </c>
      <c r="Z414" s="292">
        <v>15839.874914522146</v>
      </c>
      <c r="AA414" s="291"/>
      <c r="AB414" s="299">
        <v>194.75319368656079</v>
      </c>
      <c r="AC414" s="292">
        <v>15962.736392579887</v>
      </c>
      <c r="AD414" s="300"/>
      <c r="AE414" s="299">
        <v>101.81369565217391</v>
      </c>
      <c r="AF414" s="292">
        <v>14050.289999999999</v>
      </c>
      <c r="AG414" s="293">
        <v>-92.939498034386887</v>
      </c>
      <c r="AH414" s="294">
        <v>-1912.4463925798882</v>
      </c>
      <c r="AI414" s="295">
        <v>-0.11980692692944983</v>
      </c>
      <c r="AJ414" s="300"/>
      <c r="AK414" s="294">
        <v>184.66270270270269</v>
      </c>
      <c r="AL414" s="292">
        <v>20497.559999999998</v>
      </c>
      <c r="AM414" s="296">
        <v>-91.440527892656135</v>
      </c>
      <c r="AN414" s="294">
        <v>-6447.2699999999986</v>
      </c>
      <c r="AO414" s="301">
        <v>-0.31453841335261362</v>
      </c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1:61" ht="20.45" hidden="1" customHeight="1">
      <c r="A415" t="s">
        <v>21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258"/>
      <c r="U415" s="258"/>
      <c r="V415" s="108" t="s">
        <v>21</v>
      </c>
      <c r="W415" s="298"/>
      <c r="X415" s="295"/>
      <c r="Y415" s="299">
        <v>0</v>
      </c>
      <c r="Z415" s="292">
        <v>0</v>
      </c>
      <c r="AA415" s="291"/>
      <c r="AB415" s="299">
        <v>0</v>
      </c>
      <c r="AC415" s="292">
        <v>0</v>
      </c>
      <c r="AD415" s="300"/>
      <c r="AE415" s="299">
        <v>0</v>
      </c>
      <c r="AF415" s="292">
        <v>0</v>
      </c>
      <c r="AG415" s="293">
        <v>0</v>
      </c>
      <c r="AH415" s="294">
        <v>0</v>
      </c>
      <c r="AI415" s="295">
        <v>0</v>
      </c>
      <c r="AJ415" s="300"/>
      <c r="AK415" s="294">
        <v>0</v>
      </c>
      <c r="AL415" s="292">
        <v>0</v>
      </c>
      <c r="AM415" s="296">
        <v>0</v>
      </c>
      <c r="AN415" s="294">
        <v>0</v>
      </c>
      <c r="AO415" s="301">
        <v>0</v>
      </c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1:61" ht="20.45" hidden="1" customHeight="1">
      <c r="A416" t="s">
        <v>21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258"/>
      <c r="U416" s="258"/>
      <c r="V416" s="108" t="s">
        <v>21</v>
      </c>
      <c r="W416" s="298"/>
      <c r="X416" s="295"/>
      <c r="Y416" s="299">
        <v>0</v>
      </c>
      <c r="Z416" s="292">
        <v>0</v>
      </c>
      <c r="AA416" s="291"/>
      <c r="AB416" s="299">
        <v>0</v>
      </c>
      <c r="AC416" s="292">
        <v>0</v>
      </c>
      <c r="AD416" s="300"/>
      <c r="AE416" s="299">
        <v>0</v>
      </c>
      <c r="AF416" s="292">
        <v>0</v>
      </c>
      <c r="AG416" s="293">
        <v>0</v>
      </c>
      <c r="AH416" s="294">
        <v>0</v>
      </c>
      <c r="AI416" s="295">
        <v>0</v>
      </c>
      <c r="AJ416" s="300"/>
      <c r="AK416" s="294">
        <v>0</v>
      </c>
      <c r="AL416" s="292">
        <v>0</v>
      </c>
      <c r="AM416" s="296">
        <v>0</v>
      </c>
      <c r="AN416" s="294">
        <v>0</v>
      </c>
      <c r="AO416" s="301">
        <v>0</v>
      </c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1:61" ht="20.45" hidden="1" customHeight="1">
      <c r="A417" t="s">
        <v>21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8"/>
      <c r="U417" s="258"/>
      <c r="V417" s="108" t="s">
        <v>21</v>
      </c>
      <c r="W417" s="298" t="s">
        <v>141</v>
      </c>
      <c r="X417" s="291"/>
      <c r="Y417" s="299">
        <v>0</v>
      </c>
      <c r="Z417" s="292">
        <v>0</v>
      </c>
      <c r="AA417" s="291"/>
      <c r="AB417" s="299">
        <v>0</v>
      </c>
      <c r="AC417" s="292">
        <v>0</v>
      </c>
      <c r="AD417" s="300"/>
      <c r="AE417" s="299">
        <v>0</v>
      </c>
      <c r="AF417" s="292">
        <v>0</v>
      </c>
      <c r="AG417" s="293">
        <v>0</v>
      </c>
      <c r="AH417" s="294">
        <v>0</v>
      </c>
      <c r="AI417" s="295">
        <v>0</v>
      </c>
      <c r="AJ417" s="300"/>
      <c r="AK417" s="294">
        <v>0</v>
      </c>
      <c r="AL417" s="292">
        <v>0</v>
      </c>
      <c r="AM417" s="296">
        <v>0</v>
      </c>
      <c r="AN417" s="294">
        <v>0</v>
      </c>
      <c r="AO417" s="301">
        <v>0</v>
      </c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1:61" ht="20.45" customHeight="1">
      <c r="A418" t="s">
        <v>39</v>
      </c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258"/>
      <c r="U418" s="258"/>
      <c r="V418" s="308" t="s">
        <v>39</v>
      </c>
      <c r="W418" s="309"/>
      <c r="X418" s="310">
        <v>0.25438767185717603</v>
      </c>
      <c r="Y418" s="309"/>
      <c r="Z418" s="311">
        <v>113825.34658062943</v>
      </c>
      <c r="AA418" s="310">
        <v>0.24185997404799031</v>
      </c>
      <c r="AB418" s="309"/>
      <c r="AC418" s="311">
        <v>114420.69473162046</v>
      </c>
      <c r="AD418" s="312">
        <v>0.24604714358485602</v>
      </c>
      <c r="AE418" s="309"/>
      <c r="AF418" s="311">
        <v>140378.48000000001</v>
      </c>
      <c r="AG418" s="313"/>
      <c r="AH418" s="314">
        <v>25957.78526837955</v>
      </c>
      <c r="AI418" s="310">
        <v>0.22686267837531357</v>
      </c>
      <c r="AJ418" s="312">
        <v>0.26782669540907045</v>
      </c>
      <c r="AK418" s="309"/>
      <c r="AL418" s="311">
        <v>119130.98</v>
      </c>
      <c r="AM418" s="315"/>
      <c r="AN418" s="314">
        <v>21247.500000000015</v>
      </c>
      <c r="AO418" s="289">
        <v>0.17835411074432542</v>
      </c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1:61" ht="20.45" customHeight="1">
      <c r="A419" t="s">
        <v>142</v>
      </c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316"/>
      <c r="P419" s="162"/>
      <c r="Q419" s="11"/>
      <c r="R419" s="11"/>
      <c r="S419" s="11"/>
      <c r="T419" s="258"/>
      <c r="U419" s="258"/>
      <c r="V419" s="108" t="s">
        <v>142</v>
      </c>
      <c r="W419" s="298" t="s">
        <v>143</v>
      </c>
      <c r="X419" s="291"/>
      <c r="Y419" s="291"/>
      <c r="Z419" s="292">
        <v>0</v>
      </c>
      <c r="AA419" s="291"/>
      <c r="AB419" s="291"/>
      <c r="AC419" s="292">
        <v>0</v>
      </c>
      <c r="AD419" s="300"/>
      <c r="AE419" s="299"/>
      <c r="AF419" s="292">
        <v>2916.67</v>
      </c>
      <c r="AG419" s="293"/>
      <c r="AH419" s="294">
        <v>2916.67</v>
      </c>
      <c r="AI419" s="295">
        <v>0</v>
      </c>
      <c r="AJ419" s="300"/>
      <c r="AK419" s="291"/>
      <c r="AL419" s="292">
        <v>7202.5999999999995</v>
      </c>
      <c r="AM419" s="296"/>
      <c r="AN419" s="294">
        <v>-4285.9299999999994</v>
      </c>
      <c r="AO419" s="301">
        <v>-0.59505317524227364</v>
      </c>
      <c r="AP419" s="258" t="s">
        <v>523</v>
      </c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1:61" ht="20.45" customHeight="1">
      <c r="A420" t="s">
        <v>42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316"/>
      <c r="P420" s="162"/>
      <c r="Q420" s="11"/>
      <c r="R420" s="11"/>
      <c r="S420" s="11"/>
      <c r="T420" s="258"/>
      <c r="U420" s="258"/>
      <c r="V420" s="108" t="s">
        <v>42</v>
      </c>
      <c r="W420" s="298" t="s">
        <v>144</v>
      </c>
      <c r="X420" s="291"/>
      <c r="Y420" s="291"/>
      <c r="Z420" s="292">
        <v>55660.690680415813</v>
      </c>
      <c r="AA420" s="291"/>
      <c r="AB420" s="291"/>
      <c r="AC420" s="292">
        <v>55660.690680415813</v>
      </c>
      <c r="AD420" s="300"/>
      <c r="AE420" s="299"/>
      <c r="AF420" s="292">
        <v>66586.930000000008</v>
      </c>
      <c r="AG420" s="293"/>
      <c r="AH420" s="294">
        <v>10926.239319584194</v>
      </c>
      <c r="AI420" s="295">
        <v>0.19630082174723329</v>
      </c>
      <c r="AJ420" s="300"/>
      <c r="AK420" s="291"/>
      <c r="AL420" s="292">
        <v>66409.740000000005</v>
      </c>
      <c r="AM420" s="296"/>
      <c r="AN420" s="294">
        <v>177.19000000000233</v>
      </c>
      <c r="AO420" s="301">
        <v>2.6681327166768356E-3</v>
      </c>
      <c r="AP420" s="258"/>
      <c r="AQ420" s="258" t="s">
        <v>524</v>
      </c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1:61" ht="20.45" customHeight="1">
      <c r="A421" t="s">
        <v>43</v>
      </c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/>
      <c r="M421" s="258"/>
      <c r="N421" s="258"/>
      <c r="O421" s="317"/>
      <c r="P421" s="162"/>
      <c r="Q421" s="258"/>
      <c r="R421" s="258"/>
      <c r="S421" s="258"/>
      <c r="T421" s="258"/>
      <c r="U421" s="258"/>
      <c r="V421" s="109" t="s">
        <v>43</v>
      </c>
      <c r="W421" s="302" t="s">
        <v>145</v>
      </c>
      <c r="X421" s="275"/>
      <c r="Y421" s="275"/>
      <c r="Z421" s="276">
        <v>27636.906156015328</v>
      </c>
      <c r="AA421" s="275"/>
      <c r="AB421" s="275"/>
      <c r="AC421" s="276">
        <v>27636.906156015328</v>
      </c>
      <c r="AD421" s="304"/>
      <c r="AE421" s="303"/>
      <c r="AF421" s="276">
        <v>23701.83</v>
      </c>
      <c r="AG421" s="277"/>
      <c r="AH421" s="278">
        <v>-3935.076156015326</v>
      </c>
      <c r="AI421" s="305">
        <v>-0.14238482896027183</v>
      </c>
      <c r="AJ421" s="304"/>
      <c r="AK421" s="275"/>
      <c r="AL421" s="276">
        <v>23792.899999999998</v>
      </c>
      <c r="AM421" s="280"/>
      <c r="AN421" s="278">
        <v>-91.069999999996071</v>
      </c>
      <c r="AO421" s="281">
        <v>-3.8276124390047486E-3</v>
      </c>
      <c r="AP421" s="258"/>
      <c r="AQ421" s="258" t="s">
        <v>525</v>
      </c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1:61" ht="20.45" customHeight="1">
      <c r="A422" t="s">
        <v>44</v>
      </c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/>
      <c r="N422" s="258"/>
      <c r="O422" s="317"/>
      <c r="P422" s="162"/>
      <c r="Q422" s="258"/>
      <c r="R422" s="258"/>
      <c r="S422" s="258"/>
      <c r="T422" s="258"/>
      <c r="U422" s="258"/>
      <c r="V422" s="108" t="s">
        <v>44</v>
      </c>
      <c r="W422" s="298" t="s">
        <v>146</v>
      </c>
      <c r="X422" s="291"/>
      <c r="Y422" s="291"/>
      <c r="Z422" s="292">
        <v>47825.042585011499</v>
      </c>
      <c r="AA422" s="291"/>
      <c r="AB422" s="291"/>
      <c r="AC422" s="292">
        <v>47825.042585011499</v>
      </c>
      <c r="AD422" s="300"/>
      <c r="AE422" s="299"/>
      <c r="AF422" s="292">
        <v>51866.240000000005</v>
      </c>
      <c r="AG422" s="293"/>
      <c r="AH422" s="294">
        <v>4041.1974149885064</v>
      </c>
      <c r="AI422" s="295">
        <v>8.449960933761988E-2</v>
      </c>
      <c r="AJ422" s="300"/>
      <c r="AK422" s="291"/>
      <c r="AL422" s="292">
        <v>44420.84</v>
      </c>
      <c r="AM422" s="296"/>
      <c r="AN422" s="294">
        <v>7445.4000000000087</v>
      </c>
      <c r="AO422" s="301">
        <v>0.16761051794608137</v>
      </c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1:61" ht="20.45" customHeight="1">
      <c r="A423" t="s">
        <v>45</v>
      </c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/>
      <c r="N423" s="258"/>
      <c r="O423" s="317"/>
      <c r="P423" s="162"/>
      <c r="Q423" s="258"/>
      <c r="R423" s="258"/>
      <c r="S423" s="258"/>
      <c r="T423" s="258"/>
      <c r="U423" s="258"/>
      <c r="V423" s="108" t="s">
        <v>45</v>
      </c>
      <c r="W423" s="298" t="s">
        <v>147</v>
      </c>
      <c r="X423" s="291"/>
      <c r="Y423" s="291"/>
      <c r="Z423" s="292">
        <v>35446.628519540238</v>
      </c>
      <c r="AA423" s="291"/>
      <c r="AB423" s="291"/>
      <c r="AC423" s="292">
        <v>35446.628519540238</v>
      </c>
      <c r="AD423" s="300"/>
      <c r="AE423" s="299"/>
      <c r="AF423" s="292">
        <v>28608.93</v>
      </c>
      <c r="AG423" s="293"/>
      <c r="AH423" s="294">
        <v>-6837.6985195402376</v>
      </c>
      <c r="AI423" s="295">
        <v>-0.19290123786443897</v>
      </c>
      <c r="AJ423" s="300"/>
      <c r="AK423" s="291"/>
      <c r="AL423" s="292">
        <v>22979.45</v>
      </c>
      <c r="AM423" s="296"/>
      <c r="AN423" s="294">
        <v>5629.48</v>
      </c>
      <c r="AO423" s="301">
        <v>0.24497888330660653</v>
      </c>
      <c r="AP423" s="258"/>
      <c r="AQ423" s="258" t="s">
        <v>534</v>
      </c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1:61" ht="20.45" hidden="1" customHeight="1">
      <c r="A424" t="s">
        <v>21</v>
      </c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317"/>
      <c r="P424" s="162"/>
      <c r="Q424" s="258"/>
      <c r="R424" s="258"/>
      <c r="S424" s="258"/>
      <c r="T424" s="258"/>
      <c r="U424" s="258"/>
      <c r="V424" s="108" t="s">
        <v>21</v>
      </c>
      <c r="W424" s="298"/>
      <c r="X424" s="291"/>
      <c r="Y424" s="291"/>
      <c r="Z424" s="292">
        <v>0</v>
      </c>
      <c r="AA424" s="291"/>
      <c r="AB424" s="291"/>
      <c r="AC424" s="292">
        <v>0</v>
      </c>
      <c r="AD424" s="300"/>
      <c r="AE424" s="299"/>
      <c r="AF424" s="292">
        <v>0</v>
      </c>
      <c r="AG424" s="293"/>
      <c r="AH424" s="294">
        <v>0</v>
      </c>
      <c r="AI424" s="295">
        <v>0</v>
      </c>
      <c r="AJ424" s="300"/>
      <c r="AK424" s="291"/>
      <c r="AL424" s="292">
        <v>0</v>
      </c>
      <c r="AM424" s="296"/>
      <c r="AN424" s="294">
        <v>0</v>
      </c>
      <c r="AO424" s="301">
        <v>0</v>
      </c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1:61" ht="20.45" hidden="1" customHeight="1">
      <c r="A425" t="s">
        <v>21</v>
      </c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317"/>
      <c r="P425" s="162"/>
      <c r="Q425" s="258"/>
      <c r="R425" s="258"/>
      <c r="S425" s="258"/>
      <c r="T425" s="258"/>
      <c r="U425" s="258"/>
      <c r="V425" s="108" t="s">
        <v>21</v>
      </c>
      <c r="W425" s="298"/>
      <c r="X425" s="291"/>
      <c r="Y425" s="291"/>
      <c r="Z425" s="292">
        <v>0</v>
      </c>
      <c r="AA425" s="291"/>
      <c r="AB425" s="291"/>
      <c r="AC425" s="292">
        <v>0</v>
      </c>
      <c r="AD425" s="300"/>
      <c r="AE425" s="299"/>
      <c r="AF425" s="292">
        <v>0</v>
      </c>
      <c r="AG425" s="293"/>
      <c r="AH425" s="294">
        <v>0</v>
      </c>
      <c r="AI425" s="295">
        <v>0</v>
      </c>
      <c r="AJ425" s="300"/>
      <c r="AK425" s="291"/>
      <c r="AL425" s="292">
        <v>0</v>
      </c>
      <c r="AM425" s="296"/>
      <c r="AN425" s="294">
        <v>0</v>
      </c>
      <c r="AO425" s="301">
        <v>0</v>
      </c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1:61" ht="20.45" hidden="1" customHeight="1">
      <c r="A426" t="s">
        <v>21</v>
      </c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317"/>
      <c r="P426" s="162"/>
      <c r="Q426" s="258"/>
      <c r="R426" s="258"/>
      <c r="S426" s="258"/>
      <c r="T426" s="258"/>
      <c r="U426" s="258"/>
      <c r="V426" s="108" t="s">
        <v>21</v>
      </c>
      <c r="W426" s="298"/>
      <c r="X426" s="291"/>
      <c r="Y426" s="291"/>
      <c r="Z426" s="292">
        <v>0</v>
      </c>
      <c r="AA426" s="291"/>
      <c r="AB426" s="291"/>
      <c r="AC426" s="292">
        <v>0</v>
      </c>
      <c r="AD426" s="300"/>
      <c r="AE426" s="299"/>
      <c r="AF426" s="292">
        <v>0</v>
      </c>
      <c r="AG426" s="293"/>
      <c r="AH426" s="294">
        <v>0</v>
      </c>
      <c r="AI426" s="295">
        <v>0</v>
      </c>
      <c r="AJ426" s="300"/>
      <c r="AK426" s="291"/>
      <c r="AL426" s="292">
        <v>0</v>
      </c>
      <c r="AM426" s="296"/>
      <c r="AN426" s="294">
        <v>0</v>
      </c>
      <c r="AO426" s="301">
        <v>0</v>
      </c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1:61" ht="20.45" customHeight="1">
      <c r="A427" t="s">
        <v>46</v>
      </c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/>
      <c r="M427" s="258"/>
      <c r="N427" s="258"/>
      <c r="O427" s="317"/>
      <c r="P427" s="162"/>
      <c r="Q427" s="258"/>
      <c r="R427" s="258"/>
      <c r="S427" s="258"/>
      <c r="T427" s="258"/>
      <c r="U427" s="258"/>
      <c r="V427" s="109" t="s">
        <v>46</v>
      </c>
      <c r="W427" s="302" t="s">
        <v>148</v>
      </c>
      <c r="X427" s="275"/>
      <c r="Y427" s="275"/>
      <c r="Z427" s="276">
        <v>37360.994528538766</v>
      </c>
      <c r="AA427" s="275"/>
      <c r="AB427" s="275"/>
      <c r="AC427" s="276">
        <v>37417.692929290759</v>
      </c>
      <c r="AD427" s="304"/>
      <c r="AE427" s="303"/>
      <c r="AF427" s="276">
        <v>35773.25</v>
      </c>
      <c r="AG427" s="277"/>
      <c r="AH427" s="278">
        <v>-1644.4429292907589</v>
      </c>
      <c r="AI427" s="305">
        <v>-4.3948271540907344E-2</v>
      </c>
      <c r="AJ427" s="304"/>
      <c r="AK427" s="275"/>
      <c r="AL427" s="276">
        <v>39175.759999999995</v>
      </c>
      <c r="AM427" s="280"/>
      <c r="AN427" s="278">
        <v>-3402.5099999999948</v>
      </c>
      <c r="AO427" s="306">
        <v>-8.6852431197250418E-2</v>
      </c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1:61" ht="20.45" customHeight="1">
      <c r="A428" t="s">
        <v>47</v>
      </c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/>
      <c r="M428" s="258"/>
      <c r="N428" s="258"/>
      <c r="O428" s="317"/>
      <c r="P428" s="162"/>
      <c r="Q428" s="258"/>
      <c r="R428" s="258"/>
      <c r="S428" s="258"/>
      <c r="T428" s="258"/>
      <c r="U428" s="258"/>
      <c r="V428" s="108" t="s">
        <v>47</v>
      </c>
      <c r="W428" s="298" t="s">
        <v>149</v>
      </c>
      <c r="X428" s="291"/>
      <c r="Y428" s="291"/>
      <c r="Z428" s="292">
        <v>37360.994528538766</v>
      </c>
      <c r="AA428" s="291"/>
      <c r="AB428" s="291"/>
      <c r="AC428" s="292">
        <v>37417.692929290759</v>
      </c>
      <c r="AD428" s="300"/>
      <c r="AE428" s="299"/>
      <c r="AF428" s="292">
        <v>20259.45</v>
      </c>
      <c r="AG428" s="293"/>
      <c r="AH428" s="294">
        <v>-17158.242929290758</v>
      </c>
      <c r="AI428" s="295">
        <v>-0.4585596167490914</v>
      </c>
      <c r="AJ428" s="300"/>
      <c r="AK428" s="291"/>
      <c r="AL428" s="292">
        <v>31312.319999999996</v>
      </c>
      <c r="AM428" s="296"/>
      <c r="AN428" s="294">
        <v>-11052.869999999995</v>
      </c>
      <c r="AO428" s="301">
        <v>-0.35298789741545811</v>
      </c>
      <c r="AP428" s="258"/>
      <c r="AQ428" s="258" t="s">
        <v>545</v>
      </c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1:61" ht="20.45" customHeight="1">
      <c r="A429" t="s">
        <v>48</v>
      </c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/>
      <c r="M429" s="258"/>
      <c r="N429" s="258"/>
      <c r="O429" s="317"/>
      <c r="P429" s="162"/>
      <c r="Q429" s="258"/>
      <c r="R429" s="258"/>
      <c r="S429" s="258"/>
      <c r="T429" s="258"/>
      <c r="U429" s="258"/>
      <c r="V429" s="108" t="s">
        <v>48</v>
      </c>
      <c r="W429" s="298" t="s">
        <v>150</v>
      </c>
      <c r="X429" s="291"/>
      <c r="Y429" s="291"/>
      <c r="Z429" s="292">
        <v>26775.379412119448</v>
      </c>
      <c r="AA429" s="291"/>
      <c r="AB429" s="291"/>
      <c r="AC429" s="292">
        <v>26816.013265991711</v>
      </c>
      <c r="AD429" s="300"/>
      <c r="AE429" s="299"/>
      <c r="AF429" s="292">
        <v>30700.16</v>
      </c>
      <c r="AG429" s="293"/>
      <c r="AH429" s="294">
        <v>3884.1467340082891</v>
      </c>
      <c r="AI429" s="295">
        <v>0.14484430237563301</v>
      </c>
      <c r="AJ429" s="300"/>
      <c r="AK429" s="291"/>
      <c r="AL429" s="292">
        <v>25042.830000000005</v>
      </c>
      <c r="AM429" s="296"/>
      <c r="AN429" s="294">
        <v>5657.3299999999945</v>
      </c>
      <c r="AO429" s="301">
        <v>0.22590617753664397</v>
      </c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1:61" ht="20.45" customHeight="1">
      <c r="A430" t="s">
        <v>49</v>
      </c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/>
      <c r="M430" s="258"/>
      <c r="N430" s="258"/>
      <c r="O430" s="317"/>
      <c r="P430" s="162"/>
      <c r="Q430" s="258"/>
      <c r="R430" s="258"/>
      <c r="S430" s="258"/>
      <c r="T430" s="258"/>
      <c r="U430" s="258"/>
      <c r="V430" s="108" t="s">
        <v>49</v>
      </c>
      <c r="W430" s="298"/>
      <c r="X430" s="291"/>
      <c r="Y430" s="291"/>
      <c r="Z430" s="292">
        <v>6226.8324214231288</v>
      </c>
      <c r="AA430" s="291"/>
      <c r="AB430" s="291"/>
      <c r="AC430" s="292">
        <v>6236.2821548817947</v>
      </c>
      <c r="AD430" s="300"/>
      <c r="AE430" s="299"/>
      <c r="AF430" s="292">
        <v>19005.469999999998</v>
      </c>
      <c r="AG430" s="293"/>
      <c r="AH430" s="294">
        <v>12769.187845118202</v>
      </c>
      <c r="AI430" s="318">
        <v>2.0475641621061698</v>
      </c>
      <c r="AJ430" s="300"/>
      <c r="AK430" s="291"/>
      <c r="AL430" s="292">
        <v>12532.65</v>
      </c>
      <c r="AM430" s="296"/>
      <c r="AN430" s="294">
        <v>6472.8199999999979</v>
      </c>
      <c r="AO430" s="301">
        <v>0.5164765632168774</v>
      </c>
      <c r="AP430" s="258"/>
      <c r="AQ430" s="258" t="s">
        <v>535</v>
      </c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1:61" ht="20.45" hidden="1" customHeight="1">
      <c r="A431" t="s">
        <v>21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258"/>
      <c r="U431" s="258"/>
      <c r="V431" s="30" t="s">
        <v>21</v>
      </c>
      <c r="W431" s="298"/>
      <c r="X431" s="291"/>
      <c r="Y431" s="299"/>
      <c r="Z431" s="292">
        <v>0</v>
      </c>
      <c r="AA431" s="291"/>
      <c r="AB431" s="299"/>
      <c r="AC431" s="292">
        <v>0</v>
      </c>
      <c r="AD431" s="300"/>
      <c r="AE431" s="299"/>
      <c r="AF431" s="292">
        <v>0</v>
      </c>
      <c r="AG431" s="293"/>
      <c r="AH431" s="294"/>
      <c r="AI431" s="295"/>
      <c r="AJ431" s="300"/>
      <c r="AK431" s="294"/>
      <c r="AL431" s="292">
        <v>0</v>
      </c>
      <c r="AM431" s="296"/>
      <c r="AN431" s="294"/>
      <c r="AO431" s="306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1:61" ht="20.45" customHeight="1">
      <c r="A432" t="s">
        <v>50</v>
      </c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R432" s="258"/>
      <c r="S432" s="258"/>
      <c r="T432" s="258"/>
      <c r="U432" s="258"/>
      <c r="V432" s="308" t="s">
        <v>50</v>
      </c>
      <c r="W432" s="309"/>
      <c r="X432" s="310">
        <v>0.61301703915545003</v>
      </c>
      <c r="Y432" s="309"/>
      <c r="Z432" s="311">
        <v>274293.46883160301</v>
      </c>
      <c r="AA432" s="310">
        <v>0.58014112544451613</v>
      </c>
      <c r="AB432" s="309"/>
      <c r="AC432" s="311">
        <v>274456.94922043791</v>
      </c>
      <c r="AD432" s="312">
        <v>0.48974906688002912</v>
      </c>
      <c r="AE432" s="319"/>
      <c r="AF432" s="311">
        <v>279418.93</v>
      </c>
      <c r="AG432" s="320"/>
      <c r="AH432" s="314">
        <v>4961.9807795620873</v>
      </c>
      <c r="AI432" s="310">
        <v>1.8079268146264833E-2</v>
      </c>
      <c r="AJ432" s="312">
        <v>0.61345610230000835</v>
      </c>
      <c r="AK432" s="309"/>
      <c r="AL432" s="311">
        <v>272869.09000000008</v>
      </c>
      <c r="AM432" s="321"/>
      <c r="AN432" s="314">
        <v>6549.8399999999092</v>
      </c>
      <c r="AO432" s="289">
        <v>2.4003598208943003E-2</v>
      </c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1:62" ht="20.45" customHeight="1">
      <c r="A433" t="s">
        <v>51</v>
      </c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/>
      <c r="N433" s="258"/>
      <c r="O433" s="258"/>
      <c r="P433" s="258"/>
      <c r="Q433" s="322"/>
      <c r="S433" s="258"/>
      <c r="T433" s="258"/>
      <c r="U433" s="258"/>
      <c r="V433" s="222" t="s">
        <v>51</v>
      </c>
      <c r="W433" s="323" t="s">
        <v>140</v>
      </c>
      <c r="X433" s="324"/>
      <c r="Y433" s="324"/>
      <c r="Z433" s="325">
        <v>10881.833333333332</v>
      </c>
      <c r="AA433" s="324"/>
      <c r="AB433" s="324"/>
      <c r="AC433" s="325">
        <v>10881.833333333332</v>
      </c>
      <c r="AD433" s="326"/>
      <c r="AE433" s="327"/>
      <c r="AF433" s="325">
        <v>15548.16</v>
      </c>
      <c r="AG433" s="326"/>
      <c r="AH433" s="328">
        <v>4666.3266666666677</v>
      </c>
      <c r="AI433" s="329">
        <v>0.42881806068217687</v>
      </c>
      <c r="AJ433" s="326"/>
      <c r="AK433" s="324"/>
      <c r="AL433" s="325">
        <v>21376.309999999998</v>
      </c>
      <c r="AM433" s="330"/>
      <c r="AN433" s="328">
        <v>-5828.1499999999978</v>
      </c>
      <c r="AO433" s="297">
        <v>-0.27264527881566081</v>
      </c>
      <c r="AP433" s="258"/>
      <c r="AQ433" s="258" t="s">
        <v>546</v>
      </c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1:62" ht="20.45" customHeight="1">
      <c r="A434" t="s">
        <v>52</v>
      </c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/>
      <c r="M434" s="258"/>
      <c r="N434" s="258"/>
      <c r="O434" s="258"/>
      <c r="Q434" s="322"/>
      <c r="S434" s="258"/>
      <c r="T434" s="258"/>
      <c r="U434" s="258"/>
      <c r="V434" s="108" t="s">
        <v>52</v>
      </c>
      <c r="W434" s="298" t="s">
        <v>151</v>
      </c>
      <c r="X434" s="291"/>
      <c r="Y434" s="291"/>
      <c r="Z434" s="292">
        <v>5093.9266179776569</v>
      </c>
      <c r="AA434" s="291"/>
      <c r="AB434" s="291"/>
      <c r="AC434" s="292">
        <v>5093.9266179776569</v>
      </c>
      <c r="AD434" s="300"/>
      <c r="AE434" s="299"/>
      <c r="AF434" s="292">
        <v>5766.95</v>
      </c>
      <c r="AG434" s="293"/>
      <c r="AH434" s="294">
        <v>673.02338202234296</v>
      </c>
      <c r="AI434" s="295">
        <v>0.13212270856966926</v>
      </c>
      <c r="AJ434" s="300"/>
      <c r="AK434" s="291"/>
      <c r="AL434" s="292">
        <v>4673.21</v>
      </c>
      <c r="AM434" s="296"/>
      <c r="AN434" s="294">
        <v>1093.7399999999998</v>
      </c>
      <c r="AO434" s="301">
        <v>0.23404469304824729</v>
      </c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1:62" ht="20.45" customHeight="1">
      <c r="A435" t="s">
        <v>53</v>
      </c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/>
      <c r="M435" s="258"/>
      <c r="N435" s="258"/>
      <c r="O435" s="258"/>
      <c r="P435" s="258"/>
      <c r="Q435" s="322"/>
      <c r="S435" s="258"/>
      <c r="T435" s="258"/>
      <c r="U435" s="258"/>
      <c r="V435" s="109" t="s">
        <v>53</v>
      </c>
      <c r="W435" s="302" t="s">
        <v>152</v>
      </c>
      <c r="X435" s="275"/>
      <c r="Y435" s="275"/>
      <c r="Z435" s="276">
        <v>26652.437500000004</v>
      </c>
      <c r="AA435" s="275"/>
      <c r="AB435" s="275"/>
      <c r="AC435" s="276">
        <v>26652.437500000004</v>
      </c>
      <c r="AD435" s="304"/>
      <c r="AE435" s="303"/>
      <c r="AF435" s="276">
        <v>23981.399999999998</v>
      </c>
      <c r="AG435" s="277"/>
      <c r="AH435" s="278">
        <v>-2671.0375000000058</v>
      </c>
      <c r="AI435" s="305">
        <v>-0.10021738161847318</v>
      </c>
      <c r="AJ435" s="304"/>
      <c r="AK435" s="275"/>
      <c r="AL435" s="276">
        <v>20406.879999999997</v>
      </c>
      <c r="AM435" s="280"/>
      <c r="AN435" s="278">
        <v>3574.5200000000004</v>
      </c>
      <c r="AO435" s="281">
        <v>0.17516249421763644</v>
      </c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1:62" ht="20.45" customHeight="1">
      <c r="A436" t="s">
        <v>54</v>
      </c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/>
      <c r="M436" s="258"/>
      <c r="N436" s="258"/>
      <c r="O436" s="258"/>
      <c r="P436" s="258"/>
      <c r="Q436" s="322"/>
      <c r="S436" s="258"/>
      <c r="T436" s="258"/>
      <c r="U436" s="258"/>
      <c r="V436" s="108" t="s">
        <v>54</v>
      </c>
      <c r="W436" s="298" t="s">
        <v>153</v>
      </c>
      <c r="X436" s="291"/>
      <c r="Y436" s="291"/>
      <c r="Z436" s="292">
        <v>19483.113333333335</v>
      </c>
      <c r="AA436" s="291"/>
      <c r="AB436" s="291"/>
      <c r="AC436" s="292">
        <v>19483.113333333335</v>
      </c>
      <c r="AD436" s="300"/>
      <c r="AE436" s="299"/>
      <c r="AF436" s="292">
        <v>16655.149999999998</v>
      </c>
      <c r="AG436" s="293"/>
      <c r="AH436" s="294">
        <v>-2827.9633333333368</v>
      </c>
      <c r="AI436" s="295">
        <v>-0.14514945763288362</v>
      </c>
      <c r="AJ436" s="300"/>
      <c r="AK436" s="291"/>
      <c r="AL436" s="292">
        <v>19492.98</v>
      </c>
      <c r="AM436" s="296"/>
      <c r="AN436" s="294">
        <v>-2837.8300000000017</v>
      </c>
      <c r="AO436" s="301">
        <v>-0.14558215316488304</v>
      </c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1:62" ht="20.45" customHeight="1">
      <c r="A437" t="s">
        <v>55</v>
      </c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/>
      <c r="M437" s="258"/>
      <c r="N437" s="258"/>
      <c r="O437" s="258"/>
      <c r="P437" s="258"/>
      <c r="Q437" s="322"/>
      <c r="S437" s="258"/>
      <c r="T437" s="258"/>
      <c r="U437" s="258"/>
      <c r="V437" s="108" t="s">
        <v>55</v>
      </c>
      <c r="W437" s="298" t="s">
        <v>154</v>
      </c>
      <c r="X437" s="291"/>
      <c r="Y437" s="291"/>
      <c r="Z437" s="292">
        <v>4989.0524999999998</v>
      </c>
      <c r="AA437" s="291"/>
      <c r="AB437" s="291"/>
      <c r="AC437" s="292">
        <v>4989.0524999999998</v>
      </c>
      <c r="AD437" s="300"/>
      <c r="AE437" s="299"/>
      <c r="AF437" s="292">
        <v>1835.6</v>
      </c>
      <c r="AG437" s="293"/>
      <c r="AH437" s="294">
        <v>-3153.4524999999999</v>
      </c>
      <c r="AI437" s="295">
        <v>-0.63207442695782412</v>
      </c>
      <c r="AJ437" s="300"/>
      <c r="AK437" s="291"/>
      <c r="AL437" s="292">
        <v>6077.0000000000009</v>
      </c>
      <c r="AM437" s="296"/>
      <c r="AN437" s="294">
        <v>-4241.4000000000015</v>
      </c>
      <c r="AO437" s="301">
        <v>-0.69794306401184814</v>
      </c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1:62" ht="20.45" customHeight="1">
      <c r="A438" t="s">
        <v>56</v>
      </c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/>
      <c r="P438" s="258"/>
      <c r="Q438" s="322"/>
      <c r="S438" s="258"/>
      <c r="T438" s="258"/>
      <c r="U438" s="258"/>
      <c r="V438" s="108" t="s">
        <v>56</v>
      </c>
      <c r="W438" s="298" t="s">
        <v>155</v>
      </c>
      <c r="X438" s="291"/>
      <c r="Y438" s="291"/>
      <c r="Z438" s="292">
        <v>24453.016333333333</v>
      </c>
      <c r="AA438" s="291"/>
      <c r="AB438" s="291"/>
      <c r="AC438" s="292">
        <v>24453.016333333333</v>
      </c>
      <c r="AD438" s="300"/>
      <c r="AE438" s="299"/>
      <c r="AF438" s="292">
        <v>14518.76</v>
      </c>
      <c r="AG438" s="293"/>
      <c r="AH438" s="294">
        <v>-9934.2563333333328</v>
      </c>
      <c r="AI438" s="295">
        <v>-0.40625893337303215</v>
      </c>
      <c r="AJ438" s="300"/>
      <c r="AK438" s="291"/>
      <c r="AL438" s="292">
        <v>32634.19</v>
      </c>
      <c r="AM438" s="296"/>
      <c r="AN438" s="294">
        <v>-18115.43</v>
      </c>
      <c r="AO438" s="301">
        <v>-0.55510585677168645</v>
      </c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1:62" ht="20.45" hidden="1" customHeight="1"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/>
      <c r="N439" s="258"/>
      <c r="O439" s="258"/>
      <c r="P439" s="258"/>
      <c r="Q439" s="322"/>
      <c r="S439" s="258"/>
      <c r="T439" s="258"/>
      <c r="U439" s="258"/>
      <c r="V439" s="223" t="s">
        <v>99</v>
      </c>
      <c r="W439" s="331"/>
      <c r="X439" s="332"/>
      <c r="Y439" s="332"/>
      <c r="Z439" s="333">
        <v>0</v>
      </c>
      <c r="AA439" s="332"/>
      <c r="AB439" s="332"/>
      <c r="AC439" s="333">
        <v>0</v>
      </c>
      <c r="AD439" s="334"/>
      <c r="AE439" s="335"/>
      <c r="AF439" s="333">
        <v>0</v>
      </c>
      <c r="AG439" s="336"/>
      <c r="AH439" s="337">
        <v>0</v>
      </c>
      <c r="AI439" s="338">
        <v>0</v>
      </c>
      <c r="AJ439" s="334"/>
      <c r="AK439" s="332"/>
      <c r="AL439" s="333">
        <v>0</v>
      </c>
      <c r="AM439" s="339"/>
      <c r="AN439" s="337">
        <v>0</v>
      </c>
      <c r="AO439" s="340">
        <v>0</v>
      </c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1:62" ht="20.45" customHeight="1">
      <c r="A440" t="s">
        <v>57</v>
      </c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341"/>
      <c r="Q440" s="322"/>
      <c r="R440" s="258"/>
      <c r="S440" s="258"/>
      <c r="T440" s="258"/>
      <c r="U440" s="258"/>
      <c r="V440" s="108" t="s">
        <v>57</v>
      </c>
      <c r="W440" s="298" t="s">
        <v>156</v>
      </c>
      <c r="X440" s="291"/>
      <c r="Y440" s="299"/>
      <c r="Z440" s="292">
        <v>1055.9918945244963</v>
      </c>
      <c r="AA440" s="291"/>
      <c r="AB440" s="299"/>
      <c r="AC440" s="292">
        <v>1055.9918945244963</v>
      </c>
      <c r="AD440" s="300"/>
      <c r="AE440" s="299"/>
      <c r="AF440" s="292">
        <v>726.3</v>
      </c>
      <c r="AG440" s="293"/>
      <c r="AH440" s="294">
        <v>-329.69189452449632</v>
      </c>
      <c r="AI440" s="295">
        <v>-0.31221062986752718</v>
      </c>
      <c r="AJ440" s="300"/>
      <c r="AK440" s="291"/>
      <c r="AL440" s="292">
        <v>867</v>
      </c>
      <c r="AM440" s="296"/>
      <c r="AN440" s="294">
        <v>-140.70000000000005</v>
      </c>
      <c r="AO440" s="301">
        <v>-0.1622837370242215</v>
      </c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1:62" ht="20.45" customHeight="1">
      <c r="A441" t="s">
        <v>58</v>
      </c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Q441" s="322"/>
      <c r="S441" s="258"/>
      <c r="T441" s="258"/>
      <c r="U441" s="258"/>
      <c r="V441" s="108" t="s">
        <v>58</v>
      </c>
      <c r="W441" s="298" t="s">
        <v>157</v>
      </c>
      <c r="X441" s="291"/>
      <c r="Y441" s="291"/>
      <c r="Z441" s="292">
        <v>1515</v>
      </c>
      <c r="AA441" s="291"/>
      <c r="AB441" s="291"/>
      <c r="AC441" s="292">
        <v>1515</v>
      </c>
      <c r="AD441" s="300"/>
      <c r="AE441" s="299"/>
      <c r="AF441" s="292">
        <v>844.55</v>
      </c>
      <c r="AG441" s="293"/>
      <c r="AH441" s="294">
        <v>-670.45</v>
      </c>
      <c r="AI441" s="318">
        <v>-0.44254125412541256</v>
      </c>
      <c r="AJ441" s="300"/>
      <c r="AK441" s="291"/>
      <c r="AL441" s="292">
        <v>1515</v>
      </c>
      <c r="AM441" s="296"/>
      <c r="AN441" s="294">
        <v>-670.45</v>
      </c>
      <c r="AO441" s="301">
        <v>-0.44254125412541256</v>
      </c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1:62" ht="20.45" customHeight="1">
      <c r="A442" t="s">
        <v>59</v>
      </c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 t="s">
        <v>59</v>
      </c>
      <c r="W442" s="298" t="s">
        <v>158</v>
      </c>
      <c r="X442" s="291"/>
      <c r="Y442" s="291"/>
      <c r="Z442" s="292">
        <v>2180</v>
      </c>
      <c r="AA442" s="291"/>
      <c r="AB442" s="291"/>
      <c r="AC442" s="292">
        <v>2180</v>
      </c>
      <c r="AD442" s="300"/>
      <c r="AE442" s="299"/>
      <c r="AF442" s="292">
        <v>1320.73</v>
      </c>
      <c r="AG442" s="293"/>
      <c r="AH442" s="294">
        <v>-859.27</v>
      </c>
      <c r="AI442" s="295">
        <v>-0.39416055045871556</v>
      </c>
      <c r="AJ442" s="300"/>
      <c r="AK442" s="291"/>
      <c r="AL442" s="292">
        <v>1850</v>
      </c>
      <c r="AM442" s="296"/>
      <c r="AN442" s="294">
        <v>-529.27</v>
      </c>
      <c r="AO442" s="301">
        <v>-0.28609189189189188</v>
      </c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1:62" ht="20.45" customHeight="1">
      <c r="A443" t="s">
        <v>60</v>
      </c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S443" s="258"/>
      <c r="T443" s="258"/>
      <c r="U443" s="258"/>
      <c r="V443" s="108" t="s">
        <v>60</v>
      </c>
      <c r="W443" s="298" t="s">
        <v>159</v>
      </c>
      <c r="X443" s="291"/>
      <c r="Y443" s="291"/>
      <c r="Z443" s="292">
        <v>1949.1</v>
      </c>
      <c r="AA443" s="291"/>
      <c r="AB443" s="291"/>
      <c r="AC443" s="292">
        <v>1949.1</v>
      </c>
      <c r="AD443" s="300"/>
      <c r="AE443" s="299"/>
      <c r="AF443" s="292">
        <v>850.31999999999994</v>
      </c>
      <c r="AG443" s="293"/>
      <c r="AH443" s="294">
        <v>-1098.78</v>
      </c>
      <c r="AI443" s="318">
        <v>-0.5637371094351239</v>
      </c>
      <c r="AJ443" s="300"/>
      <c r="AK443" s="291"/>
      <c r="AL443" s="292">
        <v>1960.29</v>
      </c>
      <c r="AM443" s="296"/>
      <c r="AN443" s="294">
        <v>-1109.97</v>
      </c>
      <c r="AO443" s="301">
        <v>-0.56622744593912133</v>
      </c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1:62" ht="20.45" customHeight="1">
      <c r="A444" t="s">
        <v>61</v>
      </c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S444" s="258"/>
      <c r="T444" s="258"/>
      <c r="U444" s="258"/>
      <c r="V444" s="108" t="s">
        <v>61</v>
      </c>
      <c r="W444" s="298" t="s">
        <v>160</v>
      </c>
      <c r="X444" s="291"/>
      <c r="Y444" s="291"/>
      <c r="Z444" s="292">
        <v>865</v>
      </c>
      <c r="AA444" s="291"/>
      <c r="AB444" s="291"/>
      <c r="AC444" s="292">
        <v>865</v>
      </c>
      <c r="AD444" s="300"/>
      <c r="AE444" s="299"/>
      <c r="AF444" s="292">
        <v>393.99</v>
      </c>
      <c r="AG444" s="293"/>
      <c r="AH444" s="294">
        <v>-471.01</v>
      </c>
      <c r="AI444" s="295">
        <v>-0.54452023121387283</v>
      </c>
      <c r="AJ444" s="300"/>
      <c r="AK444" s="291"/>
      <c r="AL444" s="292">
        <v>307</v>
      </c>
      <c r="AM444" s="296"/>
      <c r="AN444" s="294">
        <v>86.990000000000009</v>
      </c>
      <c r="AO444" s="301">
        <v>0.2833550488599349</v>
      </c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1:62" ht="20.45" customHeight="1">
      <c r="A445" t="s">
        <v>62</v>
      </c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 t="s">
        <v>62</v>
      </c>
      <c r="W445" s="298" t="s">
        <v>161</v>
      </c>
      <c r="X445" s="291"/>
      <c r="Y445" s="299"/>
      <c r="Z445" s="292">
        <v>3891</v>
      </c>
      <c r="AA445" s="291"/>
      <c r="AB445" s="299"/>
      <c r="AC445" s="292">
        <v>3891</v>
      </c>
      <c r="AD445" s="300"/>
      <c r="AE445" s="299"/>
      <c r="AF445" s="292">
        <v>7490.0599999999995</v>
      </c>
      <c r="AG445" s="293"/>
      <c r="AH445" s="294">
        <v>3599.0599999999995</v>
      </c>
      <c r="AI445" s="318">
        <v>0.92497044461577982</v>
      </c>
      <c r="AJ445" s="300"/>
      <c r="AK445" s="291"/>
      <c r="AL445" s="292">
        <v>4793.9799999999996</v>
      </c>
      <c r="AM445" s="296"/>
      <c r="AN445" s="294">
        <v>2696.08</v>
      </c>
      <c r="AO445" s="301">
        <v>0.56238866244748631</v>
      </c>
      <c r="AP445" s="258"/>
      <c r="AQ445" s="258" t="s">
        <v>547</v>
      </c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1:62" ht="20.45" customHeight="1">
      <c r="A446" t="s">
        <v>63</v>
      </c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 t="s">
        <v>63</v>
      </c>
      <c r="W446" s="298" t="s">
        <v>162</v>
      </c>
      <c r="X446" s="291"/>
      <c r="Y446" s="299"/>
      <c r="Z446" s="292">
        <v>3188.5833333333335</v>
      </c>
      <c r="AA446" s="291"/>
      <c r="AB446" s="299"/>
      <c r="AC446" s="292">
        <v>3188.5833333333335</v>
      </c>
      <c r="AD446" s="300"/>
      <c r="AE446" s="299"/>
      <c r="AF446" s="292">
        <v>2127.3799999999997</v>
      </c>
      <c r="AG446" s="293"/>
      <c r="AH446" s="294">
        <v>-1061.2033333333338</v>
      </c>
      <c r="AI446" s="295">
        <v>-0.33281342288895294</v>
      </c>
      <c r="AJ446" s="300"/>
      <c r="AK446" s="291"/>
      <c r="AL446" s="292">
        <v>7762.5</v>
      </c>
      <c r="AM446" s="296"/>
      <c r="AN446" s="294">
        <v>-5635.1200000000008</v>
      </c>
      <c r="AO446" s="301">
        <v>-0.7259413848631241</v>
      </c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1:62" ht="20.45" customHeight="1">
      <c r="A447" t="s">
        <v>64</v>
      </c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 t="s">
        <v>64</v>
      </c>
      <c r="W447" s="298" t="s">
        <v>163</v>
      </c>
      <c r="X447" s="291"/>
      <c r="Y447" s="299"/>
      <c r="Z447" s="292">
        <v>6510.3567420586751</v>
      </c>
      <c r="AA447" s="291"/>
      <c r="AB447" s="299"/>
      <c r="AC447" s="292">
        <v>6510.3567420586751</v>
      </c>
      <c r="AD447" s="300"/>
      <c r="AE447" s="299"/>
      <c r="AF447" s="292">
        <v>6675.78</v>
      </c>
      <c r="AG447" s="293"/>
      <c r="AH447" s="294">
        <v>165.42325794132466</v>
      </c>
      <c r="AI447" s="295">
        <v>2.5409246297156872E-2</v>
      </c>
      <c r="AJ447" s="300"/>
      <c r="AK447" s="291"/>
      <c r="AL447" s="292">
        <v>5960.74</v>
      </c>
      <c r="AM447" s="296"/>
      <c r="AN447" s="294">
        <v>715.04</v>
      </c>
      <c r="AO447" s="301">
        <v>0.11995826021601344</v>
      </c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1:62" ht="20.45" hidden="1" customHeight="1">
      <c r="A448" t="s">
        <v>21</v>
      </c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 t="s">
        <v>21</v>
      </c>
      <c r="W448" s="298"/>
      <c r="X448" s="291"/>
      <c r="Y448" s="299"/>
      <c r="Z448" s="292">
        <v>0</v>
      </c>
      <c r="AA448" s="291"/>
      <c r="AB448" s="299"/>
      <c r="AC448" s="292">
        <v>0</v>
      </c>
      <c r="AD448" s="300"/>
      <c r="AE448" s="299"/>
      <c r="AF448" s="292">
        <v>0</v>
      </c>
      <c r="AG448" s="293"/>
      <c r="AH448" s="294">
        <v>0</v>
      </c>
      <c r="AI448" s="295">
        <v>0</v>
      </c>
      <c r="AJ448" s="300"/>
      <c r="AK448" s="291"/>
      <c r="AL448" s="292">
        <v>0</v>
      </c>
      <c r="AM448" s="296"/>
      <c r="AN448" s="294">
        <v>0</v>
      </c>
      <c r="AO448" s="301">
        <v>0</v>
      </c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1:62" ht="20.45" hidden="1" customHeight="1">
      <c r="A449" t="s">
        <v>21</v>
      </c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 t="s">
        <v>21</v>
      </c>
      <c r="W449" s="298"/>
      <c r="X449" s="291"/>
      <c r="Y449" s="299"/>
      <c r="Z449" s="292">
        <v>0</v>
      </c>
      <c r="AA449" s="291"/>
      <c r="AB449" s="299"/>
      <c r="AC449" s="292">
        <v>0</v>
      </c>
      <c r="AD449" s="300"/>
      <c r="AE449" s="299"/>
      <c r="AF449" s="292">
        <v>0</v>
      </c>
      <c r="AG449" s="293"/>
      <c r="AH449" s="294">
        <v>0</v>
      </c>
      <c r="AI449" s="295">
        <v>0</v>
      </c>
      <c r="AJ449" s="300"/>
      <c r="AK449" s="291"/>
      <c r="AL449" s="292">
        <v>0</v>
      </c>
      <c r="AM449" s="296"/>
      <c r="AN449" s="294">
        <v>0</v>
      </c>
      <c r="AO449" s="301">
        <v>0</v>
      </c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1:62" ht="20.45" hidden="1" customHeight="1">
      <c r="A450" t="s">
        <v>21</v>
      </c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 t="s">
        <v>21</v>
      </c>
      <c r="W450" s="298"/>
      <c r="X450" s="291"/>
      <c r="Y450" s="299"/>
      <c r="Z450" s="292">
        <v>0</v>
      </c>
      <c r="AA450" s="291"/>
      <c r="AB450" s="299"/>
      <c r="AC450" s="292">
        <v>0</v>
      </c>
      <c r="AD450" s="300"/>
      <c r="AE450" s="299"/>
      <c r="AF450" s="292">
        <v>0</v>
      </c>
      <c r="AG450" s="293"/>
      <c r="AH450" s="294">
        <v>0</v>
      </c>
      <c r="AI450" s="295">
        <v>0</v>
      </c>
      <c r="AJ450" s="300"/>
      <c r="AK450" s="291"/>
      <c r="AL450" s="292">
        <v>0</v>
      </c>
      <c r="AM450" s="296"/>
      <c r="AN450" s="294">
        <v>0</v>
      </c>
      <c r="AO450" s="301">
        <v>0</v>
      </c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1:62" ht="20.45" customHeight="1">
      <c r="A451" t="s">
        <v>65</v>
      </c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 t="s">
        <v>65</v>
      </c>
      <c r="W451" s="342"/>
      <c r="X451" s="310">
        <v>0.25189143968259214</v>
      </c>
      <c r="Y451" s="309"/>
      <c r="Z451" s="311">
        <v>112708.41158789417</v>
      </c>
      <c r="AA451" s="310">
        <v>0.23824058720825977</v>
      </c>
      <c r="AB451" s="309"/>
      <c r="AC451" s="311">
        <v>112708.41158789417</v>
      </c>
      <c r="AD451" s="312">
        <v>0.17305712889881286</v>
      </c>
      <c r="AE451" s="309"/>
      <c r="AF451" s="311">
        <v>98735.13</v>
      </c>
      <c r="AG451" s="320"/>
      <c r="AH451" s="343">
        <v>-13973.281587894169</v>
      </c>
      <c r="AI451" s="310">
        <v>-0.12397727366601463</v>
      </c>
      <c r="AJ451" s="312">
        <v>0.29153612105514165</v>
      </c>
      <c r="AK451" s="310"/>
      <c r="AL451" s="311">
        <v>129677.07999999999</v>
      </c>
      <c r="AM451" s="321"/>
      <c r="AN451" s="314">
        <v>-30941.950000000004</v>
      </c>
      <c r="AO451" s="344">
        <v>-0.23860770153060207</v>
      </c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1:62" ht="20.45" customHeight="1">
      <c r="A452" t="s">
        <v>164</v>
      </c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 t="s">
        <v>164</v>
      </c>
      <c r="W452" s="298" t="s">
        <v>165</v>
      </c>
      <c r="X452" s="291"/>
      <c r="Y452" s="299"/>
      <c r="Z452" s="292">
        <v>26000</v>
      </c>
      <c r="AA452" s="291"/>
      <c r="AB452" s="299"/>
      <c r="AC452" s="292">
        <v>26000</v>
      </c>
      <c r="AD452" s="300"/>
      <c r="AE452" s="299"/>
      <c r="AF452" s="292">
        <v>26000</v>
      </c>
      <c r="AG452" s="293"/>
      <c r="AH452" s="294">
        <v>0</v>
      </c>
      <c r="AI452" s="295">
        <v>0</v>
      </c>
      <c r="AJ452" s="300"/>
      <c r="AK452" s="291"/>
      <c r="AL452" s="292">
        <v>26000.14</v>
      </c>
      <c r="AM452" s="296"/>
      <c r="AN452" s="294">
        <v>-0.13999999999941792</v>
      </c>
      <c r="AO452" s="301">
        <v>-5.3845863906662779E-6</v>
      </c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1:62" ht="20.45" customHeight="1">
      <c r="A453" t="s">
        <v>166</v>
      </c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 t="s">
        <v>166</v>
      </c>
      <c r="W453" s="298" t="s">
        <v>167</v>
      </c>
      <c r="X453" s="291"/>
      <c r="Y453" s="299"/>
      <c r="Z453" s="292">
        <v>4810</v>
      </c>
      <c r="AA453" s="291"/>
      <c r="AB453" s="299"/>
      <c r="AC453" s="292">
        <v>4810</v>
      </c>
      <c r="AD453" s="300"/>
      <c r="AE453" s="299"/>
      <c r="AF453" s="292">
        <v>4810</v>
      </c>
      <c r="AG453" s="293"/>
      <c r="AH453" s="294">
        <v>0</v>
      </c>
      <c r="AI453" s="295">
        <v>0</v>
      </c>
      <c r="AJ453" s="300"/>
      <c r="AK453" s="291"/>
      <c r="AL453" s="292">
        <v>4700</v>
      </c>
      <c r="AM453" s="296"/>
      <c r="AN453" s="294">
        <v>110</v>
      </c>
      <c r="AO453" s="301">
        <v>2.3404255319148935E-2</v>
      </c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1:62" ht="20.45" customHeight="1">
      <c r="A454" t="s">
        <v>168</v>
      </c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 t="s">
        <v>168</v>
      </c>
      <c r="W454" s="302" t="s">
        <v>169</v>
      </c>
      <c r="X454" s="275"/>
      <c r="Y454" s="303"/>
      <c r="Z454" s="276">
        <v>3200</v>
      </c>
      <c r="AA454" s="275"/>
      <c r="AB454" s="303"/>
      <c r="AC454" s="276">
        <v>3200</v>
      </c>
      <c r="AD454" s="304"/>
      <c r="AE454" s="303"/>
      <c r="AF454" s="276">
        <v>3200</v>
      </c>
      <c r="AG454" s="277"/>
      <c r="AH454" s="278">
        <v>0</v>
      </c>
      <c r="AI454" s="305">
        <v>0</v>
      </c>
      <c r="AJ454" s="304"/>
      <c r="AK454" s="275"/>
      <c r="AL454" s="276">
        <v>3150</v>
      </c>
      <c r="AM454" s="280"/>
      <c r="AN454" s="278">
        <v>50</v>
      </c>
      <c r="AO454" s="281">
        <v>1.5873015873015872E-2</v>
      </c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1:62" ht="20.45" customHeight="1">
      <c r="A455" t="s">
        <v>170</v>
      </c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 t="s">
        <v>170</v>
      </c>
      <c r="W455" s="298"/>
      <c r="X455" s="291"/>
      <c r="Y455" s="299"/>
      <c r="Z455" s="292">
        <v>0</v>
      </c>
      <c r="AA455" s="291"/>
      <c r="AB455" s="299"/>
      <c r="AC455" s="292">
        <v>0</v>
      </c>
      <c r="AD455" s="300"/>
      <c r="AE455" s="299"/>
      <c r="AF455" s="292">
        <v>0</v>
      </c>
      <c r="AG455" s="293"/>
      <c r="AH455" s="294">
        <v>0</v>
      </c>
      <c r="AI455" s="295">
        <v>0</v>
      </c>
      <c r="AJ455" s="300"/>
      <c r="AK455" s="291"/>
      <c r="AL455" s="292">
        <v>0</v>
      </c>
      <c r="AM455" s="296"/>
      <c r="AN455" s="294">
        <v>0</v>
      </c>
      <c r="AO455" s="301">
        <v>0</v>
      </c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1:62" ht="20.45" customHeight="1">
      <c r="A456" t="s">
        <v>171</v>
      </c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 t="s">
        <v>171</v>
      </c>
      <c r="W456" s="302" t="s">
        <v>172</v>
      </c>
      <c r="X456" s="275"/>
      <c r="Y456" s="303"/>
      <c r="Z456" s="276">
        <v>3708.0833333333339</v>
      </c>
      <c r="AA456" s="275"/>
      <c r="AB456" s="303"/>
      <c r="AC456" s="276">
        <v>3708.0833333333339</v>
      </c>
      <c r="AD456" s="304"/>
      <c r="AE456" s="303"/>
      <c r="AF456" s="276">
        <v>3708.11</v>
      </c>
      <c r="AG456" s="277"/>
      <c r="AH456" s="278">
        <v>2.6666666666187666E-2</v>
      </c>
      <c r="AI456" s="305">
        <v>7.1914960557847035E-6</v>
      </c>
      <c r="AJ456" s="304"/>
      <c r="AK456" s="275"/>
      <c r="AL456" s="276">
        <v>1500</v>
      </c>
      <c r="AM456" s="280"/>
      <c r="AN456" s="278">
        <v>2208.11</v>
      </c>
      <c r="AO456" s="281">
        <v>1.4720733333333333</v>
      </c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1:62" ht="20.45" customHeight="1">
      <c r="A457" t="s">
        <v>173</v>
      </c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 t="s">
        <v>173</v>
      </c>
      <c r="W457" s="298" t="s">
        <v>174</v>
      </c>
      <c r="X457" s="345"/>
      <c r="Y457" s="346"/>
      <c r="Z457" s="292">
        <v>3810</v>
      </c>
      <c r="AA457" s="345"/>
      <c r="AB457" s="346"/>
      <c r="AC457" s="292">
        <v>3810</v>
      </c>
      <c r="AD457" s="300"/>
      <c r="AE457" s="299"/>
      <c r="AF457" s="292">
        <v>3809.88</v>
      </c>
      <c r="AG457" s="293"/>
      <c r="AH457" s="294">
        <v>-0.11999999999989086</v>
      </c>
      <c r="AI457" s="295">
        <v>-3.1496062992097335E-5</v>
      </c>
      <c r="AJ457" s="300"/>
      <c r="AK457" s="291"/>
      <c r="AL457" s="292">
        <v>3670.0000000000005</v>
      </c>
      <c r="AM457" s="296"/>
      <c r="AN457" s="294">
        <v>139.87999999999965</v>
      </c>
      <c r="AO457" s="301">
        <v>3.8114441416893637E-2</v>
      </c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1:62" ht="20.45" customHeight="1">
      <c r="A458" t="s">
        <v>175</v>
      </c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 t="s">
        <v>175</v>
      </c>
      <c r="W458" s="298" t="s">
        <v>176</v>
      </c>
      <c r="X458" s="291"/>
      <c r="Y458" s="299"/>
      <c r="Z458" s="292">
        <v>6217.1666666666679</v>
      </c>
      <c r="AA458" s="291"/>
      <c r="AB458" s="299"/>
      <c r="AC458" s="292">
        <v>6217.1666666666679</v>
      </c>
      <c r="AD458" s="300"/>
      <c r="AE458" s="299"/>
      <c r="AF458" s="292">
        <v>6217.0899999999992</v>
      </c>
      <c r="AG458" s="293"/>
      <c r="AH458" s="294">
        <v>-7.6666666668643302E-2</v>
      </c>
      <c r="AI458" s="295">
        <v>-1.2331447873143172E-5</v>
      </c>
      <c r="AJ458" s="300"/>
      <c r="AK458" s="291"/>
      <c r="AL458" s="292">
        <v>8025</v>
      </c>
      <c r="AM458" s="296"/>
      <c r="AN458" s="294">
        <v>-1807.9100000000008</v>
      </c>
      <c r="AO458" s="301">
        <v>-0.22528473520249231</v>
      </c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1:62" ht="20.45" customHeight="1">
      <c r="A459" t="s">
        <v>177</v>
      </c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 t="s">
        <v>177</v>
      </c>
      <c r="W459" s="302" t="s">
        <v>178</v>
      </c>
      <c r="X459" s="275"/>
      <c r="Y459" s="303"/>
      <c r="Z459" s="276">
        <v>1000</v>
      </c>
      <c r="AA459" s="275"/>
      <c r="AB459" s="303"/>
      <c r="AC459" s="276">
        <v>1000</v>
      </c>
      <c r="AD459" s="304"/>
      <c r="AE459" s="303"/>
      <c r="AF459" s="276">
        <v>756.45</v>
      </c>
      <c r="AG459" s="277"/>
      <c r="AH459" s="278">
        <v>-243.54999999999995</v>
      </c>
      <c r="AI459" s="305">
        <v>-0.24354999999999996</v>
      </c>
      <c r="AJ459" s="304"/>
      <c r="AK459" s="275"/>
      <c r="AL459" s="276">
        <v>884</v>
      </c>
      <c r="AM459" s="280"/>
      <c r="AN459" s="278">
        <v>-127.54999999999995</v>
      </c>
      <c r="AO459" s="281">
        <v>-0.14428733031674204</v>
      </c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1:62" ht="20.45" customHeight="1">
      <c r="A460" t="s">
        <v>179</v>
      </c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 t="s">
        <v>179</v>
      </c>
      <c r="W460" s="298" t="s">
        <v>180</v>
      </c>
      <c r="X460" s="291"/>
      <c r="Y460" s="299"/>
      <c r="Z460" s="292">
        <v>900</v>
      </c>
      <c r="AA460" s="291"/>
      <c r="AB460" s="299"/>
      <c r="AC460" s="292">
        <v>900</v>
      </c>
      <c r="AD460" s="300"/>
      <c r="AE460" s="299"/>
      <c r="AF460" s="292">
        <v>0</v>
      </c>
      <c r="AG460" s="293"/>
      <c r="AH460" s="294">
        <v>-900</v>
      </c>
      <c r="AI460" s="349">
        <v>-1</v>
      </c>
      <c r="AJ460" s="291"/>
      <c r="AK460" s="291"/>
      <c r="AL460" s="292">
        <v>900</v>
      </c>
      <c r="AM460" s="296"/>
      <c r="AN460" s="294">
        <v>-900</v>
      </c>
      <c r="AO460" s="301">
        <v>-1</v>
      </c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1:62" ht="20.45" customHeight="1">
      <c r="A461" t="s">
        <v>181</v>
      </c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 t="s">
        <v>181</v>
      </c>
      <c r="W461" s="298" t="s">
        <v>182</v>
      </c>
      <c r="X461" s="291"/>
      <c r="Y461" s="299"/>
      <c r="Z461" s="292">
        <v>0</v>
      </c>
      <c r="AA461" s="291"/>
      <c r="AB461" s="299"/>
      <c r="AC461" s="292">
        <v>0</v>
      </c>
      <c r="AD461" s="300"/>
      <c r="AE461" s="299"/>
      <c r="AF461" s="292">
        <v>0</v>
      </c>
      <c r="AG461" s="293"/>
      <c r="AH461" s="294">
        <v>0</v>
      </c>
      <c r="AI461" s="318">
        <v>0</v>
      </c>
      <c r="AJ461" s="291"/>
      <c r="AK461" s="291"/>
      <c r="AL461" s="292">
        <v>0</v>
      </c>
      <c r="AM461" s="296"/>
      <c r="AN461" s="294">
        <v>0</v>
      </c>
      <c r="AO461" s="301">
        <v>0</v>
      </c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1:62" ht="20.45" hidden="1" customHeight="1">
      <c r="A462" t="s">
        <v>21</v>
      </c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 t="s">
        <v>21</v>
      </c>
      <c r="W462" s="298"/>
      <c r="X462" s="291"/>
      <c r="Y462" s="299"/>
      <c r="Z462" s="292">
        <v>0</v>
      </c>
      <c r="AA462" s="291"/>
      <c r="AB462" s="299"/>
      <c r="AC462" s="292">
        <v>0</v>
      </c>
      <c r="AD462" s="300"/>
      <c r="AE462" s="299"/>
      <c r="AF462" s="292">
        <v>0</v>
      </c>
      <c r="AG462" s="293"/>
      <c r="AH462" s="294">
        <v>0</v>
      </c>
      <c r="AI462" s="318">
        <v>1</v>
      </c>
      <c r="AJ462" s="291"/>
      <c r="AK462" s="291"/>
      <c r="AL462" s="292">
        <v>0</v>
      </c>
      <c r="AM462" s="296"/>
      <c r="AN462" s="294">
        <v>0</v>
      </c>
      <c r="AO462" s="301">
        <v>1</v>
      </c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1:62" ht="20.45" hidden="1" customHeight="1">
      <c r="A463" t="s">
        <v>21</v>
      </c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 t="s">
        <v>21</v>
      </c>
      <c r="W463" s="298"/>
      <c r="X463" s="291"/>
      <c r="Y463" s="299"/>
      <c r="Z463" s="292">
        <v>0</v>
      </c>
      <c r="AA463" s="291"/>
      <c r="AB463" s="299"/>
      <c r="AC463" s="292">
        <v>0</v>
      </c>
      <c r="AD463" s="300"/>
      <c r="AE463" s="299"/>
      <c r="AF463" s="292">
        <v>0</v>
      </c>
      <c r="AG463" s="293"/>
      <c r="AH463" s="294">
        <v>0</v>
      </c>
      <c r="AI463" s="318">
        <v>2</v>
      </c>
      <c r="AJ463" s="291"/>
      <c r="AK463" s="291"/>
      <c r="AL463" s="292">
        <v>0</v>
      </c>
      <c r="AM463" s="296"/>
      <c r="AN463" s="294">
        <v>0</v>
      </c>
      <c r="AO463" s="301">
        <v>2</v>
      </c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1:62" ht="20.45" hidden="1" customHeight="1">
      <c r="A464" t="s">
        <v>21</v>
      </c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 t="s">
        <v>21</v>
      </c>
      <c r="W464" s="298"/>
      <c r="X464" s="291"/>
      <c r="Y464" s="299"/>
      <c r="Z464" s="292">
        <v>0</v>
      </c>
      <c r="AA464" s="291"/>
      <c r="AB464" s="299"/>
      <c r="AC464" s="292">
        <v>0</v>
      </c>
      <c r="AD464" s="300"/>
      <c r="AE464" s="299"/>
      <c r="AF464" s="292">
        <v>0</v>
      </c>
      <c r="AG464" s="293"/>
      <c r="AH464" s="294">
        <v>0</v>
      </c>
      <c r="AI464" s="318">
        <v>3</v>
      </c>
      <c r="AJ464" s="291"/>
      <c r="AK464" s="291"/>
      <c r="AL464" s="292">
        <v>0</v>
      </c>
      <c r="AM464" s="296"/>
      <c r="AN464" s="294">
        <v>0</v>
      </c>
      <c r="AO464" s="301">
        <v>3</v>
      </c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1:62" ht="20.45" customHeight="1">
      <c r="A465" t="s">
        <v>183</v>
      </c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 t="s">
        <v>183</v>
      </c>
      <c r="W465" s="309"/>
      <c r="X465" s="310">
        <v>0.11095190961989719</v>
      </c>
      <c r="Y465" s="309"/>
      <c r="Z465" s="311">
        <v>49645.25</v>
      </c>
      <c r="AA465" s="310">
        <v>0.10493904887371541</v>
      </c>
      <c r="AB465" s="309"/>
      <c r="AC465" s="311">
        <v>49645.25</v>
      </c>
      <c r="AD465" s="312">
        <v>8.5010629236013949E-2</v>
      </c>
      <c r="AE465" s="309"/>
      <c r="AF465" s="311">
        <v>48501.529999999992</v>
      </c>
      <c r="AG465" s="320"/>
      <c r="AH465" s="661">
        <v>-1143.7200000000023</v>
      </c>
      <c r="AI465" s="310">
        <v>-2.3037853571086907E-2</v>
      </c>
      <c r="AJ465" s="312">
        <v>0.10977620771580035</v>
      </c>
      <c r="AK465" s="310"/>
      <c r="AL465" s="311">
        <v>48829.14</v>
      </c>
      <c r="AM465" s="321"/>
      <c r="AN465" s="314">
        <v>-327.61000000000035</v>
      </c>
      <c r="AO465" s="344">
        <v>-6.7093133321619088E-3</v>
      </c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1:62" ht="20.45" customHeight="1">
      <c r="A466" t="s">
        <v>522</v>
      </c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>
        <v>0</v>
      </c>
      <c r="AI466" s="295"/>
      <c r="AJ466" s="300"/>
      <c r="AK466" s="291"/>
      <c r="AL466" s="351"/>
      <c r="AM466" s="352"/>
      <c r="AN466" s="294">
        <v>0</v>
      </c>
      <c r="AO466" s="353">
        <v>0</v>
      </c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1:62" ht="20.45" customHeight="1">
      <c r="A467" t="s">
        <v>66</v>
      </c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 t="s">
        <v>66</v>
      </c>
      <c r="W467" s="309"/>
      <c r="X467" s="310">
        <v>1.2302480603151154</v>
      </c>
      <c r="Y467" s="309"/>
      <c r="Z467" s="311">
        <v>550472.47700012662</v>
      </c>
      <c r="AA467" s="310">
        <v>1.1651807355744817</v>
      </c>
      <c r="AB467" s="309"/>
      <c r="AC467" s="311">
        <v>551231.30553995259</v>
      </c>
      <c r="AD467" s="312">
        <v>0.99386396859971204</v>
      </c>
      <c r="AE467" s="309"/>
      <c r="AF467" s="311">
        <v>567034.07000000007</v>
      </c>
      <c r="AG467" s="320"/>
      <c r="AH467" s="314">
        <v>15802.764460047474</v>
      </c>
      <c r="AI467" s="310">
        <v>2.8668118630468656E-2</v>
      </c>
      <c r="AJ467" s="312">
        <v>1.2825951264800208</v>
      </c>
      <c r="AK467" s="310"/>
      <c r="AL467" s="311">
        <v>570506.29</v>
      </c>
      <c r="AM467" s="321"/>
      <c r="AN467" s="314">
        <v>-3472.2199999999721</v>
      </c>
      <c r="AO467" s="289">
        <v>-6.0862080942174568E-3</v>
      </c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1:62" ht="20.45" customHeight="1">
      <c r="A468" t="s">
        <v>184</v>
      </c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 t="s">
        <v>184</v>
      </c>
      <c r="W468" s="346"/>
      <c r="X468" s="346"/>
      <c r="Y468" s="291"/>
      <c r="Z468" s="325">
        <v>0</v>
      </c>
      <c r="AA468" s="354"/>
      <c r="AB468" s="355"/>
      <c r="AC468" s="325">
        <v>0</v>
      </c>
      <c r="AD468" s="356"/>
      <c r="AE468" s="355"/>
      <c r="AF468" s="292">
        <v>72972.09</v>
      </c>
      <c r="AG468" s="357"/>
      <c r="AH468" s="294">
        <v>72972.09</v>
      </c>
      <c r="AI468" s="349" t="e">
        <v>#DIV/0!</v>
      </c>
      <c r="AJ468" s="356"/>
      <c r="AK468" s="354"/>
      <c r="AL468" s="358">
        <v>37185.800000000003</v>
      </c>
      <c r="AM468" s="359"/>
      <c r="AN468" s="294">
        <v>35786.289999999994</v>
      </c>
      <c r="AO468" s="301">
        <v>0.96236439716235744</v>
      </c>
      <c r="AP468" s="258"/>
      <c r="AQ468" s="258" t="s">
        <v>548</v>
      </c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1:62" ht="20.45" customHeight="1">
      <c r="A469" t="s">
        <v>70</v>
      </c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 t="s">
        <v>70</v>
      </c>
      <c r="W469" s="291"/>
      <c r="X469" s="291"/>
      <c r="Y469" s="291"/>
      <c r="Z469" s="292">
        <v>72775.567500000005</v>
      </c>
      <c r="AA469" s="345"/>
      <c r="AB469" s="346"/>
      <c r="AC469" s="292">
        <v>73926.169357707506</v>
      </c>
      <c r="AD469" s="360"/>
      <c r="AE469" s="346"/>
      <c r="AF469" s="292">
        <v>91841</v>
      </c>
      <c r="AG469" s="361"/>
      <c r="AH469" s="294">
        <v>17914.830642292494</v>
      </c>
      <c r="AI469" s="318">
        <v>0.24233408545230814</v>
      </c>
      <c r="AJ469" s="360"/>
      <c r="AK469" s="345"/>
      <c r="AL469" s="362">
        <v>60872</v>
      </c>
      <c r="AM469" s="363"/>
      <c r="AN469" s="294">
        <v>30969</v>
      </c>
      <c r="AO469" s="301">
        <v>0.50875607832829539</v>
      </c>
      <c r="AP469" s="258"/>
      <c r="AQ469" s="258" t="s">
        <v>537</v>
      </c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1:62" ht="20.45" customHeight="1">
      <c r="A470" t="s">
        <v>212</v>
      </c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 t="s">
        <v>212</v>
      </c>
      <c r="W470" s="291"/>
      <c r="X470" s="291"/>
      <c r="Y470" s="291"/>
      <c r="Z470" s="292">
        <v>45357.637500000012</v>
      </c>
      <c r="AA470" s="345"/>
      <c r="AB470" s="346"/>
      <c r="AC470" s="292">
        <v>758.49607159347272</v>
      </c>
      <c r="AD470" s="360"/>
      <c r="AE470" s="346"/>
      <c r="AF470" s="292">
        <v>26100</v>
      </c>
      <c r="AG470" s="361"/>
      <c r="AH470" s="294">
        <v>25341.503928406528</v>
      </c>
      <c r="AI470" s="318">
        <v>33.410197992414503</v>
      </c>
      <c r="AJ470" s="360"/>
      <c r="AK470" s="345"/>
      <c r="AL470" s="362">
        <v>10850</v>
      </c>
      <c r="AM470" s="363"/>
      <c r="AN470" s="294">
        <v>15250</v>
      </c>
      <c r="AO470" s="301">
        <v>1.4055299539170507</v>
      </c>
      <c r="AP470" s="258"/>
      <c r="AQ470" s="258" t="s">
        <v>549</v>
      </c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1:62" ht="20.45" customHeight="1">
      <c r="A471" t="s">
        <v>209</v>
      </c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 t="s">
        <v>209</v>
      </c>
      <c r="W471" s="291"/>
      <c r="X471" s="291"/>
      <c r="Y471" s="291"/>
      <c r="Z471" s="292">
        <v>0</v>
      </c>
      <c r="AA471" s="345"/>
      <c r="AB471" s="346"/>
      <c r="AC471" s="292">
        <v>0</v>
      </c>
      <c r="AD471" s="360"/>
      <c r="AE471" s="346"/>
      <c r="AF471" s="292">
        <v>0</v>
      </c>
      <c r="AG471" s="361"/>
      <c r="AH471" s="294">
        <v>0</v>
      </c>
      <c r="AI471" s="318">
        <v>0</v>
      </c>
      <c r="AJ471" s="360"/>
      <c r="AK471" s="345"/>
      <c r="AL471" s="362">
        <v>0</v>
      </c>
      <c r="AM471" s="363"/>
      <c r="AN471" s="294">
        <v>0</v>
      </c>
      <c r="AO471" s="301">
        <v>0</v>
      </c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1:62" ht="20.45" customHeight="1">
      <c r="A472" t="s">
        <v>69</v>
      </c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 t="s">
        <v>69</v>
      </c>
      <c r="W472" s="291"/>
      <c r="X472" s="291"/>
      <c r="Y472" s="291"/>
      <c r="Z472" s="292">
        <v>0</v>
      </c>
      <c r="AA472" s="345"/>
      <c r="AB472" s="346"/>
      <c r="AC472" s="292">
        <v>0</v>
      </c>
      <c r="AD472" s="360"/>
      <c r="AE472" s="346"/>
      <c r="AF472" s="292">
        <v>0</v>
      </c>
      <c r="AG472" s="361"/>
      <c r="AH472" s="294">
        <v>0</v>
      </c>
      <c r="AI472" s="318">
        <v>0</v>
      </c>
      <c r="AJ472" s="360"/>
      <c r="AK472" s="345"/>
      <c r="AL472" s="362">
        <v>0</v>
      </c>
      <c r="AM472" s="363"/>
      <c r="AN472" s="294">
        <v>0</v>
      </c>
      <c r="AO472" s="301">
        <v>0</v>
      </c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1:62" ht="20.45" customHeight="1">
      <c r="A473" t="s">
        <v>371</v>
      </c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 t="s">
        <v>371</v>
      </c>
      <c r="W473" s="291"/>
      <c r="X473" s="291"/>
      <c r="Y473" s="291"/>
      <c r="Z473" s="292">
        <v>8500</v>
      </c>
      <c r="AA473" s="345"/>
      <c r="AB473" s="346"/>
      <c r="AC473" s="292">
        <v>8500</v>
      </c>
      <c r="AD473" s="360"/>
      <c r="AE473" s="346"/>
      <c r="AF473" s="292">
        <v>8500</v>
      </c>
      <c r="AG473" s="361"/>
      <c r="AH473" s="294">
        <v>0</v>
      </c>
      <c r="AI473" s="318">
        <v>0</v>
      </c>
      <c r="AJ473" s="360"/>
      <c r="AK473" s="345"/>
      <c r="AL473" s="362">
        <v>0</v>
      </c>
      <c r="AM473" s="363"/>
      <c r="AN473" s="294">
        <v>8500</v>
      </c>
      <c r="AO473" s="301">
        <v>0</v>
      </c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1:62" ht="20.45" customHeight="1">
      <c r="A474" t="s">
        <v>82</v>
      </c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 t="s">
        <v>82</v>
      </c>
      <c r="W474" s="291"/>
      <c r="X474" s="291"/>
      <c r="Y474" s="291"/>
      <c r="Z474" s="292">
        <v>0</v>
      </c>
      <c r="AA474" s="345"/>
      <c r="AB474" s="346"/>
      <c r="AC474" s="292">
        <v>0</v>
      </c>
      <c r="AD474" s="360"/>
      <c r="AE474" s="346"/>
      <c r="AF474" s="292">
        <v>0</v>
      </c>
      <c r="AG474" s="361"/>
      <c r="AH474" s="294">
        <v>0</v>
      </c>
      <c r="AI474" s="318">
        <v>0</v>
      </c>
      <c r="AJ474" s="360"/>
      <c r="AK474" s="345"/>
      <c r="AL474" s="362">
        <v>0</v>
      </c>
      <c r="AM474" s="363"/>
      <c r="AN474" s="294">
        <v>0</v>
      </c>
      <c r="AO474" s="301">
        <v>0</v>
      </c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1:62" ht="20.45" customHeight="1">
      <c r="A475" t="s">
        <v>83</v>
      </c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 t="s">
        <v>83</v>
      </c>
      <c r="W475" s="291"/>
      <c r="X475" s="291"/>
      <c r="Y475" s="291"/>
      <c r="Z475" s="292">
        <v>0</v>
      </c>
      <c r="AA475" s="345"/>
      <c r="AB475" s="346"/>
      <c r="AC475" s="292">
        <v>0</v>
      </c>
      <c r="AD475" s="360"/>
      <c r="AE475" s="346"/>
      <c r="AF475" s="292">
        <v>0</v>
      </c>
      <c r="AG475" s="361"/>
      <c r="AH475" s="294">
        <v>0</v>
      </c>
      <c r="AI475" s="318">
        <v>0</v>
      </c>
      <c r="AJ475" s="360"/>
      <c r="AK475" s="345"/>
      <c r="AL475" s="362">
        <v>0</v>
      </c>
      <c r="AM475" s="363"/>
      <c r="AN475" s="294">
        <v>0</v>
      </c>
      <c r="AO475" s="301">
        <v>0</v>
      </c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1:62" ht="20.45" hidden="1" customHeight="1">
      <c r="A476" t="s">
        <v>21</v>
      </c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 t="s">
        <v>21</v>
      </c>
      <c r="W476" s="291"/>
      <c r="X476" s="291"/>
      <c r="Y476" s="291"/>
      <c r="Z476" s="292">
        <v>0</v>
      </c>
      <c r="AA476" s="345"/>
      <c r="AB476" s="346"/>
      <c r="AC476" s="292">
        <v>0</v>
      </c>
      <c r="AD476" s="360"/>
      <c r="AE476" s="346"/>
      <c r="AF476" s="292">
        <v>0</v>
      </c>
      <c r="AG476" s="361"/>
      <c r="AH476" s="294">
        <v>0</v>
      </c>
      <c r="AI476" s="318">
        <v>0</v>
      </c>
      <c r="AJ476" s="360"/>
      <c r="AK476" s="345"/>
      <c r="AL476" s="362">
        <v>0</v>
      </c>
      <c r="AM476" s="363"/>
      <c r="AN476" s="294">
        <v>0</v>
      </c>
      <c r="AO476" s="301">
        <v>0</v>
      </c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1:62" ht="20.45" hidden="1" customHeight="1">
      <c r="A477" t="s">
        <v>21</v>
      </c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 t="s">
        <v>21</v>
      </c>
      <c r="W477" s="291"/>
      <c r="X477" s="291"/>
      <c r="Y477" s="291"/>
      <c r="Z477" s="292">
        <v>0</v>
      </c>
      <c r="AA477" s="345"/>
      <c r="AB477" s="346"/>
      <c r="AC477" s="292">
        <v>0</v>
      </c>
      <c r="AD477" s="360"/>
      <c r="AE477" s="346"/>
      <c r="AF477" s="292">
        <v>0</v>
      </c>
      <c r="AG477" s="361"/>
      <c r="AH477" s="294">
        <v>0</v>
      </c>
      <c r="AI477" s="318">
        <v>0</v>
      </c>
      <c r="AJ477" s="360"/>
      <c r="AK477" s="345"/>
      <c r="AL477" s="362">
        <v>0</v>
      </c>
      <c r="AM477" s="363"/>
      <c r="AN477" s="294">
        <v>0</v>
      </c>
      <c r="AO477" s="301">
        <v>0</v>
      </c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1:62" ht="20.45" hidden="1" customHeight="1">
      <c r="A478" t="s">
        <v>21</v>
      </c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 t="s">
        <v>21</v>
      </c>
      <c r="W478" s="291"/>
      <c r="X478" s="291"/>
      <c r="Y478" s="291"/>
      <c r="Z478" s="292">
        <v>0</v>
      </c>
      <c r="AA478" s="345"/>
      <c r="AB478" s="346"/>
      <c r="AC478" s="292">
        <v>0</v>
      </c>
      <c r="AD478" s="360"/>
      <c r="AE478" s="346"/>
      <c r="AF478" s="292">
        <v>0</v>
      </c>
      <c r="AG478" s="361"/>
      <c r="AH478" s="294">
        <v>0</v>
      </c>
      <c r="AI478" s="318">
        <v>0</v>
      </c>
      <c r="AJ478" s="360"/>
      <c r="AK478" s="345"/>
      <c r="AL478" s="362">
        <v>0</v>
      </c>
      <c r="AM478" s="363"/>
      <c r="AN478" s="294">
        <v>0</v>
      </c>
      <c r="AO478" s="301">
        <v>0</v>
      </c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1:62" ht="20.45" customHeight="1">
      <c r="A479" t="s">
        <v>71</v>
      </c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 t="s">
        <v>71</v>
      </c>
      <c r="W479" s="291"/>
      <c r="X479" s="291"/>
      <c r="Y479" s="291"/>
      <c r="Z479" s="292">
        <v>27640.163517536079</v>
      </c>
      <c r="AA479" s="345"/>
      <c r="AB479" s="346"/>
      <c r="AC479" s="292">
        <v>27640.163517536083</v>
      </c>
      <c r="AD479" s="360"/>
      <c r="AE479" s="346"/>
      <c r="AF479" s="292">
        <v>34846</v>
      </c>
      <c r="AG479" s="361"/>
      <c r="AH479" s="294">
        <v>7205.8364824639175</v>
      </c>
      <c r="AI479" s="318">
        <v>0.26070165894251068</v>
      </c>
      <c r="AJ479" s="360"/>
      <c r="AK479" s="345"/>
      <c r="AL479" s="362">
        <v>33871</v>
      </c>
      <c r="AM479" s="363"/>
      <c r="AN479" s="294">
        <v>975</v>
      </c>
      <c r="AO479" s="301">
        <v>2.8785686870774409E-2</v>
      </c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1:62" ht="20.45" customHeight="1">
      <c r="A480" t="s">
        <v>185</v>
      </c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 t="s">
        <v>185</v>
      </c>
      <c r="W480" s="309"/>
      <c r="X480" s="310">
        <v>0.34478474457304087</v>
      </c>
      <c r="Y480" s="342"/>
      <c r="Z480" s="311">
        <v>154273.36851753609</v>
      </c>
      <c r="AA480" s="310">
        <v>0.23425911121956855</v>
      </c>
      <c r="AB480" s="342"/>
      <c r="AC480" s="311">
        <v>110824.82894683706</v>
      </c>
      <c r="AD480" s="310">
        <v>0.41059555533930631</v>
      </c>
      <c r="AE480" s="342"/>
      <c r="AF480" s="311">
        <v>234259.09</v>
      </c>
      <c r="AG480" s="320"/>
      <c r="AH480" s="314">
        <v>123434.26105316293</v>
      </c>
      <c r="AI480" s="310">
        <v>1.1137780425754109</v>
      </c>
      <c r="AJ480" s="364"/>
      <c r="AK480" s="365"/>
      <c r="AL480" s="311">
        <v>142778.79999999999</v>
      </c>
      <c r="AM480" s="366"/>
      <c r="AN480" s="314">
        <v>91480.290000000008</v>
      </c>
      <c r="AO480" s="344">
        <v>0.64071339722703946</v>
      </c>
      <c r="AP480" s="258"/>
      <c r="AQ480" s="258"/>
      <c r="AR480" s="258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1:62" ht="20.45" customHeight="1" thickBot="1">
      <c r="A481" t="s">
        <v>522</v>
      </c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>
        <v>0</v>
      </c>
      <c r="AO481" s="380">
        <v>0</v>
      </c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1:62" ht="20.45" customHeight="1" thickTop="1" thickBot="1">
      <c r="A482" t="s">
        <v>186</v>
      </c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 t="s">
        <v>186</v>
      </c>
      <c r="W482" s="382"/>
      <c r="X482" s="383" t="s">
        <v>187</v>
      </c>
      <c r="Y482" s="384">
        <v>2.47178419195529E-2</v>
      </c>
      <c r="Z482" s="385">
        <v>51249.251532810566</v>
      </c>
      <c r="AA482" s="383" t="s">
        <v>187</v>
      </c>
      <c r="AB482" s="384">
        <v>1.5761796586512097E-2</v>
      </c>
      <c r="AC482" s="385">
        <v>32680.048707333292</v>
      </c>
      <c r="AD482" s="383" t="s">
        <v>187</v>
      </c>
      <c r="AE482" s="384">
        <v>4.3954593866867633E-2</v>
      </c>
      <c r="AF482" s="386">
        <v>237759.90999999983</v>
      </c>
      <c r="AG482" s="387"/>
      <c r="AH482" s="387">
        <v>205079.86129266652</v>
      </c>
      <c r="AI482" s="388">
        <v>6.2753841993707713</v>
      </c>
      <c r="AJ482" s="389" t="s">
        <v>187</v>
      </c>
      <c r="AK482" s="384">
        <v>3.9868924758369086E-3</v>
      </c>
      <c r="AL482" s="386">
        <v>17078.73000000004</v>
      </c>
      <c r="AM482" s="390"/>
      <c r="AN482" s="386">
        <v>220681.17999999979</v>
      </c>
      <c r="AO482" s="391">
        <v>12.9214045775066</v>
      </c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1:62" ht="20.45" customHeight="1" thickTop="1">
      <c r="A483" t="s">
        <v>522</v>
      </c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1:62" ht="34.9" customHeight="1">
      <c r="A484" t="s">
        <v>256</v>
      </c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 t="s">
        <v>256</v>
      </c>
      <c r="W484" s="6"/>
      <c r="X484" s="6"/>
      <c r="Y484" s="6"/>
      <c r="Z484" s="1"/>
      <c r="AA484" s="1"/>
      <c r="AB484" s="6"/>
      <c r="AC484" s="6"/>
      <c r="AD484" s="1"/>
      <c r="AE484" s="749" t="s">
        <v>188</v>
      </c>
      <c r="AF484" s="6"/>
      <c r="AG484" s="6"/>
      <c r="AH484" s="1"/>
      <c r="AI484" s="1"/>
      <c r="AJ484" s="267"/>
      <c r="AK484" s="2"/>
      <c r="AL484" s="1"/>
      <c r="AM484" s="6"/>
      <c r="AN484" s="6"/>
      <c r="AO484" s="5" t="s">
        <v>539</v>
      </c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1:62" ht="20.45" customHeight="1">
      <c r="A485" t="s">
        <v>522</v>
      </c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1:62" ht="20.45" customHeight="1">
      <c r="A486" t="s">
        <v>522</v>
      </c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1:62" ht="20.45" customHeight="1" thickBot="1">
      <c r="A487" t="s">
        <v>522</v>
      </c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1:62" ht="20.45" customHeight="1" thickTop="1" thickBot="1">
      <c r="A488" t="s">
        <v>186</v>
      </c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 t="s">
        <v>186</v>
      </c>
      <c r="W488" s="394"/>
      <c r="X488" s="395" t="s">
        <v>187</v>
      </c>
      <c r="Y488" s="396">
        <v>2.47178419195529E-2</v>
      </c>
      <c r="Z488" s="397">
        <v>51249.251532810566</v>
      </c>
      <c r="AA488" s="395" t="s">
        <v>187</v>
      </c>
      <c r="AB488" s="396">
        <v>1.5761796586512097E-2</v>
      </c>
      <c r="AC488" s="397">
        <v>32680.048707333292</v>
      </c>
      <c r="AD488" s="395" t="s">
        <v>187</v>
      </c>
      <c r="AE488" s="396">
        <v>4.3954593866867633E-2</v>
      </c>
      <c r="AF488" s="397">
        <v>237759.90999999983</v>
      </c>
      <c r="AG488" s="398"/>
      <c r="AH488" s="387">
        <v>205079.86129266652</v>
      </c>
      <c r="AI488" s="388">
        <v>6.2753841993707713</v>
      </c>
      <c r="AJ488" s="395" t="s">
        <v>187</v>
      </c>
      <c r="AK488" s="396">
        <v>3.9868924758369086E-3</v>
      </c>
      <c r="AL488" s="399">
        <v>17078.73000000004</v>
      </c>
      <c r="AM488" s="400"/>
      <c r="AN488" s="401">
        <v>220681.17999999979</v>
      </c>
      <c r="AO488" s="402">
        <v>12.9214045775066</v>
      </c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1:62" ht="20.45" customHeight="1" thickTop="1">
      <c r="A489" t="s">
        <v>522</v>
      </c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40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1:62" ht="20.45" customHeight="1">
      <c r="A490" t="s">
        <v>189</v>
      </c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 t="s">
        <v>189</v>
      </c>
      <c r="W490" s="298"/>
      <c r="X490" s="291"/>
      <c r="Y490" s="299"/>
      <c r="Z490" s="292">
        <v>9167</v>
      </c>
      <c r="AA490" s="291"/>
      <c r="AB490" s="299"/>
      <c r="AC490" s="292">
        <v>9167</v>
      </c>
      <c r="AD490" s="291"/>
      <c r="AE490" s="299"/>
      <c r="AF490" s="292">
        <v>9167</v>
      </c>
      <c r="AG490" s="291"/>
      <c r="AH490" s="294">
        <v>0</v>
      </c>
      <c r="AI490" s="318">
        <v>0</v>
      </c>
      <c r="AJ490" s="291"/>
      <c r="AK490" s="291"/>
      <c r="AL490" s="292">
        <v>9000</v>
      </c>
      <c r="AM490" s="296"/>
      <c r="AN490" s="294">
        <v>167</v>
      </c>
      <c r="AO490" s="301">
        <v>1.8555555555555554E-2</v>
      </c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1:62" ht="20.45" customHeight="1">
      <c r="A491" t="s">
        <v>190</v>
      </c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 t="s">
        <v>190</v>
      </c>
      <c r="W491" s="11"/>
      <c r="X491" s="11"/>
      <c r="Y491" s="11"/>
      <c r="Z491" s="292">
        <v>456.25</v>
      </c>
      <c r="AA491" s="11"/>
      <c r="AB491" s="11"/>
      <c r="AC491" s="292">
        <v>456.25</v>
      </c>
      <c r="AD491" s="11"/>
      <c r="AE491" s="14"/>
      <c r="AF491" s="292">
        <v>213.88</v>
      </c>
      <c r="AG491" s="11"/>
      <c r="AH491" s="294">
        <v>-242.37</v>
      </c>
      <c r="AI491" s="318">
        <v>-0.53122191780821915</v>
      </c>
      <c r="AJ491" s="11"/>
      <c r="AK491" s="11"/>
      <c r="AL491" s="292">
        <v>0</v>
      </c>
      <c r="AM491" s="409"/>
      <c r="AN491" s="294">
        <v>213.88</v>
      </c>
      <c r="AO491" s="301">
        <v>0</v>
      </c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1:62" ht="20.45" customHeight="1">
      <c r="A492" t="s">
        <v>191</v>
      </c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 t="s">
        <v>191</v>
      </c>
      <c r="W492" s="14"/>
      <c r="X492" s="14"/>
      <c r="Y492" s="14"/>
      <c r="Z492" s="292">
        <v>587.16228670116425</v>
      </c>
      <c r="AA492" s="11"/>
      <c r="AB492" s="11"/>
      <c r="AC492" s="292">
        <v>587.16228670116425</v>
      </c>
      <c r="AD492" s="11"/>
      <c r="AE492" s="14"/>
      <c r="AF492" s="292">
        <v>570.58999999999992</v>
      </c>
      <c r="AG492" s="11"/>
      <c r="AH492" s="294">
        <v>-16.57228670116433</v>
      </c>
      <c r="AI492" s="318">
        <v>-2.8224371824477859E-2</v>
      </c>
      <c r="AJ492" s="11"/>
      <c r="AK492" s="11"/>
      <c r="AL492" s="292">
        <v>5219.41</v>
      </c>
      <c r="AM492" s="409"/>
      <c r="AN492" s="294">
        <v>-4648.82</v>
      </c>
      <c r="AO492" s="301">
        <v>-0.89067921470051215</v>
      </c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1:62" ht="20.45" customHeight="1" thickBot="1">
      <c r="A493" t="s">
        <v>192</v>
      </c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 t="s">
        <v>192</v>
      </c>
      <c r="W493" s="14"/>
      <c r="X493" s="14"/>
      <c r="Y493" s="14"/>
      <c r="Z493" s="292">
        <v>0</v>
      </c>
      <c r="AA493" s="11"/>
      <c r="AB493" s="11"/>
      <c r="AC493" s="292">
        <v>0</v>
      </c>
      <c r="AD493" s="11"/>
      <c r="AE493" s="14"/>
      <c r="AF493" s="292">
        <v>0</v>
      </c>
      <c r="AG493" s="11"/>
      <c r="AH493" s="294">
        <v>0</v>
      </c>
      <c r="AI493" s="318">
        <v>0</v>
      </c>
      <c r="AJ493" s="11"/>
      <c r="AK493" s="11"/>
      <c r="AL493" s="292">
        <v>0</v>
      </c>
      <c r="AM493" s="409"/>
      <c r="AN493" s="294">
        <v>0</v>
      </c>
      <c r="AO493" s="301">
        <v>0</v>
      </c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1:62" ht="20.45" hidden="1" customHeight="1">
      <c r="A494" t="s">
        <v>21</v>
      </c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 t="s">
        <v>21</v>
      </c>
      <c r="W494" s="14"/>
      <c r="X494" s="14"/>
      <c r="Y494" s="14"/>
      <c r="Z494" s="292">
        <v>0</v>
      </c>
      <c r="AA494" s="11"/>
      <c r="AB494" s="11"/>
      <c r="AC494" s="292">
        <v>0</v>
      </c>
      <c r="AD494" s="11"/>
      <c r="AE494" s="14"/>
      <c r="AF494" s="292">
        <v>0</v>
      </c>
      <c r="AG494" s="11"/>
      <c r="AH494" s="294">
        <v>0</v>
      </c>
      <c r="AI494" s="318">
        <v>0</v>
      </c>
      <c r="AJ494" s="11"/>
      <c r="AK494" s="11"/>
      <c r="AL494" s="292">
        <v>0</v>
      </c>
      <c r="AM494" s="409"/>
      <c r="AN494" s="294">
        <v>0</v>
      </c>
      <c r="AO494" s="301">
        <v>0</v>
      </c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1:62" ht="20.45" hidden="1" customHeight="1">
      <c r="A495" t="s">
        <v>21</v>
      </c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 t="s">
        <v>21</v>
      </c>
      <c r="W495" s="14"/>
      <c r="X495" s="14"/>
      <c r="Y495" s="14"/>
      <c r="Z495" s="292">
        <v>0</v>
      </c>
      <c r="AA495" s="11"/>
      <c r="AB495" s="11"/>
      <c r="AC495" s="292">
        <v>0</v>
      </c>
      <c r="AD495" s="11"/>
      <c r="AE495" s="14"/>
      <c r="AF495" s="292">
        <v>0</v>
      </c>
      <c r="AG495" s="11"/>
      <c r="AH495" s="294">
        <v>0</v>
      </c>
      <c r="AI495" s="318">
        <v>0</v>
      </c>
      <c r="AJ495" s="11"/>
      <c r="AK495" s="11"/>
      <c r="AL495" s="292">
        <v>0</v>
      </c>
      <c r="AM495" s="409"/>
      <c r="AN495" s="294">
        <v>0</v>
      </c>
      <c r="AO495" s="301">
        <v>0</v>
      </c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1:62" ht="20.45" hidden="1" customHeight="1">
      <c r="A496" t="s">
        <v>21</v>
      </c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 t="s">
        <v>21</v>
      </c>
      <c r="W496" s="14"/>
      <c r="X496" s="258"/>
      <c r="Y496" s="14"/>
      <c r="Z496" s="292">
        <v>0</v>
      </c>
      <c r="AA496" s="11"/>
      <c r="AB496" s="11"/>
      <c r="AC496" s="292">
        <v>0</v>
      </c>
      <c r="AD496" s="11"/>
      <c r="AE496" s="14"/>
      <c r="AF496" s="292">
        <v>0</v>
      </c>
      <c r="AG496" s="11"/>
      <c r="AH496" s="294">
        <v>0</v>
      </c>
      <c r="AI496" s="318">
        <v>0</v>
      </c>
      <c r="AJ496" s="11"/>
      <c r="AK496" s="11"/>
      <c r="AL496" s="292">
        <v>0</v>
      </c>
      <c r="AM496" s="409"/>
      <c r="AN496" s="294">
        <v>0</v>
      </c>
      <c r="AO496" s="301">
        <v>0</v>
      </c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1:62" ht="20.45" customHeight="1" thickTop="1" thickBot="1">
      <c r="A497" t="s">
        <v>194</v>
      </c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 t="s">
        <v>194</v>
      </c>
      <c r="W497" s="382"/>
      <c r="X497" s="383" t="s">
        <v>187</v>
      </c>
      <c r="Y497" s="384">
        <v>1.9793294744955378E-2</v>
      </c>
      <c r="Z497" s="385">
        <v>41038.839246109404</v>
      </c>
      <c r="AA497" s="383" t="s">
        <v>187</v>
      </c>
      <c r="AB497" s="384">
        <v>1.0837249411914574E-2</v>
      </c>
      <c r="AC497" s="385">
        <v>22469.636420632127</v>
      </c>
      <c r="AD497" s="383" t="s">
        <v>187</v>
      </c>
      <c r="AE497" s="384">
        <v>4.2114868985459672E-2</v>
      </c>
      <c r="AF497" s="386">
        <v>227808.43999999983</v>
      </c>
      <c r="AG497" s="387"/>
      <c r="AH497" s="387">
        <v>205338.8035793677</v>
      </c>
      <c r="AI497" s="388">
        <v>9.1385013862894979</v>
      </c>
      <c r="AJ497" s="389" t="s">
        <v>187</v>
      </c>
      <c r="AK497" s="384">
        <v>6.6748531032518937E-4</v>
      </c>
      <c r="AL497" s="386">
        <v>2859.3200000000397</v>
      </c>
      <c r="AM497" s="390"/>
      <c r="AN497" s="386">
        <v>224949.11999999979</v>
      </c>
      <c r="AO497" s="410">
        <v>78.672243750261131</v>
      </c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1:62" ht="20.45" customHeight="1" thickTop="1">
      <c r="A498" t="s">
        <v>522</v>
      </c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1:62" ht="20.45" customHeight="1"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1:62" ht="20.45" customHeight="1"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>
        <v>41039</v>
      </c>
      <c r="AA500" s="258"/>
      <c r="AB500" s="258"/>
      <c r="AC500" s="258">
        <v>22470</v>
      </c>
      <c r="AD500" s="258"/>
      <c r="AE500" s="258"/>
      <c r="AF500" s="258">
        <v>227808.44</v>
      </c>
      <c r="AG500" s="258"/>
      <c r="AH500" s="258"/>
      <c r="AI500" s="258"/>
      <c r="AJ500" s="258"/>
      <c r="AK500" s="258"/>
      <c r="AL500" s="258">
        <v>2859.32</v>
      </c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1:62" ht="20.45" customHeight="1"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>
        <v>-0.16075389059551526</v>
      </c>
      <c r="AA501" s="258"/>
      <c r="AB501" s="258"/>
      <c r="AC501" s="258">
        <v>-0.36357936787317158</v>
      </c>
      <c r="AD501" s="258"/>
      <c r="AE501" s="258"/>
      <c r="AF501" s="413">
        <v>0</v>
      </c>
      <c r="AG501" s="258"/>
      <c r="AH501" s="258"/>
      <c r="AI501" s="258"/>
      <c r="AJ501" s="258"/>
      <c r="AK501" s="258"/>
      <c r="AL501" s="258">
        <v>3.9563019527122378E-11</v>
      </c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1:62" ht="20.45" customHeight="1"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258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1:62" ht="20.45" customHeight="1"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258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1:62" ht="20.45" customHeight="1"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1:62" ht="20.45" customHeight="1"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258"/>
      <c r="AG505" s="258"/>
      <c r="AH505" s="258"/>
      <c r="AI505" s="258"/>
      <c r="AJ505" s="258"/>
      <c r="AK505" s="258"/>
      <c r="AL505" s="258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1:62" ht="20.45" customHeight="1"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1:62" ht="20.45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1:62" ht="20.4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1:62" ht="20.4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1:62" ht="20.4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1:62" ht="20.4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258"/>
      <c r="AG511" s="258"/>
      <c r="AH511" s="258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1:62" ht="20.4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258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20.4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20.4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258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20.4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20.4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20.4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20.4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20.4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20.4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20.4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20.4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20.4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20.4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20.4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20.4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20.4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20.4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20.4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20.4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20.4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20.4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20.4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20.4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20.4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3497" priority="312" stopIfTrue="1">
      <formula>"esterreur(reference)"</formula>
    </cfRule>
  </conditionalFormatting>
  <conditionalFormatting sqref="M95:M96">
    <cfRule type="expression" dxfId="3496" priority="313" stopIfTrue="1">
      <formula>"esterreur(reference)"</formula>
    </cfRule>
  </conditionalFormatting>
  <conditionalFormatting sqref="H275:H280 J275:K280">
    <cfRule type="expression" dxfId="3495" priority="314" stopIfTrue="1">
      <formula>"esterreur(reference)"</formula>
    </cfRule>
  </conditionalFormatting>
  <conditionalFormatting sqref="H219:H224 J219:K224">
    <cfRule type="expression" dxfId="3494" priority="315" stopIfTrue="1">
      <formula>"esterreur(reference)"</formula>
    </cfRule>
  </conditionalFormatting>
  <conditionalFormatting sqref="H141:H147 J141:K147">
    <cfRule type="expression" dxfId="3493" priority="316" stopIfTrue="1">
      <formula>"esterreur(reference)"</formula>
    </cfRule>
  </conditionalFormatting>
  <conditionalFormatting sqref="H137:H139 J137:K139">
    <cfRule type="expression" dxfId="3492" priority="317" stopIfTrue="1">
      <formula>"esterreur(reference)"</formula>
    </cfRule>
  </conditionalFormatting>
  <conditionalFormatting sqref="H140 J140:K140">
    <cfRule type="expression" dxfId="3491" priority="318" stopIfTrue="1">
      <formula>"esterreur(reference)"</formula>
    </cfRule>
  </conditionalFormatting>
  <conditionalFormatting sqref="L82">
    <cfRule type="expression" dxfId="3490" priority="292" stopIfTrue="1">
      <formula>"esterreur(reference)"</formula>
    </cfRule>
  </conditionalFormatting>
  <conditionalFormatting sqref="M311">
    <cfRule type="expression" dxfId="3489" priority="319" stopIfTrue="1">
      <formula>"esterreur(reference)"</formula>
    </cfRule>
  </conditionalFormatting>
  <conditionalFormatting sqref="R311">
    <cfRule type="expression" dxfId="3488" priority="320" stopIfTrue="1">
      <formula>"esterreur(reference)"</formula>
    </cfRule>
  </conditionalFormatting>
  <conditionalFormatting sqref="AG408:AI413 AH490:AI490 AG431:AI431 AH465:AI467 AH452:AI459 AH432:AI450 AH460:AH464 AI491:AI496 AH419:AI430">
    <cfRule type="cellIs" dxfId="3487" priority="321" operator="greaterThan">
      <formula>0</formula>
    </cfRule>
  </conditionalFormatting>
  <conditionalFormatting sqref="AH468:AI479">
    <cfRule type="cellIs" dxfId="3486" priority="322" operator="lessThan">
      <formula>0</formula>
    </cfRule>
  </conditionalFormatting>
  <conditionalFormatting sqref="AH491:AH496">
    <cfRule type="cellIs" dxfId="3485" priority="323" operator="greaterThan">
      <formula>0</formula>
    </cfRule>
  </conditionalFormatting>
  <conditionalFormatting sqref="J281:K283">
    <cfRule type="expression" dxfId="3484" priority="324" stopIfTrue="1">
      <formula>"esterreur(reference)"</formula>
    </cfRule>
  </conditionalFormatting>
  <conditionalFormatting sqref="K356 J356:J357 H356:I356 L355:L356 H358:L358">
    <cfRule type="expression" dxfId="3483" priority="325" stopIfTrue="1">
      <formula>"esterreur(reference)"</formula>
    </cfRule>
  </conditionalFormatting>
  <conditionalFormatting sqref="H396">
    <cfRule type="expression" dxfId="3482" priority="326" stopIfTrue="1">
      <formula>"esterreur(reference)"</formula>
    </cfRule>
  </conditionalFormatting>
  <conditionalFormatting sqref="I376:L376 H377:H392 J377:K392">
    <cfRule type="expression" dxfId="3481" priority="327" stopIfTrue="1">
      <formula>"esterreur(reference)"</formula>
    </cfRule>
  </conditionalFormatting>
  <conditionalFormatting sqref="H397:L398 I396:L396 H395:L395 H393:H394 J393:K393">
    <cfRule type="expression" dxfId="3480" priority="328" stopIfTrue="1">
      <formula>"esterreur(reference)"</formula>
    </cfRule>
  </conditionalFormatting>
  <conditionalFormatting sqref="H360:L362 H359 K359">
    <cfRule type="expression" dxfId="3479" priority="329" stopIfTrue="1">
      <formula>"esterreur(reference)"</formula>
    </cfRule>
  </conditionalFormatting>
  <conditionalFormatting sqref="K394">
    <cfRule type="expression" dxfId="3478" priority="330" stopIfTrue="1">
      <formula>"esterreur(reference)"</formula>
    </cfRule>
  </conditionalFormatting>
  <conditionalFormatting sqref="H316:L316">
    <cfRule type="expression" dxfId="3477" priority="331" stopIfTrue="1">
      <formula>"esterreur(reference)"</formula>
    </cfRule>
  </conditionalFormatting>
  <conditionalFormatting sqref="H196:L196">
    <cfRule type="expression" dxfId="3476" priority="332" stopIfTrue="1">
      <formula>"esterreur(reference)"</formula>
    </cfRule>
  </conditionalFormatting>
  <conditionalFormatting sqref="H55:H56 J55:K56 H71 J71:K71">
    <cfRule type="expression" dxfId="3475" priority="333" stopIfTrue="1">
      <formula>"esterreur(reference)"</formula>
    </cfRule>
  </conditionalFormatting>
  <conditionalFormatting sqref="J61:K70 H61:H70">
    <cfRule type="expression" dxfId="3474" priority="334" stopIfTrue="1">
      <formula>"esterreur(reference)"</formula>
    </cfRule>
  </conditionalFormatting>
  <conditionalFormatting sqref="H57:H59 J57:K59">
    <cfRule type="expression" dxfId="3473" priority="335" stopIfTrue="1">
      <formula>"esterreur(reference)"</formula>
    </cfRule>
  </conditionalFormatting>
  <conditionalFormatting sqref="H60 J60:K60">
    <cfRule type="expression" dxfId="3472" priority="336" stopIfTrue="1">
      <formula>"esterreur(reference)"</formula>
    </cfRule>
  </conditionalFormatting>
  <conditionalFormatting sqref="L19 L21:L23">
    <cfRule type="expression" dxfId="3471" priority="310" stopIfTrue="1">
      <formula>"esterreur(reference)"</formula>
    </cfRule>
  </conditionalFormatting>
  <conditionalFormatting sqref="K98">
    <cfRule type="expression" dxfId="3470" priority="337" stopIfTrue="1">
      <formula>"esterreur(reference)"</formula>
    </cfRule>
  </conditionalFormatting>
  <conditionalFormatting sqref="L331:L347">
    <cfRule type="expression" dxfId="3469" priority="209" stopIfTrue="1">
      <formula>"esterreur(reference)"</formula>
    </cfRule>
  </conditionalFormatting>
  <conditionalFormatting sqref="L16:L17">
    <cfRule type="expression" dxfId="3468" priority="311" stopIfTrue="1">
      <formula>"esterreur(reference)"</formula>
    </cfRule>
  </conditionalFormatting>
  <conditionalFormatting sqref="L20">
    <cfRule type="expression" dxfId="3467" priority="309" stopIfTrue="1">
      <formula>"esterreur(reference)"</formula>
    </cfRule>
  </conditionalFormatting>
  <conditionalFormatting sqref="L325">
    <cfRule type="expression" dxfId="3466" priority="213" stopIfTrue="1">
      <formula>"esterreur(reference)"</formula>
    </cfRule>
  </conditionalFormatting>
  <conditionalFormatting sqref="L326">
    <cfRule type="expression" dxfId="3465" priority="212" stopIfTrue="1">
      <formula>"esterreur(reference)"</formula>
    </cfRule>
  </conditionalFormatting>
  <conditionalFormatting sqref="L327">
    <cfRule type="expression" dxfId="3464" priority="211" stopIfTrue="1">
      <formula>"esterreur(reference)"</formula>
    </cfRule>
  </conditionalFormatting>
  <conditionalFormatting sqref="L328">
    <cfRule type="expression" dxfId="3463" priority="210" stopIfTrue="1">
      <formula>"esterreur(reference)"</formula>
    </cfRule>
  </conditionalFormatting>
  <conditionalFormatting sqref="L42">
    <cfRule type="expression" dxfId="3462" priority="308" stopIfTrue="1">
      <formula>"esterreur(reference)"</formula>
    </cfRule>
  </conditionalFormatting>
  <conditionalFormatting sqref="L43">
    <cfRule type="expression" dxfId="3461" priority="307" stopIfTrue="1">
      <formula>"esterreur(reference)"</formula>
    </cfRule>
  </conditionalFormatting>
  <conditionalFormatting sqref="L44">
    <cfRule type="expression" dxfId="3460" priority="306" stopIfTrue="1">
      <formula>"esterreur(reference)"</formula>
    </cfRule>
  </conditionalFormatting>
  <conditionalFormatting sqref="L45:L48">
    <cfRule type="expression" dxfId="3459" priority="305" stopIfTrue="1">
      <formula>"esterreur(reference)"</formula>
    </cfRule>
  </conditionalFormatting>
  <conditionalFormatting sqref="L55">
    <cfRule type="expression" dxfId="3458" priority="304" stopIfTrue="1">
      <formula>"esterreur(reference)"</formula>
    </cfRule>
  </conditionalFormatting>
  <conditionalFormatting sqref="L56">
    <cfRule type="expression" dxfId="3457" priority="303" stopIfTrue="1">
      <formula>"esterreur(reference)"</formula>
    </cfRule>
  </conditionalFormatting>
  <conditionalFormatting sqref="L271">
    <cfRule type="expression" dxfId="3456" priority="221" stopIfTrue="1">
      <formula>"esterreur(reference)"</formula>
    </cfRule>
  </conditionalFormatting>
  <conditionalFormatting sqref="L58">
    <cfRule type="expression" dxfId="3455" priority="302" stopIfTrue="1">
      <formula>"esterreur(reference)"</formula>
    </cfRule>
  </conditionalFormatting>
  <conditionalFormatting sqref="L61">
    <cfRule type="expression" dxfId="3454" priority="301" stopIfTrue="1">
      <formula>"esterreur(reference)"</formula>
    </cfRule>
  </conditionalFormatting>
  <conditionalFormatting sqref="L274">
    <cfRule type="expression" dxfId="3453" priority="219" stopIfTrue="1">
      <formula>"esterreur(reference)"</formula>
    </cfRule>
  </conditionalFormatting>
  <conditionalFormatting sqref="L63">
    <cfRule type="expression" dxfId="3452" priority="300" stopIfTrue="1">
      <formula>"esterreur(reference)"</formula>
    </cfRule>
  </conditionalFormatting>
  <conditionalFormatting sqref="L62">
    <cfRule type="expression" dxfId="3451" priority="299" stopIfTrue="1">
      <formula>"esterreur(reference)"</formula>
    </cfRule>
  </conditionalFormatting>
  <conditionalFormatting sqref="L64">
    <cfRule type="expression" dxfId="3450" priority="298" stopIfTrue="1">
      <formula>"esterreur(reference)"</formula>
    </cfRule>
  </conditionalFormatting>
  <conditionalFormatting sqref="L65">
    <cfRule type="expression" dxfId="3449" priority="297" stopIfTrue="1">
      <formula>"esterreur(reference)"</formula>
    </cfRule>
  </conditionalFormatting>
  <conditionalFormatting sqref="L69 L66:L67">
    <cfRule type="expression" dxfId="3448" priority="296" stopIfTrue="1">
      <formula>"esterreur(reference)"</formula>
    </cfRule>
  </conditionalFormatting>
  <conditionalFormatting sqref="L70">
    <cfRule type="expression" dxfId="3447" priority="295" stopIfTrue="1">
      <formula>"esterreur(reference)"</formula>
    </cfRule>
  </conditionalFormatting>
  <conditionalFormatting sqref="L76:L77">
    <cfRule type="expression" dxfId="3446" priority="294" stopIfTrue="1">
      <formula>"esterreur(reference)"</formula>
    </cfRule>
  </conditionalFormatting>
  <conditionalFormatting sqref="L78:L81">
    <cfRule type="expression" dxfId="3445" priority="293" stopIfTrue="1">
      <formula>"esterreur(reference)"</formula>
    </cfRule>
  </conditionalFormatting>
  <conditionalFormatting sqref="L57">
    <cfRule type="expression" dxfId="3444" priority="291" stopIfTrue="1">
      <formula>"esterreur(reference)"</formula>
    </cfRule>
  </conditionalFormatting>
  <conditionalFormatting sqref="L94:L95">
    <cfRule type="expression" dxfId="3443" priority="290" stopIfTrue="1">
      <formula>"esterreur(reference)"</formula>
    </cfRule>
  </conditionalFormatting>
  <conditionalFormatting sqref="L98">
    <cfRule type="expression" dxfId="3442" priority="289" stopIfTrue="1">
      <formula>"esterreur(reference)"</formula>
    </cfRule>
  </conditionalFormatting>
  <conditionalFormatting sqref="L99">
    <cfRule type="expression" dxfId="3441" priority="288" stopIfTrue="1">
      <formula>"esterreur(reference)"</formula>
    </cfRule>
  </conditionalFormatting>
  <conditionalFormatting sqref="L101">
    <cfRule type="expression" dxfId="3440" priority="287" stopIfTrue="1">
      <formula>"esterreur(reference)"</formula>
    </cfRule>
  </conditionalFormatting>
  <conditionalFormatting sqref="L102">
    <cfRule type="expression" dxfId="3439" priority="286" stopIfTrue="1">
      <formula>"esterreur(reference)"</formula>
    </cfRule>
  </conditionalFormatting>
  <conditionalFormatting sqref="L103">
    <cfRule type="expression" dxfId="3438" priority="285" stopIfTrue="1">
      <formula>"esterreur(reference)"</formula>
    </cfRule>
  </conditionalFormatting>
  <conditionalFormatting sqref="L111">
    <cfRule type="expression" dxfId="3437" priority="284" stopIfTrue="1">
      <formula>"esterreur(reference)"</formula>
    </cfRule>
  </conditionalFormatting>
  <conditionalFormatting sqref="L112">
    <cfRule type="expression" dxfId="3436" priority="283" stopIfTrue="1">
      <formula>"esterreur(reference)"</formula>
    </cfRule>
  </conditionalFormatting>
  <conditionalFormatting sqref="L207">
    <cfRule type="expression" dxfId="3435" priority="243" stopIfTrue="1">
      <formula>"esterreur(reference)"</formula>
    </cfRule>
  </conditionalFormatting>
  <conditionalFormatting sqref="L114">
    <cfRule type="expression" dxfId="3434" priority="282" stopIfTrue="1">
      <formula>"esterreur(reference)"</formula>
    </cfRule>
  </conditionalFormatting>
  <conditionalFormatting sqref="L116:L119">
    <cfRule type="expression" dxfId="3433" priority="281" stopIfTrue="1">
      <formula>"esterreur(reference)"</formula>
    </cfRule>
  </conditionalFormatting>
  <conditionalFormatting sqref="L120">
    <cfRule type="expression" dxfId="3432" priority="280" stopIfTrue="1">
      <formula>"esterreur(reference)"</formula>
    </cfRule>
  </conditionalFormatting>
  <conditionalFormatting sqref="L130">
    <cfRule type="expression" dxfId="3431" priority="277" stopIfTrue="1">
      <formula>"esterreur(reference)"</formula>
    </cfRule>
  </conditionalFormatting>
  <conditionalFormatting sqref="L124">
    <cfRule type="expression" dxfId="3430" priority="279" stopIfTrue="1">
      <formula>"esterreur(reference)"</formula>
    </cfRule>
  </conditionalFormatting>
  <conditionalFormatting sqref="L123">
    <cfRule type="expression" dxfId="3429" priority="278" stopIfTrue="1">
      <formula>"esterreur(reference)"</formula>
    </cfRule>
  </conditionalFormatting>
  <conditionalFormatting sqref="L138">
    <cfRule type="expression" dxfId="3428" priority="271" stopIfTrue="1">
      <formula>"esterreur(reference)"</formula>
    </cfRule>
  </conditionalFormatting>
  <conditionalFormatting sqref="L131">
    <cfRule type="expression" dxfId="3427" priority="276" stopIfTrue="1">
      <formula>"esterreur(reference)"</formula>
    </cfRule>
  </conditionalFormatting>
  <conditionalFormatting sqref="L132">
    <cfRule type="expression" dxfId="3426" priority="275" stopIfTrue="1">
      <formula>"esterreur(reference)"</formula>
    </cfRule>
  </conditionalFormatting>
  <conditionalFormatting sqref="L133">
    <cfRule type="expression" dxfId="3425" priority="274" stopIfTrue="1">
      <formula>"esterreur(reference)"</formula>
    </cfRule>
  </conditionalFormatting>
  <conditionalFormatting sqref="L139">
    <cfRule type="expression" dxfId="3424" priority="270" stopIfTrue="1">
      <formula>"esterreur(reference)"</formula>
    </cfRule>
  </conditionalFormatting>
  <conditionalFormatting sqref="L136">
    <cfRule type="expression" dxfId="3423" priority="273" stopIfTrue="1">
      <formula>"esterreur(reference)"</formula>
    </cfRule>
  </conditionalFormatting>
  <conditionalFormatting sqref="L137">
    <cfRule type="expression" dxfId="3422" priority="272" stopIfTrue="1">
      <formula>"esterreur(reference)"</formula>
    </cfRule>
  </conditionalFormatting>
  <conditionalFormatting sqref="L140">
    <cfRule type="expression" dxfId="3421" priority="269" stopIfTrue="1">
      <formula>"esterreur(reference)"</formula>
    </cfRule>
  </conditionalFormatting>
  <conditionalFormatting sqref="L141">
    <cfRule type="expression" dxfId="3420" priority="268" stopIfTrue="1">
      <formula>"esterreur(reference)"</formula>
    </cfRule>
  </conditionalFormatting>
  <conditionalFormatting sqref="L142">
    <cfRule type="expression" dxfId="3419" priority="267" stopIfTrue="1">
      <formula>"esterreur(reference)"</formula>
    </cfRule>
  </conditionalFormatting>
  <conditionalFormatting sqref="L143">
    <cfRule type="expression" dxfId="3418" priority="266" stopIfTrue="1">
      <formula>"esterreur(reference)"</formula>
    </cfRule>
  </conditionalFormatting>
  <conditionalFormatting sqref="L144">
    <cfRule type="expression" dxfId="3417" priority="265" stopIfTrue="1">
      <formula>"esterreur(reference)"</formula>
    </cfRule>
  </conditionalFormatting>
  <conditionalFormatting sqref="L145">
    <cfRule type="expression" dxfId="3416" priority="264" stopIfTrue="1">
      <formula>"esterreur(reference)"</formula>
    </cfRule>
  </conditionalFormatting>
  <conditionalFormatting sqref="L146">
    <cfRule type="expression" dxfId="3415" priority="263" stopIfTrue="1">
      <formula>"esterreur(reference)"</formula>
    </cfRule>
  </conditionalFormatting>
  <conditionalFormatting sqref="L147">
    <cfRule type="expression" dxfId="3414" priority="262" stopIfTrue="1">
      <formula>"esterreur(reference)"</formula>
    </cfRule>
  </conditionalFormatting>
  <conditionalFormatting sqref="L155">
    <cfRule type="expression" dxfId="3413" priority="261" stopIfTrue="1">
      <formula>"esterreur(reference)"</formula>
    </cfRule>
  </conditionalFormatting>
  <conditionalFormatting sqref="L157">
    <cfRule type="expression" dxfId="3412" priority="259" stopIfTrue="1">
      <formula>"esterreur(reference)"</formula>
    </cfRule>
  </conditionalFormatting>
  <conditionalFormatting sqref="L156">
    <cfRule type="expression" dxfId="3411" priority="260" stopIfTrue="1">
      <formula>"esterreur(reference)"</formula>
    </cfRule>
  </conditionalFormatting>
  <conditionalFormatting sqref="L115">
    <cfRule type="expression" dxfId="3410" priority="258" stopIfTrue="1">
      <formula>"esterreur(reference)"</formula>
    </cfRule>
  </conditionalFormatting>
  <conditionalFormatting sqref="L113">
    <cfRule type="expression" dxfId="3409" priority="257" stopIfTrue="1">
      <formula>"esterreur(reference)"</formula>
    </cfRule>
  </conditionalFormatting>
  <conditionalFormatting sqref="L171">
    <cfRule type="expression" dxfId="3408" priority="256" stopIfTrue="1">
      <formula>"esterreur(reference)"</formula>
    </cfRule>
  </conditionalFormatting>
  <conditionalFormatting sqref="L174">
    <cfRule type="expression" dxfId="3407" priority="255" stopIfTrue="1">
      <formula>"esterreur(reference)"</formula>
    </cfRule>
  </conditionalFormatting>
  <conditionalFormatting sqref="L177">
    <cfRule type="expression" dxfId="3406" priority="254" stopIfTrue="1">
      <formula>"esterreur(reference)"</formula>
    </cfRule>
  </conditionalFormatting>
  <conditionalFormatting sqref="L183">
    <cfRule type="expression" dxfId="3405" priority="253" stopIfTrue="1">
      <formula>"esterreur(reference)"</formula>
    </cfRule>
  </conditionalFormatting>
  <conditionalFormatting sqref="L187">
    <cfRule type="expression" dxfId="3404" priority="252" stopIfTrue="1">
      <formula>"esterreur(reference)"</formula>
    </cfRule>
  </conditionalFormatting>
  <conditionalFormatting sqref="L197">
    <cfRule type="expression" dxfId="3403" priority="251" stopIfTrue="1">
      <formula>"esterreur(reference)"</formula>
    </cfRule>
  </conditionalFormatting>
  <conditionalFormatting sqref="L199">
    <cfRule type="expression" dxfId="3402" priority="250" stopIfTrue="1">
      <formula>"esterreur(reference)"</formula>
    </cfRule>
  </conditionalFormatting>
  <conditionalFormatting sqref="L198">
    <cfRule type="expression" dxfId="3401" priority="249" stopIfTrue="1">
      <formula>"esterreur(reference)"</formula>
    </cfRule>
  </conditionalFormatting>
  <conditionalFormatting sqref="L200">
    <cfRule type="expression" dxfId="3400" priority="248" stopIfTrue="1">
      <formula>"esterreur(reference)"</formula>
    </cfRule>
  </conditionalFormatting>
  <conditionalFormatting sqref="L201">
    <cfRule type="expression" dxfId="3399" priority="247" stopIfTrue="1">
      <formula>"esterreur(reference)"</formula>
    </cfRule>
  </conditionalFormatting>
  <conditionalFormatting sqref="L202:L204">
    <cfRule type="expression" dxfId="3398" priority="246" stopIfTrue="1">
      <formula>"esterreur(reference)"</formula>
    </cfRule>
  </conditionalFormatting>
  <conditionalFormatting sqref="L206">
    <cfRule type="expression" dxfId="3397" priority="244" stopIfTrue="1">
      <formula>"esterreur(reference)"</formula>
    </cfRule>
  </conditionalFormatting>
  <conditionalFormatting sqref="L205">
    <cfRule type="expression" dxfId="3396" priority="245" stopIfTrue="1">
      <formula>"esterreur(reference)"</formula>
    </cfRule>
  </conditionalFormatting>
  <conditionalFormatting sqref="L208">
    <cfRule type="expression" dxfId="3395" priority="242" stopIfTrue="1">
      <formula>"esterreur(reference)"</formula>
    </cfRule>
  </conditionalFormatting>
  <conditionalFormatting sqref="L211:L224">
    <cfRule type="expression" dxfId="3394" priority="241" stopIfTrue="1">
      <formula>"esterreur(reference)"</formula>
    </cfRule>
  </conditionalFormatting>
  <conditionalFormatting sqref="L225:L227">
    <cfRule type="expression" dxfId="3393" priority="240" stopIfTrue="1">
      <formula>"esterreur(reference)"</formula>
    </cfRule>
  </conditionalFormatting>
  <conditionalFormatting sqref="L180">
    <cfRule type="expression" dxfId="3392" priority="239" stopIfTrue="1">
      <formula>"esterreur(reference)"</formula>
    </cfRule>
  </conditionalFormatting>
  <conditionalFormatting sqref="L243">
    <cfRule type="expression" dxfId="3391" priority="238" stopIfTrue="1">
      <formula>"esterreur(reference)"</formula>
    </cfRule>
  </conditionalFormatting>
  <conditionalFormatting sqref="L246">
    <cfRule type="expression" dxfId="3390" priority="237" stopIfTrue="1">
      <formula>"esterreur(reference)"</formula>
    </cfRule>
  </conditionalFormatting>
  <conditionalFormatting sqref="L253">
    <cfRule type="expression" dxfId="3389" priority="236" stopIfTrue="1">
      <formula>"esterreur(reference)"</formula>
    </cfRule>
  </conditionalFormatting>
  <conditionalFormatting sqref="L254">
    <cfRule type="expression" dxfId="3388" priority="235" stopIfTrue="1">
      <formula>"esterreur(reference)"</formula>
    </cfRule>
  </conditionalFormatting>
  <conditionalFormatting sqref="L255">
    <cfRule type="expression" dxfId="3387" priority="234" stopIfTrue="1">
      <formula>"esterreur(reference)"</formula>
    </cfRule>
  </conditionalFormatting>
  <conditionalFormatting sqref="L256">
    <cfRule type="expression" dxfId="3386" priority="233" stopIfTrue="1">
      <formula>"esterreur(reference)"</formula>
    </cfRule>
  </conditionalFormatting>
  <conditionalFormatting sqref="L257">
    <cfRule type="expression" dxfId="3385" priority="232" stopIfTrue="1">
      <formula>"esterreur(reference)"</formula>
    </cfRule>
  </conditionalFormatting>
  <conditionalFormatting sqref="L258">
    <cfRule type="expression" dxfId="3384" priority="231" stopIfTrue="1">
      <formula>"esterreur(reference)"</formula>
    </cfRule>
  </conditionalFormatting>
  <conditionalFormatting sqref="L259">
    <cfRule type="expression" dxfId="3383" priority="230" stopIfTrue="1">
      <formula>"esterreur(reference)"</formula>
    </cfRule>
  </conditionalFormatting>
  <conditionalFormatting sqref="L260">
    <cfRule type="expression" dxfId="3382" priority="229" stopIfTrue="1">
      <formula>"esterreur(reference)"</formula>
    </cfRule>
  </conditionalFormatting>
  <conditionalFormatting sqref="L261">
    <cfRule type="expression" dxfId="3381" priority="228" stopIfTrue="1">
      <formula>"esterreur(reference)"</formula>
    </cfRule>
  </conditionalFormatting>
  <conditionalFormatting sqref="L262">
    <cfRule type="expression" dxfId="3380" priority="227" stopIfTrue="1">
      <formula>"esterreur(reference)"</formula>
    </cfRule>
  </conditionalFormatting>
  <conditionalFormatting sqref="L263:L264">
    <cfRule type="expression" dxfId="3379" priority="226" stopIfTrue="1">
      <formula>"esterreur(reference)"</formula>
    </cfRule>
  </conditionalFormatting>
  <conditionalFormatting sqref="L268">
    <cfRule type="expression" dxfId="3378" priority="224" stopIfTrue="1">
      <formula>"esterreur(reference)"</formula>
    </cfRule>
  </conditionalFormatting>
  <conditionalFormatting sqref="L267">
    <cfRule type="expression" dxfId="3377" priority="225" stopIfTrue="1">
      <formula>"esterreur(reference)"</formula>
    </cfRule>
  </conditionalFormatting>
  <conditionalFormatting sqref="L269">
    <cfRule type="expression" dxfId="3376" priority="223" stopIfTrue="1">
      <formula>"esterreur(reference)"</formula>
    </cfRule>
  </conditionalFormatting>
  <conditionalFormatting sqref="L270">
    <cfRule type="expression" dxfId="3375" priority="222" stopIfTrue="1">
      <formula>"esterreur(reference)"</formula>
    </cfRule>
  </conditionalFormatting>
  <conditionalFormatting sqref="L272:L273">
    <cfRule type="expression" dxfId="3374" priority="220" stopIfTrue="1">
      <formula>"esterreur(reference)"</formula>
    </cfRule>
  </conditionalFormatting>
  <conditionalFormatting sqref="L306">
    <cfRule type="expression" dxfId="3373" priority="218" stopIfTrue="1">
      <formula>"esterreur(reference)"</formula>
    </cfRule>
  </conditionalFormatting>
  <conditionalFormatting sqref="L307">
    <cfRule type="expression" dxfId="3372" priority="217" stopIfTrue="1">
      <formula>"esterreur(reference)"</formula>
    </cfRule>
  </conditionalFormatting>
  <conditionalFormatting sqref="L311">
    <cfRule type="expression" dxfId="3371" priority="216" stopIfTrue="1">
      <formula>"esterreur(reference)"</formula>
    </cfRule>
  </conditionalFormatting>
  <conditionalFormatting sqref="L317">
    <cfRule type="expression" dxfId="3370" priority="215" stopIfTrue="1">
      <formula>"esterreur(reference)"</formula>
    </cfRule>
  </conditionalFormatting>
  <conditionalFormatting sqref="L318">
    <cfRule type="expression" dxfId="3369" priority="214" stopIfTrue="1">
      <formula>"esterreur(reference)"</formula>
    </cfRule>
  </conditionalFormatting>
  <conditionalFormatting sqref="K5">
    <cfRule type="expression" dxfId="3368" priority="208" stopIfTrue="1">
      <formula>"esterreur(reference)"</formula>
    </cfRule>
  </conditionalFormatting>
  <conditionalFormatting sqref="L5">
    <cfRule type="expression" dxfId="3367" priority="207" stopIfTrue="1">
      <formula>"esterreur(reference)"</formula>
    </cfRule>
  </conditionalFormatting>
  <conditionalFormatting sqref="K182">
    <cfRule type="expression" dxfId="3366" priority="206" stopIfTrue="1">
      <formula>"esterreur(reference)"</formula>
    </cfRule>
  </conditionalFormatting>
  <conditionalFormatting sqref="K243">
    <cfRule type="expression" dxfId="3365" priority="205" stopIfTrue="1">
      <formula>"esterreur(reference)"</formula>
    </cfRule>
  </conditionalFormatting>
  <conditionalFormatting sqref="K246">
    <cfRule type="expression" dxfId="3364" priority="204" stopIfTrue="1">
      <formula>"esterreur(reference)"</formula>
    </cfRule>
  </conditionalFormatting>
  <conditionalFormatting sqref="J306:J307">
    <cfRule type="expression" dxfId="3363" priority="203" stopIfTrue="1">
      <formula>"esterreur(reference)"</formula>
    </cfRule>
  </conditionalFormatting>
  <conditionalFormatting sqref="K187">
    <cfRule type="expression" dxfId="3362" priority="202" stopIfTrue="1">
      <formula>"esterreur(reference)"</formula>
    </cfRule>
  </conditionalFormatting>
  <conditionalFormatting sqref="K190">
    <cfRule type="expression" dxfId="3361" priority="201" stopIfTrue="1">
      <formula>"esterreur(reference)"</formula>
    </cfRule>
  </conditionalFormatting>
  <conditionalFormatting sqref="J311">
    <cfRule type="expression" dxfId="3360" priority="200" stopIfTrue="1">
      <formula>"esterreur(reference)"</formula>
    </cfRule>
  </conditionalFormatting>
  <conditionalFormatting sqref="L364:L375">
    <cfRule type="expression" dxfId="3359" priority="199" stopIfTrue="1">
      <formula>"esterreur(reference)"</formula>
    </cfRule>
  </conditionalFormatting>
  <conditionalFormatting sqref="L377:L393">
    <cfRule type="expression" dxfId="3358" priority="198" stopIfTrue="1">
      <formula>"esterreur(reference)"</formula>
    </cfRule>
  </conditionalFormatting>
  <conditionalFormatting sqref="K93">
    <cfRule type="expression" dxfId="3357" priority="197" stopIfTrue="1">
      <formula>"esterreur(reference)"</formula>
    </cfRule>
  </conditionalFormatting>
  <conditionalFormatting sqref="K239">
    <cfRule type="expression" dxfId="3356" priority="196" stopIfTrue="1">
      <formula>"esterreur(reference)"</formula>
    </cfRule>
  </conditionalFormatting>
  <conditionalFormatting sqref="L239">
    <cfRule type="expression" dxfId="3355" priority="195" stopIfTrue="1">
      <formula>"esterreur(reference)"</formula>
    </cfRule>
  </conditionalFormatting>
  <conditionalFormatting sqref="F183">
    <cfRule type="expression" dxfId="3354" priority="194" stopIfTrue="1">
      <formula>"esterreur(reference)"</formula>
    </cfRule>
  </conditionalFormatting>
  <conditionalFormatting sqref="J359">
    <cfRule type="expression" dxfId="3353" priority="193" stopIfTrue="1">
      <formula>"esterreur(reference)"</formula>
    </cfRule>
  </conditionalFormatting>
  <conditionalFormatting sqref="L359">
    <cfRule type="expression" dxfId="3352" priority="192" stopIfTrue="1">
      <formula>"esterreur(reference)"</formula>
    </cfRule>
  </conditionalFormatting>
  <conditionalFormatting sqref="S185">
    <cfRule type="expression" dxfId="3351" priority="191" stopIfTrue="1">
      <formula>"esterreur(reference)"</formula>
    </cfRule>
  </conditionalFormatting>
  <conditionalFormatting sqref="K286">
    <cfRule type="expression" dxfId="3350" priority="190" stopIfTrue="1">
      <formula>"esterreur(reference)"</formula>
    </cfRule>
  </conditionalFormatting>
  <conditionalFormatting sqref="AO408:AO413">
    <cfRule type="cellIs" dxfId="3349" priority="189" operator="greaterThan">
      <formula>0</formula>
    </cfRule>
  </conditionalFormatting>
  <conditionalFormatting sqref="L71">
    <cfRule type="expression" dxfId="3348" priority="188" stopIfTrue="1">
      <formula>"esterreur(reference)"</formula>
    </cfRule>
  </conditionalFormatting>
  <conditionalFormatting sqref="L210">
    <cfRule type="expression" dxfId="3347" priority="185" stopIfTrue="1">
      <formula>"esterreur(reference)"</formula>
    </cfRule>
  </conditionalFormatting>
  <conditionalFormatting sqref="L122">
    <cfRule type="expression" dxfId="3346" priority="187" stopIfTrue="1">
      <formula>"esterreur(reference)"</formula>
    </cfRule>
  </conditionalFormatting>
  <conditionalFormatting sqref="L266">
    <cfRule type="expression" dxfId="3345" priority="184" stopIfTrue="1">
      <formula>"esterreur(reference)"</formula>
    </cfRule>
  </conditionalFormatting>
  <conditionalFormatting sqref="L135">
    <cfRule type="expression" dxfId="3344" priority="186" stopIfTrue="1">
      <formula>"esterreur(reference)"</formula>
    </cfRule>
  </conditionalFormatting>
  <conditionalFormatting sqref="L330">
    <cfRule type="expression" dxfId="3343" priority="183" stopIfTrue="1">
      <formula>"esterreur(reference)"</formula>
    </cfRule>
  </conditionalFormatting>
  <conditionalFormatting sqref="L75">
    <cfRule type="expression" dxfId="3342" priority="182" stopIfTrue="1">
      <formula>"esterreur(reference)"</formula>
    </cfRule>
  </conditionalFormatting>
  <conditionalFormatting sqref="L60">
    <cfRule type="expression" dxfId="3341" priority="180" stopIfTrue="1">
      <formula>"esterreur(reference)"</formula>
    </cfRule>
  </conditionalFormatting>
  <conditionalFormatting sqref="L59">
    <cfRule type="expression" dxfId="3340" priority="181" stopIfTrue="1">
      <formula>"esterreur(reference)"</formula>
    </cfRule>
  </conditionalFormatting>
  <conditionalFormatting sqref="F5">
    <cfRule type="expression" dxfId="3339" priority="179" stopIfTrue="1">
      <formula>"esterreur(reference)"</formula>
    </cfRule>
  </conditionalFormatting>
  <conditionalFormatting sqref="O25:Q30 Q18 O83:Q85 O41:Q41 O72:Q72 Q24 O13:O14 O16 O18:O24 O49:Q54 O31:P40 O42:P48 Q6:Q14">
    <cfRule type="expression" dxfId="3338" priority="174" stopIfTrue="1">
      <formula>"esterreur(reference)"</formula>
    </cfRule>
  </conditionalFormatting>
  <conditionalFormatting sqref="P5">
    <cfRule type="expression" dxfId="3337" priority="151" stopIfTrue="1">
      <formula>"esterreur(reference)"</formula>
    </cfRule>
  </conditionalFormatting>
  <conditionalFormatting sqref="Q32">
    <cfRule type="expression" dxfId="3336" priority="169" stopIfTrue="1">
      <formula>"esterreur(reference)"</formula>
    </cfRule>
  </conditionalFormatting>
  <conditionalFormatting sqref="Q35">
    <cfRule type="expression" dxfId="3335" priority="168" stopIfTrue="1">
      <formula>"esterreur(reference)"</formula>
    </cfRule>
  </conditionalFormatting>
  <conditionalFormatting sqref="O55:P56 O71:P71">
    <cfRule type="expression" dxfId="3334" priority="175" stopIfTrue="1">
      <formula>"esterreur(reference)"</formula>
    </cfRule>
  </conditionalFormatting>
  <conditionalFormatting sqref="O61:P70">
    <cfRule type="expression" dxfId="3333" priority="176" stopIfTrue="1">
      <formula>"esterreur(reference)"</formula>
    </cfRule>
  </conditionalFormatting>
  <conditionalFormatting sqref="O57:P59">
    <cfRule type="expression" dxfId="3332" priority="177" stopIfTrue="1">
      <formula>"esterreur(reference)"</formula>
    </cfRule>
  </conditionalFormatting>
  <conditionalFormatting sqref="O60:P60">
    <cfRule type="expression" dxfId="3331" priority="178" stopIfTrue="1">
      <formula>"esterreur(reference)"</formula>
    </cfRule>
  </conditionalFormatting>
  <conditionalFormatting sqref="Q19 Q21:Q23">
    <cfRule type="expression" dxfId="3330" priority="172" stopIfTrue="1">
      <formula>"esterreur(reference)"</formula>
    </cfRule>
  </conditionalFormatting>
  <conditionalFormatting sqref="Q16:Q17">
    <cfRule type="expression" dxfId="3329" priority="173" stopIfTrue="1">
      <formula>"esterreur(reference)"</formula>
    </cfRule>
  </conditionalFormatting>
  <conditionalFormatting sqref="Q20">
    <cfRule type="expression" dxfId="3328" priority="171" stopIfTrue="1">
      <formula>"esterreur(reference)"</formula>
    </cfRule>
  </conditionalFormatting>
  <conditionalFormatting sqref="Q31 Q33:Q34">
    <cfRule type="expression" dxfId="3327" priority="170" stopIfTrue="1">
      <formula>"esterreur(reference)"</formula>
    </cfRule>
  </conditionalFormatting>
  <conditionalFormatting sqref="Q42">
    <cfRule type="expression" dxfId="3326" priority="167" stopIfTrue="1">
      <formula>"esterreur(reference)"</formula>
    </cfRule>
  </conditionalFormatting>
  <conditionalFormatting sqref="Q43">
    <cfRule type="expression" dxfId="3325" priority="166" stopIfTrue="1">
      <formula>"esterreur(reference)"</formula>
    </cfRule>
  </conditionalFormatting>
  <conditionalFormatting sqref="Q44">
    <cfRule type="expression" dxfId="3324" priority="165" stopIfTrue="1">
      <formula>"esterreur(reference)"</formula>
    </cfRule>
  </conditionalFormatting>
  <conditionalFormatting sqref="Q45:Q48">
    <cfRule type="expression" dxfId="3323" priority="164" stopIfTrue="1">
      <formula>"esterreur(reference)"</formula>
    </cfRule>
  </conditionalFormatting>
  <conditionalFormatting sqref="Q55">
    <cfRule type="expression" dxfId="3322" priority="163" stopIfTrue="1">
      <formula>"esterreur(reference)"</formula>
    </cfRule>
  </conditionalFormatting>
  <conditionalFormatting sqref="Q56">
    <cfRule type="expression" dxfId="3321" priority="162" stopIfTrue="1">
      <formula>"esterreur(reference)"</formula>
    </cfRule>
  </conditionalFormatting>
  <conditionalFormatting sqref="Q58">
    <cfRule type="expression" dxfId="3320" priority="161" stopIfTrue="1">
      <formula>"esterreur(reference)"</formula>
    </cfRule>
  </conditionalFormatting>
  <conditionalFormatting sqref="Q61">
    <cfRule type="expression" dxfId="3319" priority="160" stopIfTrue="1">
      <formula>"esterreur(reference)"</formula>
    </cfRule>
  </conditionalFormatting>
  <conditionalFormatting sqref="Q63">
    <cfRule type="expression" dxfId="3318" priority="159" stopIfTrue="1">
      <formula>"esterreur(reference)"</formula>
    </cfRule>
  </conditionalFormatting>
  <conditionalFormatting sqref="Q62">
    <cfRule type="expression" dxfId="3317" priority="158" stopIfTrue="1">
      <formula>"esterreur(reference)"</formula>
    </cfRule>
  </conditionalFormatting>
  <conditionalFormatting sqref="Q64">
    <cfRule type="expression" dxfId="3316" priority="157" stopIfTrue="1">
      <formula>"esterreur(reference)"</formula>
    </cfRule>
  </conditionalFormatting>
  <conditionalFormatting sqref="Q65">
    <cfRule type="expression" dxfId="3315" priority="156" stopIfTrue="1">
      <formula>"esterreur(reference)"</formula>
    </cfRule>
  </conditionalFormatting>
  <conditionalFormatting sqref="Q66:Q69">
    <cfRule type="expression" dxfId="3314" priority="155" stopIfTrue="1">
      <formula>"esterreur(reference)"</formula>
    </cfRule>
  </conditionalFormatting>
  <conditionalFormatting sqref="Q70">
    <cfRule type="expression" dxfId="3313" priority="154" stopIfTrue="1">
      <formula>"esterreur(reference)"</formula>
    </cfRule>
  </conditionalFormatting>
  <conditionalFormatting sqref="Q75:Q82">
    <cfRule type="expression" dxfId="3312" priority="153" stopIfTrue="1">
      <formula>"esterreur(reference)"</formula>
    </cfRule>
  </conditionalFormatting>
  <conditionalFormatting sqref="Q57">
    <cfRule type="expression" dxfId="3311" priority="152" stopIfTrue="1">
      <formula>"esterreur(reference)"</formula>
    </cfRule>
  </conditionalFormatting>
  <conditionalFormatting sqref="Q5">
    <cfRule type="expression" dxfId="3310" priority="150" stopIfTrue="1">
      <formula>"esterreur(reference)"</formula>
    </cfRule>
  </conditionalFormatting>
  <conditionalFormatting sqref="Q71">
    <cfRule type="expression" dxfId="3309" priority="149" stopIfTrue="1">
      <formula>"esterreur(reference)"</formula>
    </cfRule>
  </conditionalFormatting>
  <conditionalFormatting sqref="Q60">
    <cfRule type="expression" dxfId="3308" priority="147" stopIfTrue="1">
      <formula>"esterreur(reference)"</formula>
    </cfRule>
  </conditionalFormatting>
  <conditionalFormatting sqref="P98">
    <cfRule type="expression" dxfId="3307" priority="146" stopIfTrue="1">
      <formula>"esterreur(reference)"</formula>
    </cfRule>
  </conditionalFormatting>
  <conditionalFormatting sqref="Q59">
    <cfRule type="expression" dxfId="3306" priority="148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3305" priority="142" stopIfTrue="1">
      <formula>"esterreur(reference)"</formula>
    </cfRule>
  </conditionalFormatting>
  <conditionalFormatting sqref="O141:P147">
    <cfRule type="expression" dxfId="3304" priority="143" stopIfTrue="1">
      <formula>"esterreur(reference)"</formula>
    </cfRule>
  </conditionalFormatting>
  <conditionalFormatting sqref="O137:P139">
    <cfRule type="expression" dxfId="3303" priority="144" stopIfTrue="1">
      <formula>"esterreur(reference)"</formula>
    </cfRule>
  </conditionalFormatting>
  <conditionalFormatting sqref="O140:P140">
    <cfRule type="expression" dxfId="3302" priority="145" stopIfTrue="1">
      <formula>"esterreur(reference)"</formula>
    </cfRule>
  </conditionalFormatting>
  <conditionalFormatting sqref="Q94:Q95">
    <cfRule type="expression" dxfId="3301" priority="141" stopIfTrue="1">
      <formula>"esterreur(reference)"</formula>
    </cfRule>
  </conditionalFormatting>
  <conditionalFormatting sqref="Q98">
    <cfRule type="expression" dxfId="3300" priority="140" stopIfTrue="1">
      <formula>"esterreur(reference)"</formula>
    </cfRule>
  </conditionalFormatting>
  <conditionalFormatting sqref="Q101">
    <cfRule type="expression" dxfId="3299" priority="139" stopIfTrue="1">
      <formula>"esterreur(reference)"</formula>
    </cfRule>
  </conditionalFormatting>
  <conditionalFormatting sqref="Q102">
    <cfRule type="expression" dxfId="3298" priority="138" stopIfTrue="1">
      <formula>"esterreur(reference)"</formula>
    </cfRule>
  </conditionalFormatting>
  <conditionalFormatting sqref="Q103">
    <cfRule type="expression" dxfId="3297" priority="137" stopIfTrue="1">
      <formula>"esterreur(reference)"</formula>
    </cfRule>
  </conditionalFormatting>
  <conditionalFormatting sqref="Q111">
    <cfRule type="expression" dxfId="3296" priority="136" stopIfTrue="1">
      <formula>"esterreur(reference)"</formula>
    </cfRule>
  </conditionalFormatting>
  <conditionalFormatting sqref="Q112">
    <cfRule type="expression" dxfId="3295" priority="135" stopIfTrue="1">
      <formula>"esterreur(reference)"</formula>
    </cfRule>
  </conditionalFormatting>
  <conditionalFormatting sqref="Q114">
    <cfRule type="expression" dxfId="3294" priority="134" stopIfTrue="1">
      <formula>"esterreur(reference)"</formula>
    </cfRule>
  </conditionalFormatting>
  <conditionalFormatting sqref="Q116:Q119">
    <cfRule type="expression" dxfId="3293" priority="133" stopIfTrue="1">
      <formula>"esterreur(reference)"</formula>
    </cfRule>
  </conditionalFormatting>
  <conditionalFormatting sqref="Q120">
    <cfRule type="expression" dxfId="3292" priority="132" stopIfTrue="1">
      <formula>"esterreur(reference)"</formula>
    </cfRule>
  </conditionalFormatting>
  <conditionalFormatting sqref="Q130">
    <cfRule type="expression" dxfId="3291" priority="129" stopIfTrue="1">
      <formula>"esterreur(reference)"</formula>
    </cfRule>
  </conditionalFormatting>
  <conditionalFormatting sqref="Q124">
    <cfRule type="expression" dxfId="3290" priority="131" stopIfTrue="1">
      <formula>"esterreur(reference)"</formula>
    </cfRule>
  </conditionalFormatting>
  <conditionalFormatting sqref="Q123">
    <cfRule type="expression" dxfId="3289" priority="130" stopIfTrue="1">
      <formula>"esterreur(reference)"</formula>
    </cfRule>
  </conditionalFormatting>
  <conditionalFormatting sqref="Q139">
    <cfRule type="expression" dxfId="3288" priority="122" stopIfTrue="1">
      <formula>"esterreur(reference)"</formula>
    </cfRule>
  </conditionalFormatting>
  <conditionalFormatting sqref="Q131">
    <cfRule type="expression" dxfId="3287" priority="128" stopIfTrue="1">
      <formula>"esterreur(reference)"</formula>
    </cfRule>
  </conditionalFormatting>
  <conditionalFormatting sqref="Q132">
    <cfRule type="expression" dxfId="3286" priority="127" stopIfTrue="1">
      <formula>"esterreur(reference)"</formula>
    </cfRule>
  </conditionalFormatting>
  <conditionalFormatting sqref="Q133">
    <cfRule type="expression" dxfId="3285" priority="126" stopIfTrue="1">
      <formula>"esterreur(reference)"</formula>
    </cfRule>
  </conditionalFormatting>
  <conditionalFormatting sqref="Q141">
    <cfRule type="expression" dxfId="3284" priority="120" stopIfTrue="1">
      <formula>"esterreur(reference)"</formula>
    </cfRule>
  </conditionalFormatting>
  <conditionalFormatting sqref="Q136">
    <cfRule type="expression" dxfId="3283" priority="125" stopIfTrue="1">
      <formula>"esterreur(reference)"</formula>
    </cfRule>
  </conditionalFormatting>
  <conditionalFormatting sqref="Q137">
    <cfRule type="expression" dxfId="3282" priority="124" stopIfTrue="1">
      <formula>"esterreur(reference)"</formula>
    </cfRule>
  </conditionalFormatting>
  <conditionalFormatting sqref="Q138">
    <cfRule type="expression" dxfId="3281" priority="123" stopIfTrue="1">
      <formula>"esterreur(reference)"</formula>
    </cfRule>
  </conditionalFormatting>
  <conditionalFormatting sqref="Q143">
    <cfRule type="expression" dxfId="3280" priority="118" stopIfTrue="1">
      <formula>"esterreur(reference)"</formula>
    </cfRule>
  </conditionalFormatting>
  <conditionalFormatting sqref="Q140">
    <cfRule type="expression" dxfId="3279" priority="121" stopIfTrue="1">
      <formula>"esterreur(reference)"</formula>
    </cfRule>
  </conditionalFormatting>
  <conditionalFormatting sqref="Q142">
    <cfRule type="expression" dxfId="3278" priority="119" stopIfTrue="1">
      <formula>"esterreur(reference)"</formula>
    </cfRule>
  </conditionalFormatting>
  <conditionalFormatting sqref="Q144">
    <cfRule type="expression" dxfId="3277" priority="117" stopIfTrue="1">
      <formula>"esterreur(reference)"</formula>
    </cfRule>
  </conditionalFormatting>
  <conditionalFormatting sqref="Q145">
    <cfRule type="expression" dxfId="3276" priority="116" stopIfTrue="1">
      <formula>"esterreur(reference)"</formula>
    </cfRule>
  </conditionalFormatting>
  <conditionalFormatting sqref="Q146">
    <cfRule type="expression" dxfId="3275" priority="115" stopIfTrue="1">
      <formula>"esterreur(reference)"</formula>
    </cfRule>
  </conditionalFormatting>
  <conditionalFormatting sqref="Q147">
    <cfRule type="expression" dxfId="3274" priority="114" stopIfTrue="1">
      <formula>"esterreur(reference)"</formula>
    </cfRule>
  </conditionalFormatting>
  <conditionalFormatting sqref="Q113">
    <cfRule type="expression" dxfId="3273" priority="111" stopIfTrue="1">
      <formula>"esterreur(reference)"</formula>
    </cfRule>
  </conditionalFormatting>
  <conditionalFormatting sqref="Q155:Q161">
    <cfRule type="expression" dxfId="3272" priority="113" stopIfTrue="1">
      <formula>"esterreur(reference)"</formula>
    </cfRule>
  </conditionalFormatting>
  <conditionalFormatting sqref="Q115">
    <cfRule type="expression" dxfId="3271" priority="112" stopIfTrue="1">
      <formula>"esterreur(reference)"</formula>
    </cfRule>
  </conditionalFormatting>
  <conditionalFormatting sqref="P93">
    <cfRule type="expression" dxfId="3270" priority="110" stopIfTrue="1">
      <formula>"esterreur(reference)"</formula>
    </cfRule>
  </conditionalFormatting>
  <conditionalFormatting sqref="Q122">
    <cfRule type="expression" dxfId="3269" priority="109" stopIfTrue="1">
      <formula>"esterreur(reference)"</formula>
    </cfRule>
  </conditionalFormatting>
  <conditionalFormatting sqref="Q135">
    <cfRule type="expression" dxfId="3268" priority="108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3267" priority="105" stopIfTrue="1">
      <formula>"esterreur(reference)"</formula>
    </cfRule>
  </conditionalFormatting>
  <conditionalFormatting sqref="O219:P224">
    <cfRule type="expression" dxfId="3266" priority="106" stopIfTrue="1">
      <formula>"esterreur(reference)"</formula>
    </cfRule>
  </conditionalFormatting>
  <conditionalFormatting sqref="O196:Q196">
    <cfRule type="expression" dxfId="3265" priority="107" stopIfTrue="1">
      <formula>"esterreur(reference)"</formula>
    </cfRule>
  </conditionalFormatting>
  <conditionalFormatting sqref="Q171">
    <cfRule type="expression" dxfId="3264" priority="104" stopIfTrue="1">
      <formula>"esterreur(reference)"</formula>
    </cfRule>
  </conditionalFormatting>
  <conditionalFormatting sqref="Q174">
    <cfRule type="expression" dxfId="3263" priority="103" stopIfTrue="1">
      <formula>"esterreur(reference)"</formula>
    </cfRule>
  </conditionalFormatting>
  <conditionalFormatting sqref="Q177">
    <cfRule type="expression" dxfId="3262" priority="102" stopIfTrue="1">
      <formula>"esterreur(reference)"</formula>
    </cfRule>
  </conditionalFormatting>
  <conditionalFormatting sqref="Q183">
    <cfRule type="expression" dxfId="3261" priority="101" stopIfTrue="1">
      <formula>"esterreur(reference)"</formula>
    </cfRule>
  </conditionalFormatting>
  <conditionalFormatting sqref="Q187">
    <cfRule type="expression" dxfId="3260" priority="100" stopIfTrue="1">
      <formula>"esterreur(reference)"</formula>
    </cfRule>
  </conditionalFormatting>
  <conditionalFormatting sqref="Q180">
    <cfRule type="expression" dxfId="3259" priority="99" stopIfTrue="1">
      <formula>"esterreur(reference)"</formula>
    </cfRule>
  </conditionalFormatting>
  <conditionalFormatting sqref="P182">
    <cfRule type="expression" dxfId="3258" priority="98" stopIfTrue="1">
      <formula>"esterreur(reference)"</formula>
    </cfRule>
  </conditionalFormatting>
  <conditionalFormatting sqref="P174">
    <cfRule type="expression" dxfId="3257" priority="97" stopIfTrue="1">
      <formula>"esterreur(reference)"</formula>
    </cfRule>
  </conditionalFormatting>
  <conditionalFormatting sqref="P177">
    <cfRule type="expression" dxfId="3256" priority="96" stopIfTrue="1">
      <formula>"esterreur(reference)"</formula>
    </cfRule>
  </conditionalFormatting>
  <conditionalFormatting sqref="P180">
    <cfRule type="expression" dxfId="3255" priority="95" stopIfTrue="1">
      <formula>"esterreur(reference)"</formula>
    </cfRule>
  </conditionalFormatting>
  <conditionalFormatting sqref="P187">
    <cfRule type="expression" dxfId="3254" priority="94" stopIfTrue="1">
      <formula>"esterreur(reference)"</formula>
    </cfRule>
  </conditionalFormatting>
  <conditionalFormatting sqref="P190">
    <cfRule type="expression" dxfId="3253" priority="93" stopIfTrue="1">
      <formula>"esterreur(reference)"</formula>
    </cfRule>
  </conditionalFormatting>
  <conditionalFormatting sqref="O287:Q287 O288:P288 O242:Q242 O251:Q252 O284:Q284 O253:P274">
    <cfRule type="expression" dxfId="3252" priority="90" stopIfTrue="1">
      <formula>"esterreur(reference)"</formula>
    </cfRule>
  </conditionalFormatting>
  <conditionalFormatting sqref="O275:P280">
    <cfRule type="expression" dxfId="3251" priority="91" stopIfTrue="1">
      <formula>"esterreur(reference)"</formula>
    </cfRule>
  </conditionalFormatting>
  <conditionalFormatting sqref="O281:P283">
    <cfRule type="expression" dxfId="3250" priority="92" stopIfTrue="1">
      <formula>"esterreur(reference)"</formula>
    </cfRule>
  </conditionalFormatting>
  <conditionalFormatting sqref="Q243">
    <cfRule type="expression" dxfId="3249" priority="89" stopIfTrue="1">
      <formula>"esterreur(reference)"</formula>
    </cfRule>
  </conditionalFormatting>
  <conditionalFormatting sqref="Q246">
    <cfRule type="expression" dxfId="3248" priority="88" stopIfTrue="1">
      <formula>"esterreur(reference)"</formula>
    </cfRule>
  </conditionalFormatting>
  <conditionalFormatting sqref="Q253">
    <cfRule type="expression" dxfId="3247" priority="87" stopIfTrue="1">
      <formula>"esterreur(reference)"</formula>
    </cfRule>
  </conditionalFormatting>
  <conditionalFormatting sqref="Q254">
    <cfRule type="expression" dxfId="3246" priority="86" stopIfTrue="1">
      <formula>"esterreur(reference)"</formula>
    </cfRule>
  </conditionalFormatting>
  <conditionalFormatting sqref="Q255">
    <cfRule type="expression" dxfId="3245" priority="85" stopIfTrue="1">
      <formula>"esterreur(reference)"</formula>
    </cfRule>
  </conditionalFormatting>
  <conditionalFormatting sqref="Q256">
    <cfRule type="expression" dxfId="3244" priority="84" stopIfTrue="1">
      <formula>"esterreur(reference)"</formula>
    </cfRule>
  </conditionalFormatting>
  <conditionalFormatting sqref="Q257">
    <cfRule type="expression" dxfId="3243" priority="83" stopIfTrue="1">
      <formula>"esterreur(reference)"</formula>
    </cfRule>
  </conditionalFormatting>
  <conditionalFormatting sqref="Q258">
    <cfRule type="expression" dxfId="3242" priority="82" stopIfTrue="1">
      <formula>"esterreur(reference)"</formula>
    </cfRule>
  </conditionalFormatting>
  <conditionalFormatting sqref="Q259">
    <cfRule type="expression" dxfId="3241" priority="81" stopIfTrue="1">
      <formula>"esterreur(reference)"</formula>
    </cfRule>
  </conditionalFormatting>
  <conditionalFormatting sqref="Q260">
    <cfRule type="expression" dxfId="3240" priority="80" stopIfTrue="1">
      <formula>"esterreur(reference)"</formula>
    </cfRule>
  </conditionalFormatting>
  <conditionalFormatting sqref="Q261">
    <cfRule type="expression" dxfId="3239" priority="79" stopIfTrue="1">
      <formula>"esterreur(reference)"</formula>
    </cfRule>
  </conditionalFormatting>
  <conditionalFormatting sqref="Q262">
    <cfRule type="expression" dxfId="3238" priority="78" stopIfTrue="1">
      <formula>"esterreur(reference)"</formula>
    </cfRule>
  </conditionalFormatting>
  <conditionalFormatting sqref="Q263:Q264">
    <cfRule type="expression" dxfId="3237" priority="77" stopIfTrue="1">
      <formula>"esterreur(reference)"</formula>
    </cfRule>
  </conditionalFormatting>
  <conditionalFormatting sqref="P240">
    <cfRule type="expression" dxfId="3236" priority="76" stopIfTrue="1">
      <formula>"esterreur(reference)"</formula>
    </cfRule>
  </conditionalFormatting>
  <conditionalFormatting sqref="P243">
    <cfRule type="expression" dxfId="3235" priority="75" stopIfTrue="1">
      <formula>"esterreur(reference)"</formula>
    </cfRule>
  </conditionalFormatting>
  <conditionalFormatting sqref="P246">
    <cfRule type="expression" dxfId="3234" priority="74" stopIfTrue="1">
      <formula>"esterreur(reference)"</formula>
    </cfRule>
  </conditionalFormatting>
  <conditionalFormatting sqref="Q240">
    <cfRule type="expression" dxfId="3233" priority="73" stopIfTrue="1">
      <formula>"esterreur(reference)"</formula>
    </cfRule>
  </conditionalFormatting>
  <conditionalFormatting sqref="P286">
    <cfRule type="expression" dxfId="3232" priority="72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3231" priority="70" stopIfTrue="1">
      <formula>"esterreur(reference)"</formula>
    </cfRule>
  </conditionalFormatting>
  <conditionalFormatting sqref="O316:Q316">
    <cfRule type="expression" dxfId="3230" priority="71" stopIfTrue="1">
      <formula>"esterreur(reference)"</formula>
    </cfRule>
  </conditionalFormatting>
  <conditionalFormatting sqref="Q331:Q347">
    <cfRule type="expression" dxfId="3229" priority="58" stopIfTrue="1">
      <formula>"esterreur(reference)"</formula>
    </cfRule>
  </conditionalFormatting>
  <conditionalFormatting sqref="Q325">
    <cfRule type="expression" dxfId="3228" priority="62" stopIfTrue="1">
      <formula>"esterreur(reference)"</formula>
    </cfRule>
  </conditionalFormatting>
  <conditionalFormatting sqref="Q326">
    <cfRule type="expression" dxfId="3227" priority="61" stopIfTrue="1">
      <formula>"esterreur(reference)"</formula>
    </cfRule>
  </conditionalFormatting>
  <conditionalFormatting sqref="Q327">
    <cfRule type="expression" dxfId="3226" priority="60" stopIfTrue="1">
      <formula>"esterreur(reference)"</formula>
    </cfRule>
  </conditionalFormatting>
  <conditionalFormatting sqref="Q328">
    <cfRule type="expression" dxfId="3225" priority="59" stopIfTrue="1">
      <formula>"esterreur(reference)"</formula>
    </cfRule>
  </conditionalFormatting>
  <conditionalFormatting sqref="Q294:Q301">
    <cfRule type="expression" dxfId="3224" priority="69" stopIfTrue="1">
      <formula>"esterreur(reference)"</formula>
    </cfRule>
  </conditionalFormatting>
  <conditionalFormatting sqref="Q302">
    <cfRule type="expression" dxfId="3223" priority="68" stopIfTrue="1">
      <formula>"esterreur(reference)"</formula>
    </cfRule>
  </conditionalFormatting>
  <conditionalFormatting sqref="Q306">
    <cfRule type="expression" dxfId="3222" priority="67" stopIfTrue="1">
      <formula>"esterreur(reference)"</formula>
    </cfRule>
  </conditionalFormatting>
  <conditionalFormatting sqref="Q307">
    <cfRule type="expression" dxfId="3221" priority="66" stopIfTrue="1">
      <formula>"esterreur(reference)"</formula>
    </cfRule>
  </conditionalFormatting>
  <conditionalFormatting sqref="Q311">
    <cfRule type="expression" dxfId="3220" priority="65" stopIfTrue="1">
      <formula>"esterreur(reference)"</formula>
    </cfRule>
  </conditionalFormatting>
  <conditionalFormatting sqref="Q317">
    <cfRule type="expression" dxfId="3219" priority="64" stopIfTrue="1">
      <formula>"esterreur(reference)"</formula>
    </cfRule>
  </conditionalFormatting>
  <conditionalFormatting sqref="Q318">
    <cfRule type="expression" dxfId="3218" priority="63" stopIfTrue="1">
      <formula>"esterreur(reference)"</formula>
    </cfRule>
  </conditionalFormatting>
  <conditionalFormatting sqref="O306:O307">
    <cfRule type="expression" dxfId="3217" priority="57" stopIfTrue="1">
      <formula>"esterreur(reference)"</formula>
    </cfRule>
  </conditionalFormatting>
  <conditionalFormatting sqref="O311">
    <cfRule type="expression" dxfId="3216" priority="56" stopIfTrue="1">
      <formula>"esterreur(reference)"</formula>
    </cfRule>
  </conditionalFormatting>
  <conditionalFormatting sqref="Q330">
    <cfRule type="expression" dxfId="3215" priority="55" stopIfTrue="1">
      <formula>"esterreur(reference)"</formula>
    </cfRule>
  </conditionalFormatting>
  <conditionalFormatting sqref="O363:Q363 O364:P375">
    <cfRule type="expression" dxfId="3214" priority="49" stopIfTrue="1">
      <formula>"esterreur(reference)"</formula>
    </cfRule>
  </conditionalFormatting>
  <conditionalFormatting sqref="O358:Q358">
    <cfRule type="expression" dxfId="3213" priority="50" stopIfTrue="1">
      <formula>"esterreur(reference)"</formula>
    </cfRule>
  </conditionalFormatting>
  <conditionalFormatting sqref="O376:Q376 O377:P392">
    <cfRule type="expression" dxfId="3212" priority="51" stopIfTrue="1">
      <formula>"esterreur(reference)"</formula>
    </cfRule>
  </conditionalFormatting>
  <conditionalFormatting sqref="O395:Q398 O393:P393">
    <cfRule type="expression" dxfId="3211" priority="52" stopIfTrue="1">
      <formula>"esterreur(reference)"</formula>
    </cfRule>
  </conditionalFormatting>
  <conditionalFormatting sqref="O360:Q362 P359">
    <cfRule type="expression" dxfId="3210" priority="53" stopIfTrue="1">
      <formula>"esterreur(reference)"</formula>
    </cfRule>
  </conditionalFormatting>
  <conditionalFormatting sqref="P394">
    <cfRule type="expression" dxfId="3209" priority="54" stopIfTrue="1">
      <formula>"esterreur(reference)"</formula>
    </cfRule>
  </conditionalFormatting>
  <conditionalFormatting sqref="Q364:Q375">
    <cfRule type="expression" dxfId="3208" priority="48" stopIfTrue="1">
      <formula>"esterreur(reference)"</formula>
    </cfRule>
  </conditionalFormatting>
  <conditionalFormatting sqref="Q377:Q393">
    <cfRule type="expression" dxfId="3207" priority="47" stopIfTrue="1">
      <formula>"esterreur(reference)"</formula>
    </cfRule>
  </conditionalFormatting>
  <conditionalFormatting sqref="O359">
    <cfRule type="expression" dxfId="3206" priority="46" stopIfTrue="1">
      <formula>"esterreur(reference)"</formula>
    </cfRule>
  </conditionalFormatting>
  <conditionalFormatting sqref="Q359">
    <cfRule type="expression" dxfId="3205" priority="45" stopIfTrue="1">
      <formula>"esterreur(reference)"</formula>
    </cfRule>
  </conditionalFormatting>
  <conditionalFormatting sqref="Q36:Q40">
    <cfRule type="expression" dxfId="3204" priority="44" stopIfTrue="1">
      <formula>"esterreur(reference)"</formula>
    </cfRule>
  </conditionalFormatting>
  <conditionalFormatting sqref="L68">
    <cfRule type="expression" dxfId="3203" priority="43" stopIfTrue="1">
      <formula>"esterreur(reference)"</formula>
    </cfRule>
  </conditionalFormatting>
  <conditionalFormatting sqref="Q149:Q151">
    <cfRule type="expression" dxfId="3202" priority="35" stopIfTrue="1">
      <formula>"esterreur(reference)"</formula>
    </cfRule>
  </conditionalFormatting>
  <conditionalFormatting sqref="H148 J148:K148">
    <cfRule type="expression" dxfId="3201" priority="42" stopIfTrue="1">
      <formula>"esterreur(reference)"</formula>
    </cfRule>
  </conditionalFormatting>
  <conditionalFormatting sqref="L148">
    <cfRule type="expression" dxfId="3200" priority="41" stopIfTrue="1">
      <formula>"esterreur(reference)"</formula>
    </cfRule>
  </conditionalFormatting>
  <conditionalFormatting sqref="O148:P148">
    <cfRule type="expression" dxfId="3199" priority="40" stopIfTrue="1">
      <formula>"esterreur(reference)"</formula>
    </cfRule>
  </conditionalFormatting>
  <conditionalFormatting sqref="Q148">
    <cfRule type="expression" dxfId="3198" priority="39" stopIfTrue="1">
      <formula>"esterreur(reference)"</formula>
    </cfRule>
  </conditionalFormatting>
  <conditionalFormatting sqref="H149:H151 J149:K151">
    <cfRule type="expression" dxfId="3197" priority="38" stopIfTrue="1">
      <formula>"esterreur(reference)"</formula>
    </cfRule>
  </conditionalFormatting>
  <conditionalFormatting sqref="L149:L151">
    <cfRule type="expression" dxfId="3196" priority="37" stopIfTrue="1">
      <formula>"esterreur(reference)"</formula>
    </cfRule>
  </conditionalFormatting>
  <conditionalFormatting sqref="O149:P151">
    <cfRule type="expression" dxfId="3195" priority="36" stopIfTrue="1">
      <formula>"esterreur(reference)"</formula>
    </cfRule>
  </conditionalFormatting>
  <conditionalFormatting sqref="L158:L161">
    <cfRule type="expression" dxfId="3194" priority="34" stopIfTrue="1">
      <formula>"esterreur(reference)"</formula>
    </cfRule>
  </conditionalFormatting>
  <conditionalFormatting sqref="AG414:AI417">
    <cfRule type="cellIs" dxfId="3193" priority="33" operator="greaterThan">
      <formula>0</formula>
    </cfRule>
  </conditionalFormatting>
  <conditionalFormatting sqref="AO414:AO417">
    <cfRule type="cellIs" dxfId="3192" priority="32" operator="greaterThan">
      <formula>0</formula>
    </cfRule>
  </conditionalFormatting>
  <conditionalFormatting sqref="Q99">
    <cfRule type="expression" dxfId="3191" priority="31" stopIfTrue="1">
      <formula>"esterreur(reference)"</formula>
    </cfRule>
  </conditionalFormatting>
  <conditionalFormatting sqref="L93">
    <cfRule type="expression" dxfId="3190" priority="30" stopIfTrue="1">
      <formula>"esterreur(reference)"</formula>
    </cfRule>
  </conditionalFormatting>
  <conditionalFormatting sqref="Q93">
    <cfRule type="expression" dxfId="3189" priority="29" stopIfTrue="1">
      <formula>"esterreur(reference)"</formula>
    </cfRule>
  </conditionalFormatting>
  <conditionalFormatting sqref="K171">
    <cfRule type="expression" dxfId="3188" priority="28" stopIfTrue="1">
      <formula>"esterreur(reference)"</formula>
    </cfRule>
  </conditionalFormatting>
  <conditionalFormatting sqref="P171">
    <cfRule type="expression" dxfId="3187" priority="27" stopIfTrue="1">
      <formula>"esterreur(reference)"</formula>
    </cfRule>
  </conditionalFormatting>
  <conditionalFormatting sqref="K180 K177 K174">
    <cfRule type="expression" dxfId="3186" priority="26" stopIfTrue="1">
      <formula>"esterreur(reference)"</formula>
    </cfRule>
  </conditionalFormatting>
  <conditionalFormatting sqref="Q207">
    <cfRule type="expression" dxfId="3185" priority="17" stopIfTrue="1">
      <formula>"esterreur(reference)"</formula>
    </cfRule>
  </conditionalFormatting>
  <conditionalFormatting sqref="Q197">
    <cfRule type="expression" dxfId="3184" priority="25" stopIfTrue="1">
      <formula>"esterreur(reference)"</formula>
    </cfRule>
  </conditionalFormatting>
  <conditionalFormatting sqref="Q199">
    <cfRule type="expression" dxfId="3183" priority="24" stopIfTrue="1">
      <formula>"esterreur(reference)"</formula>
    </cfRule>
  </conditionalFormatting>
  <conditionalFormatting sqref="Q198">
    <cfRule type="expression" dxfId="3182" priority="23" stopIfTrue="1">
      <formula>"esterreur(reference)"</formula>
    </cfRule>
  </conditionalFormatting>
  <conditionalFormatting sqref="Q200">
    <cfRule type="expression" dxfId="3181" priority="22" stopIfTrue="1">
      <formula>"esterreur(reference)"</formula>
    </cfRule>
  </conditionalFormatting>
  <conditionalFormatting sqref="Q201">
    <cfRule type="expression" dxfId="3180" priority="21" stopIfTrue="1">
      <formula>"esterreur(reference)"</formula>
    </cfRule>
  </conditionalFormatting>
  <conditionalFormatting sqref="Q202:Q204">
    <cfRule type="expression" dxfId="3179" priority="20" stopIfTrue="1">
      <formula>"esterreur(reference)"</formula>
    </cfRule>
  </conditionalFormatting>
  <conditionalFormatting sqref="Q206">
    <cfRule type="expression" dxfId="3178" priority="18" stopIfTrue="1">
      <formula>"esterreur(reference)"</formula>
    </cfRule>
  </conditionalFormatting>
  <conditionalFormatting sqref="Q205">
    <cfRule type="expression" dxfId="3177" priority="19" stopIfTrue="1">
      <formula>"esterreur(reference)"</formula>
    </cfRule>
  </conditionalFormatting>
  <conditionalFormatting sqref="Q208">
    <cfRule type="expression" dxfId="3176" priority="16" stopIfTrue="1">
      <formula>"esterreur(reference)"</formula>
    </cfRule>
  </conditionalFormatting>
  <conditionalFormatting sqref="Q211:Q224">
    <cfRule type="expression" dxfId="3175" priority="15" stopIfTrue="1">
      <formula>"esterreur(reference)"</formula>
    </cfRule>
  </conditionalFormatting>
  <conditionalFormatting sqref="Q225:Q227">
    <cfRule type="expression" dxfId="3174" priority="14" stopIfTrue="1">
      <formula>"esterreur(reference)"</formula>
    </cfRule>
  </conditionalFormatting>
  <conditionalFormatting sqref="Q210">
    <cfRule type="expression" dxfId="3173" priority="13" stopIfTrue="1">
      <formula>"esterreur(reference)"</formula>
    </cfRule>
  </conditionalFormatting>
  <conditionalFormatting sqref="L240">
    <cfRule type="expression" dxfId="3172" priority="12" stopIfTrue="1">
      <formula>"esterreur(reference)"</formula>
    </cfRule>
  </conditionalFormatting>
  <conditionalFormatting sqref="K240">
    <cfRule type="expression" dxfId="3171" priority="11" stopIfTrue="1">
      <formula>"esterreur(reference)"</formula>
    </cfRule>
  </conditionalFormatting>
  <conditionalFormatting sqref="L294:L302">
    <cfRule type="expression" dxfId="3170" priority="10" stopIfTrue="1">
      <formula>"esterreur(reference)"</formula>
    </cfRule>
  </conditionalFormatting>
  <conditionalFormatting sqref="Q275:Q283">
    <cfRule type="expression" dxfId="3169" priority="9" stopIfTrue="1">
      <formula>"esterreur(reference)"</formula>
    </cfRule>
  </conditionalFormatting>
  <conditionalFormatting sqref="Q271">
    <cfRule type="expression" dxfId="3168" priority="4" stopIfTrue="1">
      <formula>"esterreur(reference)"</formula>
    </cfRule>
  </conditionalFormatting>
  <conditionalFormatting sqref="Q274">
    <cfRule type="expression" dxfId="3167" priority="2" stopIfTrue="1">
      <formula>"esterreur(reference)"</formula>
    </cfRule>
  </conditionalFormatting>
  <conditionalFormatting sqref="Q268">
    <cfRule type="expression" dxfId="3166" priority="7" stopIfTrue="1">
      <formula>"esterreur(reference)"</formula>
    </cfRule>
  </conditionalFormatting>
  <conditionalFormatting sqref="Q267">
    <cfRule type="expression" dxfId="3165" priority="8" stopIfTrue="1">
      <formula>"esterreur(reference)"</formula>
    </cfRule>
  </conditionalFormatting>
  <conditionalFormatting sqref="Q269">
    <cfRule type="expression" dxfId="3164" priority="6" stopIfTrue="1">
      <formula>"esterreur(reference)"</formula>
    </cfRule>
  </conditionalFormatting>
  <conditionalFormatting sqref="Q270">
    <cfRule type="expression" dxfId="3163" priority="5" stopIfTrue="1">
      <formula>"esterreur(reference)"</formula>
    </cfRule>
  </conditionalFormatting>
  <conditionalFormatting sqref="Q272:Q273">
    <cfRule type="expression" dxfId="3162" priority="3" stopIfTrue="1">
      <formula>"esterreur(reference)"</formula>
    </cfRule>
  </conditionalFormatting>
  <conditionalFormatting sqref="Q266">
    <cfRule type="expression" dxfId="3161" priority="1" stopIfTrue="1">
      <formula>"esterreur(reference)"</formula>
    </cfRule>
  </conditionalFormatting>
  <printOptions horizontalCentered="1"/>
  <pageMargins left="0" right="0" top="0.5" bottom="0.25" header="0" footer="0"/>
  <pageSetup orientation="landscape"/>
  <rowBreaks count="8" manualBreakCount="8">
    <brk id="289" man="1"/>
    <brk id="482" man="1"/>
    <brk id="354" man="1"/>
    <brk id="483" man="1"/>
    <brk id="166" man="1"/>
    <brk id="88" man="1"/>
    <brk id="234" man="1"/>
    <brk id="39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CAF1-374B-4EC6-9C38-89B0C8DFDB3A}">
  <sheetPr>
    <tabColor theme="4" tint="0.79998168889431442"/>
  </sheetPr>
  <dimension ref="A1:BJ697"/>
  <sheetViews>
    <sheetView workbookViewId="0">
      <selection sqref="A1:XFD1048576"/>
    </sheetView>
  </sheetViews>
  <sheetFormatPr baseColWidth="10" defaultColWidth="12.625" defaultRowHeight="15" customHeight="1"/>
  <cols>
    <col min="1" max="1" width="24.125" customWidth="1"/>
    <col min="2" max="2" width="21.6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40" ht="35.25">
      <c r="B1" s="1"/>
      <c r="C1" s="1" t="s">
        <v>256</v>
      </c>
      <c r="D1" s="2"/>
      <c r="E1" s="2"/>
      <c r="F1" s="2"/>
      <c r="G1" s="2"/>
      <c r="H1" s="1"/>
      <c r="I1" s="2"/>
      <c r="J1" s="1"/>
      <c r="K1" s="749" t="s">
        <v>0</v>
      </c>
      <c r="L1" s="2"/>
      <c r="M1" s="2"/>
      <c r="N1" s="4"/>
      <c r="O1" s="1"/>
      <c r="P1" s="2"/>
      <c r="Q1" s="1"/>
      <c r="R1" s="2"/>
      <c r="S1" s="5" t="s">
        <v>550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258</v>
      </c>
      <c r="K2" s="9"/>
      <c r="L2" s="9" t="s">
        <v>259</v>
      </c>
      <c r="M2" s="11"/>
      <c r="N2" s="11"/>
      <c r="O2" s="9" t="s">
        <v>258</v>
      </c>
      <c r="P2" s="9"/>
      <c r="Q2" s="9" t="s">
        <v>259</v>
      </c>
      <c r="R2" s="11"/>
      <c r="S2" s="11"/>
      <c r="T2" s="11"/>
      <c r="U2" s="11"/>
    </row>
    <row r="3" spans="1:40" ht="21" thickTop="1">
      <c r="B3" s="12"/>
      <c r="C3" s="13"/>
      <c r="D3" s="774" t="s">
        <v>5</v>
      </c>
      <c r="E3" s="775"/>
      <c r="F3" s="776"/>
      <c r="G3" s="777" t="s">
        <v>6</v>
      </c>
      <c r="H3" s="775"/>
      <c r="I3" s="776"/>
      <c r="J3" s="777" t="s">
        <v>7</v>
      </c>
      <c r="K3" s="775"/>
      <c r="L3" s="776"/>
      <c r="M3" s="777" t="s">
        <v>8</v>
      </c>
      <c r="N3" s="776"/>
      <c r="O3" s="774" t="s">
        <v>9</v>
      </c>
      <c r="P3" s="775"/>
      <c r="Q3" s="776"/>
      <c r="R3" s="777" t="s">
        <v>10</v>
      </c>
      <c r="S3" s="778"/>
      <c r="T3" s="14"/>
      <c r="U3" s="14"/>
      <c r="V3" s="12" t="s">
        <v>260</v>
      </c>
      <c r="W3" s="12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12" t="s">
        <v>261</v>
      </c>
      <c r="W4" s="12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45" customHeight="1">
      <c r="A5" t="s">
        <v>262</v>
      </c>
      <c r="B5" s="12" t="s">
        <v>0</v>
      </c>
      <c r="C5" s="21" t="s">
        <v>16</v>
      </c>
      <c r="D5" s="22"/>
      <c r="E5" s="22"/>
      <c r="F5" s="23">
        <v>751340.65797524713</v>
      </c>
      <c r="G5" s="24"/>
      <c r="H5" s="22"/>
      <c r="I5" s="25">
        <v>751340.65797524713</v>
      </c>
      <c r="J5" s="24"/>
      <c r="K5" s="26"/>
      <c r="L5" s="23">
        <v>3185397.8299999996</v>
      </c>
      <c r="M5" s="27"/>
      <c r="N5" s="28"/>
      <c r="O5" s="24"/>
      <c r="P5" s="26"/>
      <c r="Q5" s="23">
        <v>3012832.6000000006</v>
      </c>
      <c r="R5" s="27"/>
      <c r="S5" s="29"/>
      <c r="T5" s="14"/>
      <c r="U5" s="14"/>
      <c r="V5" s="12" t="s">
        <v>263</v>
      </c>
      <c r="W5" s="12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45" customHeight="1">
      <c r="A6" t="s">
        <v>264</v>
      </c>
      <c r="B6" s="12" t="s">
        <v>0</v>
      </c>
      <c r="C6" s="30" t="s">
        <v>17</v>
      </c>
      <c r="D6" s="31">
        <v>27.366259623939069</v>
      </c>
      <c r="E6" s="31">
        <v>604.29042904290418</v>
      </c>
      <c r="F6" s="31">
        <v>16537.168769449647</v>
      </c>
      <c r="G6" s="32">
        <v>27.366259623939069</v>
      </c>
      <c r="H6" s="31">
        <v>955.05621789951272</v>
      </c>
      <c r="I6" s="31">
        <v>26136.316414495388</v>
      </c>
      <c r="J6" s="655">
        <v>24</v>
      </c>
      <c r="K6" s="31">
        <v>474.33791666666485</v>
      </c>
      <c r="L6" s="33">
        <v>11384.109999999957</v>
      </c>
      <c r="M6" s="32">
        <v>-3.3662596239390687</v>
      </c>
      <c r="N6" s="34">
        <v>-14752.206414495431</v>
      </c>
      <c r="O6" s="655">
        <v>56</v>
      </c>
      <c r="P6" s="31">
        <v>756.66714285714932</v>
      </c>
      <c r="Q6" s="33">
        <v>42373.360000000364</v>
      </c>
      <c r="R6" s="32">
        <v>-32</v>
      </c>
      <c r="S6" s="35">
        <v>-30989.250000000407</v>
      </c>
      <c r="T6" s="14"/>
      <c r="U6" s="14"/>
      <c r="V6" s="12" t="s">
        <v>265</v>
      </c>
      <c r="W6" s="12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45" customHeight="1">
      <c r="A7" t="s">
        <v>266</v>
      </c>
      <c r="B7" s="12" t="s">
        <v>0</v>
      </c>
      <c r="C7" s="30" t="s">
        <v>18</v>
      </c>
      <c r="D7" s="31">
        <v>36.759299230835644</v>
      </c>
      <c r="E7" s="31">
        <v>1315.4791154791155</v>
      </c>
      <c r="F7" s="31">
        <v>48356.090437811807</v>
      </c>
      <c r="G7" s="32">
        <v>36.759299230835644</v>
      </c>
      <c r="H7" s="31">
        <v>1702.6668817908317</v>
      </c>
      <c r="I7" s="31">
        <v>62588.841398183045</v>
      </c>
      <c r="J7" s="655">
        <v>41</v>
      </c>
      <c r="K7" s="31">
        <v>2167.9160975609743</v>
      </c>
      <c r="L7" s="33">
        <v>88884.559999999939</v>
      </c>
      <c r="M7" s="32">
        <v>4.2407007691643557</v>
      </c>
      <c r="N7" s="34">
        <v>26295.718601816894</v>
      </c>
      <c r="O7" s="655">
        <v>28</v>
      </c>
      <c r="P7" s="31">
        <v>666.27321428571099</v>
      </c>
      <c r="Q7" s="33">
        <v>18655.649999999907</v>
      </c>
      <c r="R7" s="32">
        <v>13</v>
      </c>
      <c r="S7" s="35">
        <v>70228.910000000033</v>
      </c>
      <c r="T7" s="14"/>
      <c r="U7" s="14"/>
      <c r="V7" s="12" t="s">
        <v>267</v>
      </c>
      <c r="W7" s="12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45" customHeight="1">
      <c r="A8" t="s">
        <v>268</v>
      </c>
      <c r="B8" s="12" t="s">
        <v>0</v>
      </c>
      <c r="C8" s="30" t="s">
        <v>19</v>
      </c>
      <c r="D8" s="31">
        <v>0</v>
      </c>
      <c r="E8" s="31">
        <v>0</v>
      </c>
      <c r="F8" s="31">
        <v>0</v>
      </c>
      <c r="G8" s="32">
        <v>0</v>
      </c>
      <c r="H8" s="31">
        <v>0</v>
      </c>
      <c r="I8" s="31">
        <v>0</v>
      </c>
      <c r="J8" s="655">
        <v>0</v>
      </c>
      <c r="K8" s="31">
        <v>0</v>
      </c>
      <c r="L8" s="33">
        <v>0</v>
      </c>
      <c r="M8" s="32">
        <v>0</v>
      </c>
      <c r="N8" s="34">
        <v>0</v>
      </c>
      <c r="O8" s="655">
        <v>0</v>
      </c>
      <c r="P8" s="31">
        <v>0</v>
      </c>
      <c r="Q8" s="33">
        <v>0</v>
      </c>
      <c r="R8" s="32">
        <v>0</v>
      </c>
      <c r="S8" s="35">
        <v>0</v>
      </c>
      <c r="T8" s="14"/>
      <c r="U8" s="14"/>
      <c r="V8" s="12"/>
      <c r="W8" s="12"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45" customHeight="1">
      <c r="A9" t="s">
        <v>269</v>
      </c>
      <c r="B9" s="12" t="s">
        <v>0</v>
      </c>
      <c r="C9" s="30" t="s">
        <v>20</v>
      </c>
      <c r="D9" s="31">
        <v>0</v>
      </c>
      <c r="E9" s="31">
        <v>0</v>
      </c>
      <c r="F9" s="31">
        <v>0</v>
      </c>
      <c r="G9" s="32">
        <v>0</v>
      </c>
      <c r="H9" s="31">
        <v>0</v>
      </c>
      <c r="I9" s="31">
        <v>0</v>
      </c>
      <c r="J9" s="655">
        <v>0</v>
      </c>
      <c r="K9" s="31">
        <v>0</v>
      </c>
      <c r="L9" s="33">
        <v>0</v>
      </c>
      <c r="M9" s="32">
        <v>0</v>
      </c>
      <c r="N9" s="34">
        <v>0</v>
      </c>
      <c r="O9" s="655">
        <v>0</v>
      </c>
      <c r="P9" s="31">
        <v>0</v>
      </c>
      <c r="Q9" s="33">
        <v>0</v>
      </c>
      <c r="R9" s="32">
        <v>0</v>
      </c>
      <c r="S9" s="35"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45" hidden="1" customHeight="1">
      <c r="A10" t="s">
        <v>270</v>
      </c>
      <c r="B10" s="12" t="s">
        <v>0</v>
      </c>
      <c r="C10" s="30" t="s">
        <v>21</v>
      </c>
      <c r="D10" s="31">
        <v>0</v>
      </c>
      <c r="E10" s="31">
        <v>0</v>
      </c>
      <c r="F10" s="31">
        <v>0</v>
      </c>
      <c r="G10" s="32">
        <v>0</v>
      </c>
      <c r="H10" s="31">
        <v>0</v>
      </c>
      <c r="I10" s="31">
        <v>0</v>
      </c>
      <c r="J10" s="656">
        <v>0</v>
      </c>
      <c r="K10" s="31">
        <v>0</v>
      </c>
      <c r="L10" s="33">
        <v>0</v>
      </c>
      <c r="M10" s="32">
        <v>0</v>
      </c>
      <c r="N10" s="34">
        <v>0</v>
      </c>
      <c r="O10" s="656">
        <v>0</v>
      </c>
      <c r="P10" s="31">
        <v>0</v>
      </c>
      <c r="Q10" s="33">
        <v>0</v>
      </c>
      <c r="R10" s="32">
        <v>0</v>
      </c>
      <c r="S10" s="35"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45" hidden="1" customHeight="1">
      <c r="A11" t="s">
        <v>270</v>
      </c>
      <c r="B11" s="12" t="s">
        <v>0</v>
      </c>
      <c r="C11" s="30" t="s">
        <v>21</v>
      </c>
      <c r="D11" s="31">
        <v>0</v>
      </c>
      <c r="E11" s="31">
        <v>0</v>
      </c>
      <c r="F11" s="31">
        <v>0</v>
      </c>
      <c r="G11" s="32">
        <v>0</v>
      </c>
      <c r="H11" s="31">
        <v>0</v>
      </c>
      <c r="I11" s="31">
        <v>0</v>
      </c>
      <c r="J11" s="656">
        <v>0</v>
      </c>
      <c r="K11" s="31">
        <v>0</v>
      </c>
      <c r="L11" s="33">
        <v>0</v>
      </c>
      <c r="M11" s="32">
        <v>0</v>
      </c>
      <c r="N11" s="34">
        <v>0</v>
      </c>
      <c r="O11" s="656">
        <v>0</v>
      </c>
      <c r="P11" s="31">
        <v>0</v>
      </c>
      <c r="Q11" s="33">
        <v>0</v>
      </c>
      <c r="R11" s="32">
        <v>0</v>
      </c>
      <c r="S11" s="35"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45" hidden="1" customHeight="1">
      <c r="A12" t="s">
        <v>270</v>
      </c>
      <c r="B12" s="12" t="s">
        <v>0</v>
      </c>
      <c r="C12" s="30" t="s">
        <v>21</v>
      </c>
      <c r="D12" s="31">
        <v>0</v>
      </c>
      <c r="E12" s="31">
        <v>0</v>
      </c>
      <c r="F12" s="31">
        <v>0</v>
      </c>
      <c r="G12" s="32">
        <v>0</v>
      </c>
      <c r="H12" s="31">
        <v>0</v>
      </c>
      <c r="I12" s="31">
        <v>0</v>
      </c>
      <c r="J12" s="656">
        <v>0</v>
      </c>
      <c r="K12" s="31">
        <v>0</v>
      </c>
      <c r="L12" s="33">
        <v>0</v>
      </c>
      <c r="M12" s="32">
        <v>0</v>
      </c>
      <c r="N12" s="34">
        <v>0</v>
      </c>
      <c r="O12" s="656">
        <v>0</v>
      </c>
      <c r="P12" s="31">
        <v>0</v>
      </c>
      <c r="Q12" s="33">
        <v>0</v>
      </c>
      <c r="R12" s="32">
        <v>0</v>
      </c>
      <c r="S12" s="35"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45" customHeight="1">
      <c r="A13" t="s">
        <v>271</v>
      </c>
      <c r="B13" s="12" t="s">
        <v>0</v>
      </c>
      <c r="C13" s="36" t="s">
        <v>22</v>
      </c>
      <c r="D13" s="37">
        <v>64.12555885477471</v>
      </c>
      <c r="E13" s="37">
        <v>1011.9718309859155</v>
      </c>
      <c r="F13" s="38">
        <v>64893.25920726145</v>
      </c>
      <c r="G13" s="39">
        <v>64.12555885477471</v>
      </c>
      <c r="H13" s="37">
        <v>1383.616133679466</v>
      </c>
      <c r="I13" s="38">
        <v>88725.15781267843</v>
      </c>
      <c r="J13" s="39">
        <v>65</v>
      </c>
      <c r="K13" s="37">
        <v>1542.5949230769215</v>
      </c>
      <c r="L13" s="38">
        <v>100268.6699999999</v>
      </c>
      <c r="M13" s="39">
        <v>0.87444114522528693</v>
      </c>
      <c r="N13" s="38">
        <v>11543.512187321463</v>
      </c>
      <c r="O13" s="39">
        <v>84</v>
      </c>
      <c r="P13" s="37">
        <v>726.53583333333654</v>
      </c>
      <c r="Q13" s="38">
        <v>61029.010000000271</v>
      </c>
      <c r="R13" s="39">
        <v>-19</v>
      </c>
      <c r="S13" s="40">
        <v>39239.659999999625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45" customHeight="1">
      <c r="A14" t="s">
        <v>0</v>
      </c>
      <c r="B14" s="12" t="s">
        <v>0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v>1.3636390245044658E-2</v>
      </c>
      <c r="N14" s="44">
        <v>0.13010416066762912</v>
      </c>
      <c r="O14" s="42"/>
      <c r="P14" s="31"/>
      <c r="Q14" s="41"/>
      <c r="R14" s="43">
        <v>-0.22619047619047619</v>
      </c>
      <c r="S14" s="45">
        <v>0.64296733635363656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45" customHeight="1">
      <c r="A15" t="s">
        <v>272</v>
      </c>
      <c r="B15" s="12" t="s">
        <v>0</v>
      </c>
      <c r="C15" s="46" t="s">
        <v>23</v>
      </c>
      <c r="D15" s="26">
        <v>6.683508951061027</v>
      </c>
      <c r="E15" s="26">
        <v>400</v>
      </c>
      <c r="F15" s="23">
        <v>2673.4035804244108</v>
      </c>
      <c r="G15" s="47">
        <v>6.683508951061027</v>
      </c>
      <c r="H15" s="48">
        <v>790.03378359300484</v>
      </c>
      <c r="I15" s="49">
        <v>5280.1978642844579</v>
      </c>
      <c r="J15" s="657">
        <v>3</v>
      </c>
      <c r="K15" s="51">
        <v>1041.6766666666663</v>
      </c>
      <c r="L15" s="51">
        <v>3125.0299999999988</v>
      </c>
      <c r="M15" s="52">
        <v>-3.683508951061027</v>
      </c>
      <c r="N15" s="49">
        <v>-2155.167864284459</v>
      </c>
      <c r="O15" s="657">
        <v>0</v>
      </c>
      <c r="P15" s="51">
        <v>0</v>
      </c>
      <c r="Q15" s="51">
        <v>0</v>
      </c>
      <c r="R15" s="52">
        <v>3</v>
      </c>
      <c r="S15" s="53">
        <v>3125.0299999999988</v>
      </c>
      <c r="T15" s="14"/>
      <c r="U15" s="14"/>
      <c r="V15" s="12">
        <v>-2.9999999998835847E-2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45" customHeight="1">
      <c r="A16" t="s">
        <v>0</v>
      </c>
      <c r="B16" s="12" t="s">
        <v>0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45" customHeight="1">
      <c r="A17" t="s">
        <v>273</v>
      </c>
      <c r="B17" s="12" t="s">
        <v>0</v>
      </c>
      <c r="C17" s="54" t="s">
        <v>24</v>
      </c>
      <c r="D17" s="31">
        <v>0</v>
      </c>
      <c r="E17" s="31">
        <v>0</v>
      </c>
      <c r="F17" s="31">
        <v>0</v>
      </c>
      <c r="G17" s="32">
        <v>2.4487253600827237</v>
      </c>
      <c r="H17" s="31">
        <v>800</v>
      </c>
      <c r="I17" s="31">
        <v>1958.9802880661789</v>
      </c>
      <c r="J17" s="657">
        <v>5</v>
      </c>
      <c r="K17" s="31">
        <v>2400.1159999999973</v>
      </c>
      <c r="L17" s="34">
        <v>12000.579999999987</v>
      </c>
      <c r="M17" s="52">
        <v>2.5512746399172763</v>
      </c>
      <c r="N17" s="34">
        <v>10041.599711933808</v>
      </c>
      <c r="O17" s="658">
        <v>0</v>
      </c>
      <c r="P17" s="31">
        <v>0</v>
      </c>
      <c r="Q17" s="34">
        <v>0</v>
      </c>
      <c r="R17" s="32">
        <v>5</v>
      </c>
      <c r="S17" s="35">
        <v>12000.579999999987</v>
      </c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45" customHeight="1">
      <c r="A18" t="s">
        <v>0</v>
      </c>
      <c r="B18" s="12" t="s">
        <v>0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45" customHeight="1">
      <c r="A19" t="s">
        <v>274</v>
      </c>
      <c r="B19" s="12" t="s">
        <v>0</v>
      </c>
      <c r="C19" s="46" t="s">
        <v>25</v>
      </c>
      <c r="D19" s="31">
        <v>0</v>
      </c>
      <c r="E19" s="31">
        <v>0</v>
      </c>
      <c r="F19" s="31">
        <v>5000</v>
      </c>
      <c r="G19" s="32">
        <v>0</v>
      </c>
      <c r="H19" s="31">
        <v>0</v>
      </c>
      <c r="I19" s="31">
        <v>5000</v>
      </c>
      <c r="J19" s="47"/>
      <c r="K19" s="31"/>
      <c r="L19" s="34">
        <v>10386.969999999972</v>
      </c>
      <c r="M19" s="32"/>
      <c r="N19" s="34">
        <v>5386.9699999999721</v>
      </c>
      <c r="O19" s="47"/>
      <c r="P19" s="31"/>
      <c r="Q19" s="34">
        <v>6189.5400000000081</v>
      </c>
      <c r="R19" s="32">
        <v>0</v>
      </c>
      <c r="S19" s="35">
        <v>4197.4299999999639</v>
      </c>
      <c r="T19" s="14"/>
      <c r="U19" s="14" t="s">
        <v>449</v>
      </c>
      <c r="V19" s="12">
        <v>73.257793165918457</v>
      </c>
      <c r="W19" s="12">
        <v>95964.335965029066</v>
      </c>
      <c r="X19" s="12">
        <v>1309.953955993235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45" customHeight="1">
      <c r="A20" t="s">
        <v>0</v>
      </c>
      <c r="B20" s="12" t="s">
        <v>0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>
        <v>2021</v>
      </c>
      <c r="V20" s="12">
        <v>73</v>
      </c>
      <c r="W20" s="12">
        <v>115394.27999999988</v>
      </c>
      <c r="X20" s="12">
        <v>1580.743561643834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20.45" customHeight="1">
      <c r="A21" t="s">
        <v>275</v>
      </c>
      <c r="B21" s="12" t="s">
        <v>0</v>
      </c>
      <c r="C21" s="30" t="s">
        <v>26</v>
      </c>
      <c r="D21" s="31">
        <v>0</v>
      </c>
      <c r="E21" s="31">
        <v>0</v>
      </c>
      <c r="F21" s="31">
        <v>6661.7025181552026</v>
      </c>
      <c r="G21" s="42">
        <v>0</v>
      </c>
      <c r="H21" s="31">
        <v>0</v>
      </c>
      <c r="I21" s="31">
        <v>6661.7025181552026</v>
      </c>
      <c r="J21" s="32"/>
      <c r="K21" s="31">
        <v>93.977941176470594</v>
      </c>
      <c r="L21" s="34">
        <v>6390.5</v>
      </c>
      <c r="M21" s="32"/>
      <c r="N21" s="34">
        <v>-271.2025181552026</v>
      </c>
      <c r="O21" s="32"/>
      <c r="P21" s="31">
        <v>136.6225</v>
      </c>
      <c r="Q21" s="34">
        <v>11476.29</v>
      </c>
      <c r="R21" s="32">
        <v>-93.977941176470594</v>
      </c>
      <c r="S21" s="35">
        <v>-5085.7900000000009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20.45" customHeight="1">
      <c r="A22" t="s">
        <v>276</v>
      </c>
      <c r="B22" s="12" t="s">
        <v>0</v>
      </c>
      <c r="C22" s="30" t="s">
        <v>27</v>
      </c>
      <c r="D22" s="31">
        <v>0</v>
      </c>
      <c r="E22" s="31">
        <v>0</v>
      </c>
      <c r="F22" s="31">
        <v>52209.156944611699</v>
      </c>
      <c r="G22" s="42">
        <v>0</v>
      </c>
      <c r="H22" s="31">
        <v>0</v>
      </c>
      <c r="I22" s="31">
        <v>52209.156944611699</v>
      </c>
      <c r="J22" s="32"/>
      <c r="K22" s="31">
        <v>763.56294117647053</v>
      </c>
      <c r="L22" s="34">
        <v>51922.28</v>
      </c>
      <c r="M22" s="32"/>
      <c r="N22" s="34">
        <v>-286.87694461170031</v>
      </c>
      <c r="O22" s="32"/>
      <c r="P22" s="31">
        <v>607.75678571428568</v>
      </c>
      <c r="Q22" s="34">
        <v>51051.57</v>
      </c>
      <c r="R22" s="32">
        <v>-763.56294117647053</v>
      </c>
      <c r="S22" s="35">
        <v>870.70999999999913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20.45" customHeight="1">
      <c r="A23" t="s">
        <v>277</v>
      </c>
      <c r="B23" s="12" t="s">
        <v>0</v>
      </c>
      <c r="C23" s="30" t="s">
        <v>28</v>
      </c>
      <c r="D23" s="31">
        <v>0</v>
      </c>
      <c r="E23" s="31">
        <v>0</v>
      </c>
      <c r="F23" s="31">
        <v>1316.8481721934702</v>
      </c>
      <c r="G23" s="42">
        <v>0</v>
      </c>
      <c r="H23" s="31">
        <v>0</v>
      </c>
      <c r="I23" s="31">
        <v>1316.8481721934702</v>
      </c>
      <c r="J23" s="32"/>
      <c r="K23" s="31">
        <v>14.451617647058825</v>
      </c>
      <c r="L23" s="34">
        <v>982.71</v>
      </c>
      <c r="M23" s="52"/>
      <c r="N23" s="34">
        <v>-334.13817219347015</v>
      </c>
      <c r="O23" s="32"/>
      <c r="P23" s="31">
        <v>9.5772619047619045</v>
      </c>
      <c r="Q23" s="34">
        <v>804.49</v>
      </c>
      <c r="R23" s="32">
        <v>-14.451617647058825</v>
      </c>
      <c r="S23" s="35">
        <v>178.22000000000003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20.45" customHeight="1">
      <c r="A24" t="s">
        <v>278</v>
      </c>
      <c r="B24" s="12" t="s">
        <v>0</v>
      </c>
      <c r="C24" s="36" t="s">
        <v>29</v>
      </c>
      <c r="D24" s="37">
        <v>70.809067805835738</v>
      </c>
      <c r="E24" s="37">
        <v>850</v>
      </c>
      <c r="F24" s="38">
        <v>60187.707634960374</v>
      </c>
      <c r="G24" s="39">
        <v>70.809067805835738</v>
      </c>
      <c r="H24" s="37">
        <v>850</v>
      </c>
      <c r="I24" s="38">
        <v>60187.707634960374</v>
      </c>
      <c r="J24" s="39">
        <v>68</v>
      </c>
      <c r="K24" s="37">
        <v>871.99249999999995</v>
      </c>
      <c r="L24" s="38">
        <v>59295.49</v>
      </c>
      <c r="M24" s="59">
        <v>-2.8090678058357383</v>
      </c>
      <c r="N24" s="38">
        <v>-892.21763496037602</v>
      </c>
      <c r="O24" s="39">
        <v>84</v>
      </c>
      <c r="P24" s="37">
        <v>753.95654761904757</v>
      </c>
      <c r="Q24" s="38">
        <v>63332.35</v>
      </c>
      <c r="R24" s="57"/>
      <c r="S24" s="40">
        <v>-4036.8600000000006</v>
      </c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20.45" customHeight="1">
      <c r="A25" t="s">
        <v>0</v>
      </c>
      <c r="B25" s="12" t="s">
        <v>0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v>-1.4823917873258995E-2</v>
      </c>
      <c r="O25" s="42"/>
      <c r="P25" s="14"/>
      <c r="Q25" s="60"/>
      <c r="R25" s="61"/>
      <c r="S25" s="45">
        <v>-6.3740884397941983E-2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20.45" customHeight="1" thickBot="1">
      <c r="A26" t="s">
        <v>0</v>
      </c>
      <c r="B26" s="12" t="s">
        <v>0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20.45" customHeight="1" thickTop="1">
      <c r="A27" t="s">
        <v>279</v>
      </c>
      <c r="B27" s="12" t="s">
        <v>0</v>
      </c>
      <c r="C27" s="63" t="s">
        <v>30</v>
      </c>
      <c r="D27" s="64">
        <v>70.809067805835738</v>
      </c>
      <c r="E27" s="65">
        <v>1874.8216088180907</v>
      </c>
      <c r="F27" s="66">
        <v>132754.37042264623</v>
      </c>
      <c r="G27" s="67">
        <v>73.257793165918457</v>
      </c>
      <c r="H27" s="68">
        <v>2199.7938599515692</v>
      </c>
      <c r="I27" s="66">
        <v>161152.04359998944</v>
      </c>
      <c r="J27" s="67">
        <v>73</v>
      </c>
      <c r="K27" s="68">
        <v>2535.2978082191757</v>
      </c>
      <c r="L27" s="66">
        <v>185076.73999999985</v>
      </c>
      <c r="M27" s="67">
        <v>-0.25779316591845713</v>
      </c>
      <c r="N27" s="66">
        <v>23924.696400010405</v>
      </c>
      <c r="O27" s="67">
        <v>84</v>
      </c>
      <c r="P27" s="68">
        <v>1554.1773809523843</v>
      </c>
      <c r="Q27" s="66">
        <v>130550.90000000029</v>
      </c>
      <c r="R27" s="67">
        <v>-11</v>
      </c>
      <c r="S27" s="69">
        <v>54525.83999999956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0.45" customHeight="1" thickBot="1">
      <c r="A28" t="s">
        <v>0</v>
      </c>
      <c r="B28" s="12" t="s">
        <v>0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v>-3.5189862371992611E-3</v>
      </c>
      <c r="N28" s="75">
        <v>0.14846039718488543</v>
      </c>
      <c r="O28" s="73"/>
      <c r="P28" s="71"/>
      <c r="Q28" s="72"/>
      <c r="R28" s="74">
        <v>-0.13095238095238096</v>
      </c>
      <c r="S28" s="76">
        <v>0.41765962547940644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20.45" customHeight="1" thickTop="1">
      <c r="A29" t="s">
        <v>0</v>
      </c>
      <c r="B29" s="12" t="s">
        <v>0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20.45" customHeight="1">
      <c r="A30" t="s">
        <v>280</v>
      </c>
      <c r="B30" s="12" t="s">
        <v>0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20.45" customHeight="1">
      <c r="A31" t="s">
        <v>281</v>
      </c>
      <c r="B31" s="12" t="s">
        <v>0</v>
      </c>
      <c r="C31" s="30" t="s">
        <v>32</v>
      </c>
      <c r="D31" s="82"/>
      <c r="E31" s="83">
        <v>372.5949475800295</v>
      </c>
      <c r="F31" s="31">
        <v>26383.100907306121</v>
      </c>
      <c r="G31" s="84">
        <v>0.28622244399772345</v>
      </c>
      <c r="H31" s="83">
        <v>379.98583351662325</v>
      </c>
      <c r="I31" s="31">
        <v>26906.442650735586</v>
      </c>
      <c r="J31" s="42">
        <v>0.40075884700905418</v>
      </c>
      <c r="K31" s="83">
        <v>609.35205882352943</v>
      </c>
      <c r="L31" s="31">
        <v>41435.94</v>
      </c>
      <c r="M31" s="42"/>
      <c r="N31" s="60">
        <v>14529.497349264417</v>
      </c>
      <c r="O31" s="42"/>
      <c r="P31" s="83">
        <v>356.51678571428573</v>
      </c>
      <c r="Q31" s="34">
        <v>29947.41</v>
      </c>
      <c r="R31" s="42"/>
      <c r="S31" s="86">
        <v>11488.530000000002</v>
      </c>
      <c r="T31" s="14"/>
      <c r="U31" s="14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20.45" customHeight="1">
      <c r="A32" t="s">
        <v>282</v>
      </c>
      <c r="B32" s="12" t="s">
        <v>0</v>
      </c>
      <c r="C32" s="88" t="s">
        <v>33</v>
      </c>
      <c r="D32" s="89"/>
      <c r="E32" s="90">
        <v>255</v>
      </c>
      <c r="F32" s="23">
        <v>18056.312290488113</v>
      </c>
      <c r="G32" s="91">
        <v>0.3</v>
      </c>
      <c r="H32" s="92">
        <v>255</v>
      </c>
      <c r="I32" s="23">
        <v>18056.312290488113</v>
      </c>
      <c r="J32" s="24">
        <v>0.31930792712902789</v>
      </c>
      <c r="K32" s="90">
        <v>278.43411764705883</v>
      </c>
      <c r="L32" s="23">
        <v>18933.52</v>
      </c>
      <c r="M32" s="24"/>
      <c r="N32" s="94">
        <v>877.20770951188751</v>
      </c>
      <c r="O32" s="24"/>
      <c r="P32" s="90">
        <v>201.43083333333331</v>
      </c>
      <c r="Q32" s="23">
        <v>16920.189999999999</v>
      </c>
      <c r="R32" s="24"/>
      <c r="S32" s="95">
        <v>2013.3300000000017</v>
      </c>
      <c r="T32" s="14"/>
      <c r="U32" s="14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20.45" customHeight="1">
      <c r="A33" t="s">
        <v>283</v>
      </c>
      <c r="B33" s="12" t="s">
        <v>0</v>
      </c>
      <c r="C33" s="30" t="s">
        <v>34</v>
      </c>
      <c r="D33" s="82"/>
      <c r="E33" s="83">
        <v>197</v>
      </c>
      <c r="F33" s="31">
        <v>13949.386357749641</v>
      </c>
      <c r="G33" s="84"/>
      <c r="H33" s="83">
        <v>197</v>
      </c>
      <c r="I33" s="31">
        <v>13949.386357749641</v>
      </c>
      <c r="J33" s="42"/>
      <c r="K33" s="83">
        <v>186.22485294117649</v>
      </c>
      <c r="L33" s="31">
        <v>12663.29</v>
      </c>
      <c r="M33" s="42"/>
      <c r="N33" s="60">
        <v>-1286.0963577496404</v>
      </c>
      <c r="O33" s="42"/>
      <c r="P33" s="83">
        <v>160.20166666666668</v>
      </c>
      <c r="Q33" s="34">
        <v>13456.94</v>
      </c>
      <c r="R33" s="42"/>
      <c r="S33" s="86">
        <v>-793.64999999999964</v>
      </c>
      <c r="T33" s="14"/>
      <c r="U33" s="14"/>
      <c r="V33" s="12"/>
      <c r="W33" s="12">
        <v>17788.646999999997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20.45" customHeight="1">
      <c r="A34" t="s">
        <v>284</v>
      </c>
      <c r="B34" s="12" t="s">
        <v>0</v>
      </c>
      <c r="C34" s="30" t="s">
        <v>35</v>
      </c>
      <c r="D34" s="82"/>
      <c r="E34" s="83">
        <v>6</v>
      </c>
      <c r="F34" s="31">
        <v>424.8544068350144</v>
      </c>
      <c r="G34" s="84"/>
      <c r="H34" s="83">
        <v>6</v>
      </c>
      <c r="I34" s="31">
        <v>424.8544068350144</v>
      </c>
      <c r="J34" s="42"/>
      <c r="K34" s="83">
        <v>10.717647058823529</v>
      </c>
      <c r="L34" s="31">
        <v>728.8</v>
      </c>
      <c r="M34" s="42"/>
      <c r="N34" s="60">
        <v>303.94559316498555</v>
      </c>
      <c r="O34" s="42"/>
      <c r="P34" s="83">
        <v>0</v>
      </c>
      <c r="Q34" s="34">
        <v>0</v>
      </c>
      <c r="R34" s="42"/>
      <c r="S34" s="86">
        <v>728.8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20.45" customHeight="1">
      <c r="A35" t="s">
        <v>285</v>
      </c>
      <c r="B35" s="12" t="s">
        <v>0</v>
      </c>
      <c r="C35" s="88" t="s">
        <v>36</v>
      </c>
      <c r="D35" s="89"/>
      <c r="E35" s="90">
        <v>34</v>
      </c>
      <c r="F35" s="23">
        <v>2407.5083053984149</v>
      </c>
      <c r="G35" s="91"/>
      <c r="H35" s="92">
        <v>34</v>
      </c>
      <c r="I35" s="23">
        <v>2407.5083053984149</v>
      </c>
      <c r="J35" s="24"/>
      <c r="K35" s="90">
        <v>13.796029411764707</v>
      </c>
      <c r="L35" s="23">
        <v>938.13</v>
      </c>
      <c r="M35" s="24"/>
      <c r="N35" s="94">
        <v>-1469.3783053984148</v>
      </c>
      <c r="O35" s="24"/>
      <c r="P35" s="90">
        <v>14.538690476190476</v>
      </c>
      <c r="Q35" s="34">
        <v>1221.25</v>
      </c>
      <c r="R35" s="24"/>
      <c r="S35" s="95">
        <v>-283.12</v>
      </c>
      <c r="T35" s="14"/>
      <c r="U35" s="14"/>
      <c r="V35" s="12"/>
      <c r="W35" s="12">
        <v>1144.8730000000032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20.45" customHeight="1">
      <c r="A36" t="s">
        <v>286</v>
      </c>
      <c r="B36" s="12" t="s">
        <v>0</v>
      </c>
      <c r="C36" s="30" t="s">
        <v>37</v>
      </c>
      <c r="D36" s="82"/>
      <c r="E36" s="83">
        <v>180.66964285714283</v>
      </c>
      <c r="F36" s="31">
        <v>12793.048991527554</v>
      </c>
      <c r="G36" s="84"/>
      <c r="H36" s="83">
        <v>180.66964285714283</v>
      </c>
      <c r="I36" s="31">
        <v>12793.048991527554</v>
      </c>
      <c r="J36" s="42"/>
      <c r="K36" s="83">
        <v>179.49602941176471</v>
      </c>
      <c r="L36" s="96">
        <v>12205.73</v>
      </c>
      <c r="M36" s="14"/>
      <c r="N36" s="60">
        <v>-587.31899152755432</v>
      </c>
      <c r="O36" s="42"/>
      <c r="P36" s="83">
        <v>76.071428571428569</v>
      </c>
      <c r="Q36" s="56">
        <v>6390</v>
      </c>
      <c r="R36" s="42"/>
      <c r="S36" s="86">
        <v>5815.73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20.45" customHeight="1">
      <c r="A37" t="s">
        <v>287</v>
      </c>
      <c r="B37" s="12" t="s">
        <v>0</v>
      </c>
      <c r="C37" s="30" t="s">
        <v>38</v>
      </c>
      <c r="D37" s="82"/>
      <c r="E37" s="83">
        <v>217.69013643374319</v>
      </c>
      <c r="F37" s="31">
        <v>15414.435631398555</v>
      </c>
      <c r="G37" s="84"/>
      <c r="H37" s="83">
        <v>219.7935456700142</v>
      </c>
      <c r="I37" s="31">
        <v>15563.376078633089</v>
      </c>
      <c r="J37" s="42"/>
      <c r="K37" s="83">
        <v>226.95058823529411</v>
      </c>
      <c r="L37" s="97">
        <v>15432.64</v>
      </c>
      <c r="M37" s="14"/>
      <c r="N37" s="60">
        <v>-130.73607863309007</v>
      </c>
      <c r="O37" s="42"/>
      <c r="P37" s="83">
        <v>235.93357142857141</v>
      </c>
      <c r="Q37" s="34">
        <v>19818.419999999998</v>
      </c>
      <c r="R37" s="42"/>
      <c r="S37" s="86">
        <v>-4385.7799999999988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20.45" hidden="1" customHeight="1">
      <c r="A38" t="s">
        <v>270</v>
      </c>
      <c r="B38" s="12" t="s">
        <v>0</v>
      </c>
      <c r="C38" s="30" t="s">
        <v>21</v>
      </c>
      <c r="D38" s="82"/>
      <c r="E38" s="83">
        <v>0</v>
      </c>
      <c r="F38" s="31">
        <v>0</v>
      </c>
      <c r="G38" s="84"/>
      <c r="H38" s="83">
        <v>0</v>
      </c>
      <c r="I38" s="31">
        <v>0</v>
      </c>
      <c r="J38" s="42"/>
      <c r="K38" s="83">
        <v>0</v>
      </c>
      <c r="L38" s="97">
        <v>0</v>
      </c>
      <c r="M38" s="14"/>
      <c r="N38" s="60">
        <v>0</v>
      </c>
      <c r="O38" s="42"/>
      <c r="P38" s="83">
        <v>0</v>
      </c>
      <c r="Q38" s="34">
        <v>0</v>
      </c>
      <c r="R38" s="42"/>
      <c r="S38" s="86"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20.45" hidden="1" customHeight="1">
      <c r="A39" t="s">
        <v>270</v>
      </c>
      <c r="B39" s="12" t="s">
        <v>0</v>
      </c>
      <c r="C39" s="30" t="s">
        <v>21</v>
      </c>
      <c r="D39" s="82"/>
      <c r="E39" s="83">
        <v>0</v>
      </c>
      <c r="F39" s="31">
        <v>0</v>
      </c>
      <c r="G39" s="84"/>
      <c r="H39" s="83">
        <v>0</v>
      </c>
      <c r="I39" s="31">
        <v>0</v>
      </c>
      <c r="J39" s="42"/>
      <c r="K39" s="83">
        <v>0</v>
      </c>
      <c r="L39" s="97">
        <v>0</v>
      </c>
      <c r="M39" s="14"/>
      <c r="N39" s="60">
        <v>0</v>
      </c>
      <c r="O39" s="42"/>
      <c r="P39" s="83">
        <v>0</v>
      </c>
      <c r="Q39" s="34">
        <v>0</v>
      </c>
      <c r="R39" s="42"/>
      <c r="S39" s="86"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20.45" hidden="1" customHeight="1">
      <c r="A40" t="s">
        <v>270</v>
      </c>
      <c r="B40" s="12" t="s">
        <v>0</v>
      </c>
      <c r="C40" s="30" t="s">
        <v>21</v>
      </c>
      <c r="D40" s="82"/>
      <c r="E40" s="83">
        <v>0</v>
      </c>
      <c r="F40" s="31">
        <v>0</v>
      </c>
      <c r="G40" s="84"/>
      <c r="H40" s="83">
        <v>0</v>
      </c>
      <c r="I40" s="31">
        <v>0</v>
      </c>
      <c r="J40" s="42"/>
      <c r="K40" s="83">
        <v>0</v>
      </c>
      <c r="L40" s="98">
        <v>0</v>
      </c>
      <c r="M40" s="14"/>
      <c r="N40" s="60">
        <v>0</v>
      </c>
      <c r="O40" s="42"/>
      <c r="P40" s="83">
        <v>0</v>
      </c>
      <c r="Q40" s="34">
        <v>0</v>
      </c>
      <c r="R40" s="42"/>
      <c r="S40" s="86"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20.45" customHeight="1">
      <c r="A41" t="s">
        <v>288</v>
      </c>
      <c r="B41" s="12" t="s">
        <v>0</v>
      </c>
      <c r="C41" s="99" t="s">
        <v>39</v>
      </c>
      <c r="D41" s="100" t="s">
        <v>40</v>
      </c>
      <c r="E41" s="101">
        <v>0.67363994575841102</v>
      </c>
      <c r="F41" s="102">
        <v>89428.646890703414</v>
      </c>
      <c r="G41" s="103" t="s">
        <v>40</v>
      </c>
      <c r="H41" s="101">
        <v>0.55910509769901129</v>
      </c>
      <c r="I41" s="102">
        <v>90100.929081367416</v>
      </c>
      <c r="J41" s="103" t="s">
        <v>40</v>
      </c>
      <c r="K41" s="101">
        <v>0.55294927930976134</v>
      </c>
      <c r="L41" s="102">
        <v>102338.05</v>
      </c>
      <c r="M41" s="104"/>
      <c r="N41" s="102">
        <v>12237.120918632587</v>
      </c>
      <c r="O41" s="103" t="s">
        <v>40</v>
      </c>
      <c r="P41" s="101">
        <v>0.67218387617396602</v>
      </c>
      <c r="Q41" s="105">
        <v>87754.21</v>
      </c>
      <c r="R41" s="106"/>
      <c r="S41" s="107">
        <v>14583.839999999997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20.45" customHeight="1">
      <c r="A42" t="s">
        <v>289</v>
      </c>
      <c r="B42" s="12" t="s">
        <v>0</v>
      </c>
      <c r="C42" s="108" t="s">
        <v>42</v>
      </c>
      <c r="D42" s="14"/>
      <c r="E42" s="14"/>
      <c r="F42" s="31">
        <v>24368.631609195403</v>
      </c>
      <c r="G42" s="42"/>
      <c r="H42" s="14"/>
      <c r="I42" s="31">
        <v>24368.631609195403</v>
      </c>
      <c r="J42" s="42"/>
      <c r="K42" s="14"/>
      <c r="L42" s="34">
        <v>23208.79</v>
      </c>
      <c r="M42" s="42"/>
      <c r="N42" s="60">
        <v>-1159.8416091954023</v>
      </c>
      <c r="O42" s="42"/>
      <c r="P42" s="14"/>
      <c r="Q42" s="34">
        <v>18256.72</v>
      </c>
      <c r="R42" s="42"/>
      <c r="S42" s="62">
        <v>4952.07</v>
      </c>
      <c r="T42" s="14"/>
      <c r="U42" s="14" t="s">
        <v>290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20.45" customHeight="1">
      <c r="A43" t="s">
        <v>291</v>
      </c>
      <c r="B43" s="12" t="s">
        <v>0</v>
      </c>
      <c r="C43" s="109" t="s">
        <v>43</v>
      </c>
      <c r="D43" s="82"/>
      <c r="E43" s="14"/>
      <c r="F43" s="23">
        <v>9573.4805155862086</v>
      </c>
      <c r="G43" s="84"/>
      <c r="H43" s="14"/>
      <c r="I43" s="23">
        <v>9573.4805155862086</v>
      </c>
      <c r="J43" s="42"/>
      <c r="K43" s="14"/>
      <c r="L43" s="34">
        <v>9482.66</v>
      </c>
      <c r="M43" s="42"/>
      <c r="N43" s="60">
        <v>-90.820515586208785</v>
      </c>
      <c r="O43" s="42"/>
      <c r="P43" s="14"/>
      <c r="Q43" s="34">
        <v>8581.81</v>
      </c>
      <c r="R43" s="42"/>
      <c r="S43" s="86">
        <v>900.85000000000036</v>
      </c>
      <c r="T43" s="14"/>
      <c r="U43" s="14"/>
      <c r="V43" s="12" t="s">
        <v>292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20.45" customHeight="1">
      <c r="A44" t="s">
        <v>293</v>
      </c>
      <c r="B44" s="12" t="s">
        <v>0</v>
      </c>
      <c r="C44" s="108" t="s">
        <v>44</v>
      </c>
      <c r="D44" s="110"/>
      <c r="E44" s="111"/>
      <c r="F44" s="31">
        <v>6032.6672478896544</v>
      </c>
      <c r="G44" s="112"/>
      <c r="H44" s="111"/>
      <c r="I44" s="31">
        <v>6032.6672478896544</v>
      </c>
      <c r="J44" s="113"/>
      <c r="K44" s="111"/>
      <c r="L44" s="114">
        <v>9954.6200000000008</v>
      </c>
      <c r="M44" s="113"/>
      <c r="N44" s="115">
        <v>3921.9527521103464</v>
      </c>
      <c r="O44" s="113"/>
      <c r="P44" s="111"/>
      <c r="Q44" s="114">
        <v>6784.68</v>
      </c>
      <c r="R44" s="113"/>
      <c r="S44" s="116">
        <v>3169.9400000000005</v>
      </c>
      <c r="T44" s="14"/>
      <c r="U44" s="14" t="s">
        <v>551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20.45" customHeight="1">
      <c r="A45" t="s">
        <v>294</v>
      </c>
      <c r="B45" s="12" t="s">
        <v>0</v>
      </c>
      <c r="C45" s="108" t="s">
        <v>45</v>
      </c>
      <c r="D45" s="82"/>
      <c r="E45" s="14"/>
      <c r="F45" s="31">
        <v>0</v>
      </c>
      <c r="G45" s="84"/>
      <c r="H45" s="14"/>
      <c r="I45" s="31">
        <v>0</v>
      </c>
      <c r="J45" s="42"/>
      <c r="K45" s="14"/>
      <c r="L45" s="34">
        <v>0</v>
      </c>
      <c r="M45" s="42"/>
      <c r="N45" s="60">
        <v>0</v>
      </c>
      <c r="O45" s="42"/>
      <c r="P45" s="14"/>
      <c r="Q45" s="34">
        <v>0</v>
      </c>
      <c r="R45" s="42"/>
      <c r="S45" s="86"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20.45" hidden="1" customHeight="1">
      <c r="A46" t="s">
        <v>270</v>
      </c>
      <c r="B46" s="12" t="s">
        <v>0</v>
      </c>
      <c r="C46" s="108" t="s">
        <v>21</v>
      </c>
      <c r="D46" s="82"/>
      <c r="E46" s="14"/>
      <c r="F46" s="31">
        <v>0</v>
      </c>
      <c r="G46" s="84"/>
      <c r="H46" s="14"/>
      <c r="I46" s="31">
        <v>0</v>
      </c>
      <c r="J46" s="42"/>
      <c r="K46" s="14"/>
      <c r="L46" s="34">
        <v>0</v>
      </c>
      <c r="M46" s="42"/>
      <c r="N46" s="60">
        <v>0</v>
      </c>
      <c r="O46" s="42"/>
      <c r="P46" s="14"/>
      <c r="Q46" s="34">
        <v>0</v>
      </c>
      <c r="R46" s="42"/>
      <c r="S46" s="86"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20.45" hidden="1" customHeight="1">
      <c r="A47" t="s">
        <v>270</v>
      </c>
      <c r="B47" s="12" t="s">
        <v>0</v>
      </c>
      <c r="C47" s="108" t="s">
        <v>21</v>
      </c>
      <c r="D47" s="82"/>
      <c r="E47" s="14"/>
      <c r="F47" s="31">
        <v>0</v>
      </c>
      <c r="G47" s="84"/>
      <c r="H47" s="14"/>
      <c r="I47" s="31">
        <v>0</v>
      </c>
      <c r="J47" s="42"/>
      <c r="K47" s="14"/>
      <c r="L47" s="34">
        <v>0</v>
      </c>
      <c r="M47" s="42"/>
      <c r="N47" s="60">
        <v>0</v>
      </c>
      <c r="O47" s="42"/>
      <c r="P47" s="14"/>
      <c r="Q47" s="34">
        <v>0</v>
      </c>
      <c r="R47" s="42"/>
      <c r="S47" s="86"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20.45" hidden="1" customHeight="1">
      <c r="A48" t="s">
        <v>270</v>
      </c>
      <c r="B48" s="12" t="s">
        <v>0</v>
      </c>
      <c r="C48" s="108" t="s">
        <v>21</v>
      </c>
      <c r="D48" s="82"/>
      <c r="E48" s="14"/>
      <c r="F48" s="31">
        <v>0</v>
      </c>
      <c r="G48" s="84"/>
      <c r="H48" s="14"/>
      <c r="I48" s="31">
        <v>0</v>
      </c>
      <c r="J48" s="42"/>
      <c r="K48" s="14"/>
      <c r="L48" s="34">
        <v>0</v>
      </c>
      <c r="M48" s="42"/>
      <c r="N48" s="60">
        <v>0</v>
      </c>
      <c r="O48" s="42"/>
      <c r="P48" s="14"/>
      <c r="Q48" s="34">
        <v>0</v>
      </c>
      <c r="R48" s="42"/>
      <c r="S48" s="86"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20.45" customHeight="1">
      <c r="A49" t="s">
        <v>295</v>
      </c>
      <c r="B49" s="12" t="s">
        <v>0</v>
      </c>
      <c r="C49" s="109" t="s">
        <v>46</v>
      </c>
      <c r="D49" s="82"/>
      <c r="E49" s="14"/>
      <c r="F49" s="23">
        <v>10129.70310845586</v>
      </c>
      <c r="G49" s="84"/>
      <c r="H49" s="14"/>
      <c r="I49" s="23">
        <v>10192.504117667397</v>
      </c>
      <c r="J49" s="42"/>
      <c r="K49" s="14"/>
      <c r="L49" s="23">
        <v>13664.22</v>
      </c>
      <c r="M49" s="42"/>
      <c r="N49" s="60">
        <v>3471.7158823326026</v>
      </c>
      <c r="O49" s="42"/>
      <c r="P49" s="14"/>
      <c r="Q49" s="23">
        <v>13443.9</v>
      </c>
      <c r="R49" s="42"/>
      <c r="S49" s="86">
        <v>220.31999999999971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20.45" customHeight="1">
      <c r="A50" t="s">
        <v>296</v>
      </c>
      <c r="B50" s="12" t="s">
        <v>0</v>
      </c>
      <c r="C50" s="108" t="s">
        <v>47</v>
      </c>
      <c r="D50" s="110"/>
      <c r="E50" s="111"/>
      <c r="F50" s="31">
        <v>10129.70310845586</v>
      </c>
      <c r="G50" s="112"/>
      <c r="H50" s="111"/>
      <c r="I50" s="31">
        <v>10192.504117667397</v>
      </c>
      <c r="J50" s="113"/>
      <c r="K50" s="111"/>
      <c r="L50" s="34">
        <v>10566.27</v>
      </c>
      <c r="M50" s="113"/>
      <c r="N50" s="115">
        <v>373.76588233260372</v>
      </c>
      <c r="O50" s="113"/>
      <c r="P50" s="111"/>
      <c r="Q50" s="34">
        <v>11807.58</v>
      </c>
      <c r="R50" s="113"/>
      <c r="S50" s="116">
        <v>-1241.3099999999995</v>
      </c>
      <c r="T50" s="14"/>
      <c r="U50" s="14" t="s">
        <v>540</v>
      </c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20.45" customHeight="1">
      <c r="A51" t="s">
        <v>297</v>
      </c>
      <c r="B51" s="12" t="s">
        <v>0</v>
      </c>
      <c r="C51" s="108" t="s">
        <v>48</v>
      </c>
      <c r="D51" s="82"/>
      <c r="E51" s="14"/>
      <c r="F51" s="31">
        <v>7259.6205610600327</v>
      </c>
      <c r="G51" s="84"/>
      <c r="H51" s="14"/>
      <c r="I51" s="31">
        <v>7304.6279509949663</v>
      </c>
      <c r="J51" s="42"/>
      <c r="K51" s="14"/>
      <c r="L51" s="34">
        <v>7572.49</v>
      </c>
      <c r="M51" s="42"/>
      <c r="N51" s="60">
        <v>267.86204900503344</v>
      </c>
      <c r="O51" s="42"/>
      <c r="P51" s="14"/>
      <c r="Q51" s="34">
        <v>8019.25</v>
      </c>
      <c r="R51" s="42"/>
      <c r="S51" s="86">
        <v>-446.76000000000022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20.45" customHeight="1">
      <c r="A52" t="s">
        <v>298</v>
      </c>
      <c r="B52" s="12" t="s">
        <v>0</v>
      </c>
      <c r="C52" s="108" t="s">
        <v>49</v>
      </c>
      <c r="D52" s="82"/>
      <c r="E52" s="14"/>
      <c r="F52" s="31">
        <v>1688.28385140931</v>
      </c>
      <c r="G52" s="84"/>
      <c r="H52" s="14"/>
      <c r="I52" s="31">
        <v>1698.7506862778994</v>
      </c>
      <c r="J52" s="42"/>
      <c r="K52" s="14"/>
      <c r="L52" s="34">
        <v>1761.05</v>
      </c>
      <c r="M52" s="42"/>
      <c r="N52" s="60">
        <v>62.299313722100578</v>
      </c>
      <c r="O52" s="42"/>
      <c r="P52" s="14"/>
      <c r="Q52" s="34">
        <v>2738.85</v>
      </c>
      <c r="R52" s="42"/>
      <c r="S52" s="86">
        <v>-977.8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20.45" hidden="1" customHeight="1">
      <c r="A53" t="s">
        <v>270</v>
      </c>
      <c r="B53" s="12" t="s">
        <v>0</v>
      </c>
      <c r="C53" s="30" t="s">
        <v>21</v>
      </c>
      <c r="D53" s="89"/>
      <c r="E53" s="117"/>
      <c r="F53" s="31">
        <v>0</v>
      </c>
      <c r="G53" s="91"/>
      <c r="H53" s="117"/>
      <c r="I53" s="31">
        <v>0</v>
      </c>
      <c r="J53" s="24"/>
      <c r="K53" s="117"/>
      <c r="L53" s="34">
        <v>0</v>
      </c>
      <c r="M53" s="24"/>
      <c r="N53" s="94">
        <v>0</v>
      </c>
      <c r="O53" s="24"/>
      <c r="P53" s="117"/>
      <c r="Q53" s="34">
        <v>0</v>
      </c>
      <c r="R53" s="24"/>
      <c r="S53" s="95"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20.45" customHeight="1">
      <c r="A54" t="s">
        <v>299</v>
      </c>
      <c r="B54" s="12" t="s">
        <v>0</v>
      </c>
      <c r="C54" s="99" t="s">
        <v>50</v>
      </c>
      <c r="D54" s="100" t="s">
        <v>40</v>
      </c>
      <c r="E54" s="101">
        <v>0.52112853069770382</v>
      </c>
      <c r="F54" s="102">
        <v>69182.09000205234</v>
      </c>
      <c r="G54" s="103" t="s">
        <v>40</v>
      </c>
      <c r="H54" s="101">
        <v>0.430420643112983</v>
      </c>
      <c r="I54" s="102">
        <v>69363.166245278931</v>
      </c>
      <c r="J54" s="103" t="s">
        <v>40</v>
      </c>
      <c r="K54" s="101">
        <v>0.41177567748383764</v>
      </c>
      <c r="L54" s="102">
        <v>76210.100000000006</v>
      </c>
      <c r="M54" s="106"/>
      <c r="N54" s="102">
        <v>6846.9337547210762</v>
      </c>
      <c r="O54" s="103" t="s">
        <v>40</v>
      </c>
      <c r="P54" s="101">
        <v>0.53337656040670611</v>
      </c>
      <c r="Q54" s="102">
        <v>69632.790000000008</v>
      </c>
      <c r="R54" s="106"/>
      <c r="S54" s="107">
        <v>6577.31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20.45" hidden="1" customHeight="1">
      <c r="A55" t="s">
        <v>300</v>
      </c>
      <c r="B55" s="12" t="s">
        <v>0</v>
      </c>
      <c r="C55" s="30" t="s">
        <v>51</v>
      </c>
      <c r="D55" s="82"/>
      <c r="E55" s="14"/>
      <c r="F55" s="31">
        <v>0</v>
      </c>
      <c r="G55" s="84"/>
      <c r="H55" s="14"/>
      <c r="I55" s="31">
        <v>0</v>
      </c>
      <c r="J55" s="42"/>
      <c r="K55" s="14"/>
      <c r="L55" s="34">
        <v>0</v>
      </c>
      <c r="M55" s="42"/>
      <c r="N55" s="60">
        <v>0</v>
      </c>
      <c r="O55" s="42"/>
      <c r="P55" s="14"/>
      <c r="Q55" s="34">
        <v>0</v>
      </c>
      <c r="R55" s="42"/>
      <c r="S55" s="86"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20.45" hidden="1" customHeight="1">
      <c r="A56" t="s">
        <v>301</v>
      </c>
      <c r="B56" s="12" t="s">
        <v>0</v>
      </c>
      <c r="C56" s="30" t="s">
        <v>52</v>
      </c>
      <c r="D56" s="82"/>
      <c r="E56" s="14"/>
      <c r="F56" s="31">
        <v>0</v>
      </c>
      <c r="G56" s="84"/>
      <c r="H56" s="14"/>
      <c r="I56" s="31">
        <v>0</v>
      </c>
      <c r="J56" s="42"/>
      <c r="K56" s="14"/>
      <c r="L56" s="34">
        <v>0</v>
      </c>
      <c r="M56" s="42"/>
      <c r="N56" s="60">
        <v>0</v>
      </c>
      <c r="O56" s="42"/>
      <c r="P56" s="14"/>
      <c r="Q56" s="34">
        <v>0</v>
      </c>
      <c r="R56" s="42"/>
      <c r="S56" s="86"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20.45" customHeight="1">
      <c r="A57" t="s">
        <v>302</v>
      </c>
      <c r="B57" s="12" t="s">
        <v>0</v>
      </c>
      <c r="C57" s="88" t="s">
        <v>53</v>
      </c>
      <c r="D57" s="89"/>
      <c r="E57" s="117"/>
      <c r="F57" s="23">
        <v>9088.8775000000005</v>
      </c>
      <c r="G57" s="91"/>
      <c r="H57" s="117"/>
      <c r="I57" s="23">
        <v>9088.8775000000005</v>
      </c>
      <c r="J57" s="24"/>
      <c r="K57" s="117"/>
      <c r="L57" s="23">
        <v>5494.87</v>
      </c>
      <c r="M57" s="24"/>
      <c r="N57" s="94">
        <v>-3594.0075000000006</v>
      </c>
      <c r="O57" s="24"/>
      <c r="P57" s="117"/>
      <c r="Q57" s="23">
        <v>10879.06</v>
      </c>
      <c r="R57" s="24"/>
      <c r="S57" s="95">
        <v>-5384.19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20.45" customHeight="1">
      <c r="A58" t="s">
        <v>303</v>
      </c>
      <c r="B58" s="12" t="s">
        <v>0</v>
      </c>
      <c r="C58" s="30" t="s">
        <v>54</v>
      </c>
      <c r="D58" s="82"/>
      <c r="E58" s="14"/>
      <c r="F58" s="31">
        <v>6677.3962666666675</v>
      </c>
      <c r="G58" s="84"/>
      <c r="H58" s="14"/>
      <c r="I58" s="31">
        <v>6677.3962666666675</v>
      </c>
      <c r="J58" s="42"/>
      <c r="K58" s="14"/>
      <c r="L58" s="34">
        <v>4538.32</v>
      </c>
      <c r="M58" s="42"/>
      <c r="N58" s="60">
        <v>-2139.0762666666678</v>
      </c>
      <c r="O58" s="42"/>
      <c r="P58" s="14"/>
      <c r="Q58" s="34">
        <v>7418.14</v>
      </c>
      <c r="R58" s="42"/>
      <c r="S58" s="86">
        <v>-2879.8200000000006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20.45" customHeight="1">
      <c r="A59" t="s">
        <v>304</v>
      </c>
      <c r="B59" s="12" t="s">
        <v>0</v>
      </c>
      <c r="C59" s="30" t="s">
        <v>55</v>
      </c>
      <c r="D59" s="82"/>
      <c r="E59" s="14"/>
      <c r="F59" s="31">
        <v>1596.4967999999999</v>
      </c>
      <c r="G59" s="84"/>
      <c r="H59" s="14"/>
      <c r="I59" s="31">
        <v>1596.4967999999999</v>
      </c>
      <c r="J59" s="42"/>
      <c r="K59" s="14"/>
      <c r="L59" s="34">
        <v>209.82</v>
      </c>
      <c r="M59" s="42"/>
      <c r="N59" s="60">
        <v>-1386.6768</v>
      </c>
      <c r="O59" s="42"/>
      <c r="P59" s="14"/>
      <c r="Q59" s="34">
        <v>1944.64</v>
      </c>
      <c r="R59" s="42"/>
      <c r="S59" s="86">
        <v>-1734.8200000000002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20.45" customHeight="1">
      <c r="A60" t="s">
        <v>305</v>
      </c>
      <c r="B60" s="12" t="s">
        <v>0</v>
      </c>
      <c r="C60" s="88" t="s">
        <v>56</v>
      </c>
      <c r="D60" s="89"/>
      <c r="E60" s="117"/>
      <c r="F60" s="23">
        <v>9857.894666666667</v>
      </c>
      <c r="G60" s="91"/>
      <c r="H60" s="117"/>
      <c r="I60" s="23">
        <v>9857.894666666667</v>
      </c>
      <c r="J60" s="24"/>
      <c r="K60" s="117"/>
      <c r="L60" s="23">
        <v>8488.9599999999991</v>
      </c>
      <c r="M60" s="24"/>
      <c r="N60" s="94">
        <v>-1368.9346666666679</v>
      </c>
      <c r="O60" s="24"/>
      <c r="P60" s="117"/>
      <c r="Q60" s="23">
        <v>5955.16</v>
      </c>
      <c r="R60" s="24"/>
      <c r="S60" s="95">
        <v>2533.7999999999993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20.45" customHeight="1">
      <c r="A61" t="s">
        <v>306</v>
      </c>
      <c r="B61" s="12" t="s">
        <v>0</v>
      </c>
      <c r="C61" s="30" t="s">
        <v>57</v>
      </c>
      <c r="D61" s="82"/>
      <c r="E61" s="14"/>
      <c r="F61" s="31">
        <v>283.23627122334295</v>
      </c>
      <c r="G61" s="84"/>
      <c r="H61" s="14"/>
      <c r="I61" s="31">
        <v>283.23627122334295</v>
      </c>
      <c r="J61" s="42"/>
      <c r="K61" s="14"/>
      <c r="L61" s="34">
        <v>477.01</v>
      </c>
      <c r="M61" s="42"/>
      <c r="N61" s="60">
        <v>193.77372877665704</v>
      </c>
      <c r="O61" s="42"/>
      <c r="P61" s="14"/>
      <c r="Q61" s="34">
        <v>261</v>
      </c>
      <c r="R61" s="42"/>
      <c r="S61" s="86">
        <v>216.01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20.45" customHeight="1">
      <c r="A62" t="s">
        <v>307</v>
      </c>
      <c r="B62" s="12" t="s">
        <v>0</v>
      </c>
      <c r="C62" s="30" t="s">
        <v>58</v>
      </c>
      <c r="D62" s="82"/>
      <c r="E62" s="14"/>
      <c r="F62" s="31">
        <v>35</v>
      </c>
      <c r="G62" s="84"/>
      <c r="H62" s="14"/>
      <c r="I62" s="31">
        <v>35</v>
      </c>
      <c r="J62" s="42"/>
      <c r="K62" s="14"/>
      <c r="L62" s="34">
        <v>0</v>
      </c>
      <c r="M62" s="42"/>
      <c r="N62" s="60">
        <v>-35</v>
      </c>
      <c r="O62" s="42"/>
      <c r="P62" s="14"/>
      <c r="Q62" s="34">
        <v>35</v>
      </c>
      <c r="R62" s="42"/>
      <c r="S62" s="86">
        <v>-35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20.45" customHeight="1">
      <c r="A63" t="s">
        <v>308</v>
      </c>
      <c r="B63" s="12" t="s">
        <v>0</v>
      </c>
      <c r="C63" s="30" t="s">
        <v>59</v>
      </c>
      <c r="D63" s="82"/>
      <c r="E63" s="14"/>
      <c r="F63" s="31">
        <v>697.6</v>
      </c>
      <c r="G63" s="84"/>
      <c r="H63" s="14"/>
      <c r="I63" s="31">
        <v>697.6</v>
      </c>
      <c r="J63" s="42"/>
      <c r="K63" s="14"/>
      <c r="L63" s="33">
        <v>548.67999999999995</v>
      </c>
      <c r="M63" s="42"/>
      <c r="N63" s="60">
        <v>-148.92000000000007</v>
      </c>
      <c r="O63" s="42"/>
      <c r="P63" s="14"/>
      <c r="Q63" s="33">
        <v>592</v>
      </c>
      <c r="R63" s="42"/>
      <c r="S63" s="86">
        <v>-43.32000000000005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20.45" customHeight="1">
      <c r="A64" t="s">
        <v>309</v>
      </c>
      <c r="B64" s="12" t="s">
        <v>0</v>
      </c>
      <c r="C64" s="30" t="s">
        <v>60</v>
      </c>
      <c r="D64" s="82"/>
      <c r="E64" s="14"/>
      <c r="F64" s="31">
        <v>589.91200000000003</v>
      </c>
      <c r="G64" s="84"/>
      <c r="H64" s="14"/>
      <c r="I64" s="31">
        <v>589.91200000000003</v>
      </c>
      <c r="J64" s="42"/>
      <c r="K64" s="14"/>
      <c r="L64" s="34">
        <v>130.22</v>
      </c>
      <c r="M64" s="42"/>
      <c r="N64" s="60">
        <v>-459.69200000000001</v>
      </c>
      <c r="O64" s="42"/>
      <c r="P64" s="14"/>
      <c r="Q64" s="34">
        <v>523.9</v>
      </c>
      <c r="R64" s="42"/>
      <c r="S64" s="86">
        <v>-393.67999999999995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20.45" customHeight="1">
      <c r="A65" t="s">
        <v>310</v>
      </c>
      <c r="B65" s="12" t="s">
        <v>0</v>
      </c>
      <c r="C65" s="30" t="s">
        <v>61</v>
      </c>
      <c r="D65" s="82"/>
      <c r="E65" s="14"/>
      <c r="F65" s="31">
        <v>276.8</v>
      </c>
      <c r="G65" s="84"/>
      <c r="H65" s="14"/>
      <c r="I65" s="31">
        <v>276.8</v>
      </c>
      <c r="J65" s="42"/>
      <c r="K65" s="14"/>
      <c r="L65" s="34">
        <v>134.19</v>
      </c>
      <c r="M65" s="42"/>
      <c r="N65" s="60">
        <v>-142.61000000000001</v>
      </c>
      <c r="O65" s="42"/>
      <c r="P65" s="14"/>
      <c r="Q65" s="34">
        <v>178.87</v>
      </c>
      <c r="R65" s="42"/>
      <c r="S65" s="86">
        <v>-44.680000000000007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20.45" customHeight="1">
      <c r="A66" t="s">
        <v>311</v>
      </c>
      <c r="B66" s="12" t="s">
        <v>0</v>
      </c>
      <c r="C66" s="30" t="s">
        <v>62</v>
      </c>
      <c r="D66" s="82"/>
      <c r="E66" s="14"/>
      <c r="F66" s="31">
        <v>1349.1200000000001</v>
      </c>
      <c r="G66" s="84"/>
      <c r="H66" s="14"/>
      <c r="I66" s="31">
        <v>1349.1200000000001</v>
      </c>
      <c r="J66" s="42"/>
      <c r="K66" s="14"/>
      <c r="L66" s="34">
        <v>264.06</v>
      </c>
      <c r="M66" s="42"/>
      <c r="N66" s="60">
        <v>-1085.0600000000002</v>
      </c>
      <c r="O66" s="42"/>
      <c r="P66" s="14"/>
      <c r="Q66" s="34">
        <v>1740.29</v>
      </c>
      <c r="R66" s="42"/>
      <c r="S66" s="86">
        <v>-1476.23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20.45" customHeight="1">
      <c r="A67" t="s">
        <v>312</v>
      </c>
      <c r="B67" s="12" t="s">
        <v>0</v>
      </c>
      <c r="C67" s="30" t="s">
        <v>63</v>
      </c>
      <c r="D67" s="82"/>
      <c r="E67" s="14"/>
      <c r="F67" s="31">
        <v>1438.3466666666668</v>
      </c>
      <c r="G67" s="84"/>
      <c r="H67" s="14"/>
      <c r="I67" s="31">
        <v>1438.3466666666668</v>
      </c>
      <c r="J67" s="42"/>
      <c r="K67" s="14"/>
      <c r="L67" s="34">
        <v>523.33000000000004</v>
      </c>
      <c r="M67" s="42"/>
      <c r="N67" s="60">
        <v>-915.01666666666677</v>
      </c>
      <c r="O67" s="42"/>
      <c r="P67" s="14"/>
      <c r="Q67" s="34">
        <v>4555.83</v>
      </c>
      <c r="R67" s="42"/>
      <c r="S67" s="86">
        <v>-4032.5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20.45" customHeight="1">
      <c r="A68" t="s">
        <v>313</v>
      </c>
      <c r="B68" s="12" t="s">
        <v>0</v>
      </c>
      <c r="C68" s="30" t="s">
        <v>64</v>
      </c>
      <c r="D68" s="82"/>
      <c r="E68" s="14"/>
      <c r="F68" s="31">
        <v>4004.986042493329</v>
      </c>
      <c r="G68" s="84"/>
      <c r="H68" s="14"/>
      <c r="I68" s="31">
        <v>4004.986042493329</v>
      </c>
      <c r="J68" s="42"/>
      <c r="K68" s="14"/>
      <c r="L68" s="33">
        <v>4056.8849999999998</v>
      </c>
      <c r="M68" s="42"/>
      <c r="N68" s="60">
        <v>51.89895750667074</v>
      </c>
      <c r="O68" s="42"/>
      <c r="P68" s="14"/>
      <c r="Q68" s="34">
        <v>5618.6549999999997</v>
      </c>
      <c r="R68" s="42"/>
      <c r="S68" s="86">
        <v>-1561.77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20.45" hidden="1" customHeight="1">
      <c r="A69" t="s">
        <v>270</v>
      </c>
      <c r="B69" s="12" t="s">
        <v>0</v>
      </c>
      <c r="C69" s="30" t="s">
        <v>21</v>
      </c>
      <c r="D69" s="82"/>
      <c r="E69" s="14"/>
      <c r="F69" s="31">
        <v>0</v>
      </c>
      <c r="G69" s="84"/>
      <c r="H69" s="14"/>
      <c r="I69" s="31">
        <v>0</v>
      </c>
      <c r="J69" s="42"/>
      <c r="K69" s="14"/>
      <c r="L69" s="34"/>
      <c r="M69" s="42"/>
      <c r="N69" s="60">
        <v>0</v>
      </c>
      <c r="O69" s="42"/>
      <c r="P69" s="14"/>
      <c r="Q69" s="34">
        <v>0</v>
      </c>
      <c r="R69" s="42"/>
      <c r="S69" s="86"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20.45" hidden="1" customHeight="1">
      <c r="A70" t="s">
        <v>270</v>
      </c>
      <c r="B70" s="12" t="s">
        <v>0</v>
      </c>
      <c r="C70" s="30" t="s">
        <v>21</v>
      </c>
      <c r="D70" s="82"/>
      <c r="E70" s="14"/>
      <c r="F70" s="31">
        <v>0</v>
      </c>
      <c r="G70" s="84"/>
      <c r="H70" s="14"/>
      <c r="I70" s="31">
        <v>0</v>
      </c>
      <c r="J70" s="42"/>
      <c r="K70" s="14"/>
      <c r="L70" s="34">
        <v>0</v>
      </c>
      <c r="M70" s="42"/>
      <c r="N70" s="60">
        <v>0</v>
      </c>
      <c r="O70" s="42"/>
      <c r="P70" s="14"/>
      <c r="Q70" s="34">
        <v>0</v>
      </c>
      <c r="R70" s="42"/>
      <c r="S70" s="86"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20.45" hidden="1" customHeight="1">
      <c r="A71" t="s">
        <v>270</v>
      </c>
      <c r="B71" s="12" t="s">
        <v>0</v>
      </c>
      <c r="C71" s="30" t="s">
        <v>21</v>
      </c>
      <c r="D71" s="82"/>
      <c r="E71" s="14"/>
      <c r="F71" s="31">
        <v>0</v>
      </c>
      <c r="G71" s="84"/>
      <c r="H71" s="14"/>
      <c r="I71" s="31">
        <v>0</v>
      </c>
      <c r="J71" s="42"/>
      <c r="K71" s="14"/>
      <c r="L71" s="34">
        <v>0</v>
      </c>
      <c r="M71" s="42"/>
      <c r="N71" s="60">
        <v>0</v>
      </c>
      <c r="O71" s="42"/>
      <c r="P71" s="14"/>
      <c r="Q71" s="34">
        <v>0</v>
      </c>
      <c r="R71" s="42"/>
      <c r="S71" s="86"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20.45" customHeight="1">
      <c r="A72" t="s">
        <v>314</v>
      </c>
      <c r="B72" s="12" t="s">
        <v>0</v>
      </c>
      <c r="C72" s="99" t="s">
        <v>65</v>
      </c>
      <c r="D72" s="100" t="s">
        <v>40</v>
      </c>
      <c r="E72" s="101">
        <v>0.27039159689761394</v>
      </c>
      <c r="F72" s="102">
        <v>35895.666213716679</v>
      </c>
      <c r="G72" s="103" t="s">
        <v>40</v>
      </c>
      <c r="H72" s="101">
        <v>0.22274409564930289</v>
      </c>
      <c r="I72" s="102">
        <v>35895.666213716679</v>
      </c>
      <c r="J72" s="103" t="s">
        <v>40</v>
      </c>
      <c r="K72" s="101">
        <v>0.13435694296322714</v>
      </c>
      <c r="L72" s="102">
        <v>24866.344999999998</v>
      </c>
      <c r="M72" s="106"/>
      <c r="N72" s="102">
        <v>-11029.321213716674</v>
      </c>
      <c r="O72" s="103" t="s">
        <v>40</v>
      </c>
      <c r="P72" s="101">
        <v>0.30411544462734391</v>
      </c>
      <c r="Q72" s="102">
        <v>39702.544999999998</v>
      </c>
      <c r="R72" s="106"/>
      <c r="S72" s="107">
        <v>-14836.2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20.45" customHeight="1">
      <c r="A73" t="s">
        <v>0</v>
      </c>
      <c r="B73" s="12" t="s">
        <v>0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20.45" customHeight="1">
      <c r="A74" t="s">
        <v>315</v>
      </c>
      <c r="B74" s="12" t="s">
        <v>0</v>
      </c>
      <c r="C74" s="99" t="s">
        <v>66</v>
      </c>
      <c r="D74" s="100" t="s">
        <v>40</v>
      </c>
      <c r="E74" s="101">
        <v>1.4651600733537287</v>
      </c>
      <c r="F74" s="102">
        <v>194506.40310647243</v>
      </c>
      <c r="G74" s="103" t="s">
        <v>40</v>
      </c>
      <c r="H74" s="101">
        <v>1.2122698364612972</v>
      </c>
      <c r="I74" s="102">
        <v>195359.76154036302</v>
      </c>
      <c r="J74" s="103" t="s">
        <v>40</v>
      </c>
      <c r="K74" s="101">
        <v>1.0990818997568264</v>
      </c>
      <c r="L74" s="102">
        <v>203414.49500000002</v>
      </c>
      <c r="M74" s="106"/>
      <c r="N74" s="119">
        <v>8054.7334596370056</v>
      </c>
      <c r="O74" s="103" t="s">
        <v>40</v>
      </c>
      <c r="P74" s="101">
        <v>1.5096758812080158</v>
      </c>
      <c r="Q74" s="102">
        <v>197089.54499999998</v>
      </c>
      <c r="R74" s="106"/>
      <c r="S74" s="120">
        <v>6324.9500000000407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20.45" customHeight="1">
      <c r="A75" t="s">
        <v>316</v>
      </c>
      <c r="B75" s="12" t="s">
        <v>0</v>
      </c>
      <c r="C75" s="30" t="s">
        <v>212</v>
      </c>
      <c r="D75" s="82"/>
      <c r="E75" s="14"/>
      <c r="F75" s="31">
        <v>45357.637500000012</v>
      </c>
      <c r="G75" s="84"/>
      <c r="H75" s="14"/>
      <c r="I75" s="31">
        <v>7158.5199510629927</v>
      </c>
      <c r="J75" s="42"/>
      <c r="K75" s="14"/>
      <c r="L75" s="33">
        <v>0</v>
      </c>
      <c r="M75" s="42"/>
      <c r="N75" s="60">
        <v>-7158.5199510629927</v>
      </c>
      <c r="O75" s="42"/>
      <c r="P75" s="14"/>
      <c r="Q75" s="33">
        <v>37398</v>
      </c>
      <c r="R75" s="42"/>
      <c r="S75" s="86"/>
      <c r="T75" s="14"/>
      <c r="U75" s="14"/>
      <c r="V75" s="12" t="s">
        <v>542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20.45" customHeight="1">
      <c r="A76" t="s">
        <v>317</v>
      </c>
      <c r="B76" s="12" t="s">
        <v>0</v>
      </c>
      <c r="C76" s="30" t="s">
        <v>209</v>
      </c>
      <c r="D76" s="82"/>
      <c r="E76" s="14"/>
      <c r="F76" s="31">
        <v>0</v>
      </c>
      <c r="G76" s="84"/>
      <c r="H76" s="14"/>
      <c r="I76" s="31">
        <v>0</v>
      </c>
      <c r="J76" s="42"/>
      <c r="K76" s="14"/>
      <c r="L76" s="33">
        <v>0</v>
      </c>
      <c r="M76" s="42"/>
      <c r="N76" s="60">
        <v>0</v>
      </c>
      <c r="O76" s="42"/>
      <c r="P76" s="14"/>
      <c r="Q76" s="33">
        <v>0</v>
      </c>
      <c r="R76" s="42"/>
      <c r="S76" s="86"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20.45" hidden="1" customHeight="1">
      <c r="A77" t="s">
        <v>318</v>
      </c>
      <c r="B77" s="12" t="s">
        <v>0</v>
      </c>
      <c r="C77" s="30" t="s">
        <v>69</v>
      </c>
      <c r="D77" s="82"/>
      <c r="E77" s="14"/>
      <c r="F77" s="31">
        <v>0</v>
      </c>
      <c r="G77" s="84"/>
      <c r="H77" s="14"/>
      <c r="I77" s="31">
        <v>0</v>
      </c>
      <c r="J77" s="42"/>
      <c r="K77" s="14"/>
      <c r="L77" s="33">
        <v>0</v>
      </c>
      <c r="M77" s="42"/>
      <c r="N77" s="60">
        <v>0</v>
      </c>
      <c r="O77" s="42"/>
      <c r="P77" s="14"/>
      <c r="Q77" s="33">
        <v>0</v>
      </c>
      <c r="R77" s="42"/>
      <c r="S77" s="86"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20.45" customHeight="1">
      <c r="A78" t="s">
        <v>319</v>
      </c>
      <c r="B78" s="12" t="s">
        <v>0</v>
      </c>
      <c r="C78" s="30" t="s">
        <v>70</v>
      </c>
      <c r="D78" s="82"/>
      <c r="E78" s="14"/>
      <c r="F78" s="31">
        <v>72775.567500000005</v>
      </c>
      <c r="G78" s="84"/>
      <c r="H78" s="14"/>
      <c r="I78" s="31">
        <v>73926.169357707506</v>
      </c>
      <c r="J78" s="42"/>
      <c r="K78" s="14"/>
      <c r="L78" s="34">
        <v>64999</v>
      </c>
      <c r="M78" s="42"/>
      <c r="N78" s="60">
        <v>-8927.1693577075057</v>
      </c>
      <c r="O78" s="42"/>
      <c r="P78" s="14"/>
      <c r="Q78" s="33">
        <v>94042.75</v>
      </c>
      <c r="R78" s="42"/>
      <c r="S78" s="86">
        <v>-29043.75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20.45" hidden="1" customHeight="1">
      <c r="A79" t="s">
        <v>270</v>
      </c>
      <c r="B79" s="12" t="s">
        <v>0</v>
      </c>
      <c r="C79" s="30" t="s">
        <v>21</v>
      </c>
      <c r="D79" s="82"/>
      <c r="E79" s="14"/>
      <c r="F79" s="31">
        <v>0</v>
      </c>
      <c r="G79" s="84"/>
      <c r="H79" s="14"/>
      <c r="I79" s="31">
        <v>0</v>
      </c>
      <c r="J79" s="42"/>
      <c r="K79" s="14"/>
      <c r="L79" s="34">
        <v>0</v>
      </c>
      <c r="M79" s="42"/>
      <c r="N79" s="60">
        <v>0</v>
      </c>
      <c r="O79" s="42"/>
      <c r="P79" s="14"/>
      <c r="Q79" s="33">
        <v>0</v>
      </c>
      <c r="R79" s="42"/>
      <c r="S79" s="86"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20.45" hidden="1" customHeight="1">
      <c r="A80" t="s">
        <v>270</v>
      </c>
      <c r="B80" s="12" t="s">
        <v>0</v>
      </c>
      <c r="C80" s="30" t="s">
        <v>21</v>
      </c>
      <c r="D80" s="82"/>
      <c r="E80" s="14"/>
      <c r="F80" s="31">
        <v>0</v>
      </c>
      <c r="G80" s="84"/>
      <c r="H80" s="14"/>
      <c r="I80" s="31">
        <v>0</v>
      </c>
      <c r="J80" s="42"/>
      <c r="K80" s="14"/>
      <c r="L80" s="34">
        <v>0</v>
      </c>
      <c r="M80" s="42"/>
      <c r="N80" s="60">
        <v>0</v>
      </c>
      <c r="O80" s="42"/>
      <c r="P80" s="14"/>
      <c r="Q80" s="33">
        <v>0</v>
      </c>
      <c r="R80" s="42"/>
      <c r="S80" s="86"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20.45" hidden="1" customHeight="1">
      <c r="A81" t="s">
        <v>270</v>
      </c>
      <c r="B81" s="12" t="s">
        <v>0</v>
      </c>
      <c r="C81" s="30" t="s">
        <v>21</v>
      </c>
      <c r="D81" s="82"/>
      <c r="E81" s="14"/>
      <c r="F81" s="31">
        <v>0</v>
      </c>
      <c r="G81" s="84"/>
      <c r="H81" s="14"/>
      <c r="I81" s="31">
        <v>0</v>
      </c>
      <c r="J81" s="42"/>
      <c r="K81" s="14"/>
      <c r="L81" s="34">
        <v>0</v>
      </c>
      <c r="M81" s="42"/>
      <c r="N81" s="60">
        <v>0</v>
      </c>
      <c r="O81" s="42"/>
      <c r="P81" s="14"/>
      <c r="Q81" s="33">
        <v>0</v>
      </c>
      <c r="R81" s="42"/>
      <c r="S81" s="86"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20.45" customHeight="1">
      <c r="A82" t="s">
        <v>320</v>
      </c>
      <c r="B82" s="12" t="s">
        <v>0</v>
      </c>
      <c r="C82" s="30" t="s">
        <v>71</v>
      </c>
      <c r="D82" s="82"/>
      <c r="E82" s="14"/>
      <c r="F82" s="31">
        <v>22241.128197813006</v>
      </c>
      <c r="G82" s="84"/>
      <c r="H82" s="14"/>
      <c r="I82" s="31">
        <v>22241.12819781301</v>
      </c>
      <c r="J82" s="42"/>
      <c r="K82" s="14"/>
      <c r="L82" s="33">
        <v>18363</v>
      </c>
      <c r="M82" s="42"/>
      <c r="N82" s="60">
        <v>-3878.12819781301</v>
      </c>
      <c r="O82" s="42"/>
      <c r="P82" s="14"/>
      <c r="Q82" s="33">
        <v>17446</v>
      </c>
      <c r="R82" s="42"/>
      <c r="S82" s="86">
        <v>917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20.45" customHeight="1">
      <c r="A83" t="s">
        <v>321</v>
      </c>
      <c r="B83" s="12" t="s">
        <v>0</v>
      </c>
      <c r="C83" s="99" t="s">
        <v>72</v>
      </c>
      <c r="D83" s="100"/>
      <c r="E83" s="101"/>
      <c r="F83" s="102">
        <v>140374.33319781302</v>
      </c>
      <c r="G83" s="103"/>
      <c r="H83" s="101"/>
      <c r="I83" s="102">
        <v>103325.81750658351</v>
      </c>
      <c r="J83" s="103"/>
      <c r="K83" s="101"/>
      <c r="L83" s="102">
        <v>83362</v>
      </c>
      <c r="M83" s="106"/>
      <c r="N83" s="102">
        <v>-19963.817506583509</v>
      </c>
      <c r="O83" s="103"/>
      <c r="P83" s="101"/>
      <c r="Q83" s="102">
        <v>148886.75</v>
      </c>
      <c r="R83" s="106"/>
      <c r="S83" s="107">
        <v>-28126.75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20.45" customHeight="1">
      <c r="A84" t="s">
        <v>0</v>
      </c>
      <c r="B84" s="12" t="s">
        <v>0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20.45" customHeight="1" thickBot="1">
      <c r="A85" t="s">
        <v>322</v>
      </c>
      <c r="B85" s="12" t="s">
        <v>0</v>
      </c>
      <c r="C85" s="130" t="s">
        <v>73</v>
      </c>
      <c r="D85" s="131"/>
      <c r="E85" s="132"/>
      <c r="F85" s="133">
        <v>78622.300513986818</v>
      </c>
      <c r="G85" s="134"/>
      <c r="H85" s="132"/>
      <c r="I85" s="133">
        <v>69118.09956620993</v>
      </c>
      <c r="J85" s="134"/>
      <c r="K85" s="131"/>
      <c r="L85" s="133">
        <v>65024.244999999821</v>
      </c>
      <c r="M85" s="134"/>
      <c r="N85" s="133">
        <v>-4093.8545662100933</v>
      </c>
      <c r="O85" s="134"/>
      <c r="P85" s="131"/>
      <c r="Q85" s="133">
        <v>82348.105000000302</v>
      </c>
      <c r="R85" s="134"/>
      <c r="S85" s="135">
        <v>20074.139999999563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">
        <v>256</v>
      </c>
      <c r="D89" s="2"/>
      <c r="E89" s="2"/>
      <c r="F89" s="2"/>
      <c r="G89" s="2"/>
      <c r="H89" s="1"/>
      <c r="I89" s="1"/>
      <c r="J89" s="1"/>
      <c r="K89" s="749" t="s">
        <v>74</v>
      </c>
      <c r="L89" s="2"/>
      <c r="M89" s="2"/>
      <c r="N89" s="1"/>
      <c r="O89" s="1"/>
      <c r="P89" s="2"/>
      <c r="Q89" s="1"/>
      <c r="R89" s="2"/>
      <c r="S89" s="5" t="s">
        <v>550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21.6" customHeight="1" thickTop="1">
      <c r="B91" s="12"/>
      <c r="C91" s="13"/>
      <c r="D91" s="774" t="s">
        <v>5</v>
      </c>
      <c r="E91" s="775"/>
      <c r="F91" s="776"/>
      <c r="G91" s="777" t="s">
        <v>75</v>
      </c>
      <c r="H91" s="775"/>
      <c r="I91" s="776"/>
      <c r="J91" s="777" t="s">
        <v>7</v>
      </c>
      <c r="K91" s="775"/>
      <c r="L91" s="776"/>
      <c r="M91" s="777" t="s">
        <v>8</v>
      </c>
      <c r="N91" s="776"/>
      <c r="O91" s="774" t="s">
        <v>9</v>
      </c>
      <c r="P91" s="775"/>
      <c r="Q91" s="776"/>
      <c r="R91" s="777" t="s">
        <v>10</v>
      </c>
      <c r="S91" s="778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21.6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0.45" customHeight="1">
      <c r="A93" t="s">
        <v>323</v>
      </c>
      <c r="B93" s="12" t="s">
        <v>74</v>
      </c>
      <c r="C93" s="88" t="s">
        <v>16</v>
      </c>
      <c r="D93" s="26"/>
      <c r="E93" s="26"/>
      <c r="F93" s="23">
        <v>994929.55394000048</v>
      </c>
      <c r="G93" s="47"/>
      <c r="H93" s="26"/>
      <c r="I93" s="23">
        <v>994929.55394000048</v>
      </c>
      <c r="J93" s="24"/>
      <c r="K93" s="26"/>
      <c r="L93" s="23">
        <v>1146628.6600000001</v>
      </c>
      <c r="M93" s="143"/>
      <c r="N93" s="144"/>
      <c r="O93" s="24"/>
      <c r="P93" s="26"/>
      <c r="Q93" s="23">
        <v>820044.27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0.45" customHeight="1">
      <c r="A94" t="s">
        <v>324</v>
      </c>
      <c r="B94" s="12" t="s">
        <v>74</v>
      </c>
      <c r="C94" s="30" t="s">
        <v>76</v>
      </c>
      <c r="D94" s="31">
        <v>29.860314520542744</v>
      </c>
      <c r="E94" s="31">
        <v>750</v>
      </c>
      <c r="F94" s="31">
        <v>22395.235890407057</v>
      </c>
      <c r="G94" s="32">
        <v>29.860314520542744</v>
      </c>
      <c r="H94" s="31">
        <v>750</v>
      </c>
      <c r="I94" s="31">
        <v>22395.235890407057</v>
      </c>
      <c r="J94" s="655">
        <v>39</v>
      </c>
      <c r="K94" s="31">
        <v>1018.0956410256416</v>
      </c>
      <c r="L94" s="34">
        <v>39705.730000000025</v>
      </c>
      <c r="M94" s="32">
        <v>9.1396854794572562</v>
      </c>
      <c r="N94" s="34">
        <v>17310.494109592968</v>
      </c>
      <c r="O94" s="655">
        <v>0</v>
      </c>
      <c r="P94" s="31">
        <v>0</v>
      </c>
      <c r="Q94" s="34">
        <v>0</v>
      </c>
      <c r="R94" s="32">
        <v>39</v>
      </c>
      <c r="S94" s="35">
        <v>39705.730000000025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20.45" customHeight="1">
      <c r="A95" t="s">
        <v>325</v>
      </c>
      <c r="B95" s="12" t="s">
        <v>74</v>
      </c>
      <c r="C95" s="30" t="s">
        <v>77</v>
      </c>
      <c r="D95" s="31">
        <v>1.7030597635290536</v>
      </c>
      <c r="E95" s="26">
        <v>750</v>
      </c>
      <c r="F95" s="31">
        <v>1277.2948226467902</v>
      </c>
      <c r="G95" s="32">
        <v>1.7030597635290536</v>
      </c>
      <c r="H95" s="31">
        <v>750</v>
      </c>
      <c r="I95" s="31">
        <v>1277.2948226467902</v>
      </c>
      <c r="J95" s="655">
        <v>2</v>
      </c>
      <c r="K95" s="31">
        <v>755.54500000000087</v>
      </c>
      <c r="L95" s="33">
        <v>1511.0900000000017</v>
      </c>
      <c r="M95" s="32"/>
      <c r="N95" s="34"/>
      <c r="O95" s="655">
        <v>39</v>
      </c>
      <c r="P95" s="31">
        <v>579.61717948717967</v>
      </c>
      <c r="Q95" s="33">
        <v>22605.070000000007</v>
      </c>
      <c r="R95" s="32">
        <v>-37</v>
      </c>
      <c r="S95" s="35">
        <v>-21093.980000000007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20.45" customHeight="1">
      <c r="A96" t="s">
        <v>326</v>
      </c>
      <c r="B96" s="12" t="s">
        <v>74</v>
      </c>
      <c r="C96" s="36" t="s">
        <v>78</v>
      </c>
      <c r="D96" s="37">
        <v>31.563374284071799</v>
      </c>
      <c r="E96" s="31">
        <v>749.99999999999989</v>
      </c>
      <c r="F96" s="38">
        <v>23672.530713053846</v>
      </c>
      <c r="G96" s="39">
        <v>31.563374284071799</v>
      </c>
      <c r="H96" s="37">
        <v>749.99999999999989</v>
      </c>
      <c r="I96" s="38">
        <v>23672.530713053846</v>
      </c>
      <c r="J96" s="39">
        <v>41</v>
      </c>
      <c r="K96" s="37">
        <v>1005.2882926829275</v>
      </c>
      <c r="L96" s="38">
        <v>41216.820000000029</v>
      </c>
      <c r="M96" s="39">
        <v>9.4366257159282014</v>
      </c>
      <c r="N96" s="38">
        <v>17544.289286946183</v>
      </c>
      <c r="O96" s="39">
        <v>39</v>
      </c>
      <c r="P96" s="37">
        <v>579.61717948717967</v>
      </c>
      <c r="Q96" s="38">
        <v>22605.070000000007</v>
      </c>
      <c r="R96" s="39">
        <v>2</v>
      </c>
      <c r="S96" s="40">
        <v>18611.750000000018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20.45" customHeight="1">
      <c r="A97" t="s">
        <v>74</v>
      </c>
      <c r="B97" s="12" t="s">
        <v>74</v>
      </c>
      <c r="C97" s="30"/>
      <c r="D97" s="14"/>
      <c r="E97" s="31">
        <v>0</v>
      </c>
      <c r="F97" s="41"/>
      <c r="G97" s="42"/>
      <c r="H97" s="14">
        <v>0</v>
      </c>
      <c r="I97" s="41"/>
      <c r="J97" s="42"/>
      <c r="K97" s="14"/>
      <c r="L97" s="41"/>
      <c r="M97" s="43">
        <v>0.29897391929640166</v>
      </c>
      <c r="N97" s="44">
        <v>0.74112436475884091</v>
      </c>
      <c r="O97" s="42"/>
      <c r="P97" s="14"/>
      <c r="Q97" s="41"/>
      <c r="R97" s="43">
        <v>5.128205128205128E-2</v>
      </c>
      <c r="S97" s="45">
        <v>0.82334405511683939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20.45" customHeight="1">
      <c r="A98" t="s">
        <v>327</v>
      </c>
      <c r="B98" s="12" t="s">
        <v>74</v>
      </c>
      <c r="C98" s="30" t="s">
        <v>208</v>
      </c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20.45" customHeight="1">
      <c r="A99" t="s">
        <v>328</v>
      </c>
      <c r="B99" s="12" t="s">
        <v>74</v>
      </c>
      <c r="C99" s="30" t="s">
        <v>79</v>
      </c>
      <c r="D99" s="31">
        <v>26.745806630187154</v>
      </c>
      <c r="E99" s="31">
        <v>120</v>
      </c>
      <c r="F99" s="31">
        <v>3209.4967956224586</v>
      </c>
      <c r="G99" s="42">
        <v>26.745806630187154</v>
      </c>
      <c r="H99" s="31">
        <v>120</v>
      </c>
      <c r="I99" s="31">
        <v>3209.4967956224586</v>
      </c>
      <c r="J99" s="655">
        <v>25</v>
      </c>
      <c r="K99" s="31">
        <v>340.51159999999913</v>
      </c>
      <c r="L99" s="34">
        <v>8512.789999999979</v>
      </c>
      <c r="M99" s="32">
        <v>-1.745806630187154</v>
      </c>
      <c r="N99" s="34">
        <v>5303.2932043775199</v>
      </c>
      <c r="O99" s="655">
        <v>22</v>
      </c>
      <c r="P99" s="31">
        <v>332.49272727272711</v>
      </c>
      <c r="Q99" s="33">
        <v>7314.8399999999965</v>
      </c>
      <c r="R99" s="32">
        <v>3</v>
      </c>
      <c r="S99" s="35">
        <v>1197.9499999999825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20.45" customHeight="1">
      <c r="A100" t="s">
        <v>74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ht="20.45" customHeight="1">
      <c r="A101" t="s">
        <v>329</v>
      </c>
      <c r="B101" s="12" t="s">
        <v>74</v>
      </c>
      <c r="C101" s="30" t="s">
        <v>26</v>
      </c>
      <c r="D101" s="31">
        <v>0</v>
      </c>
      <c r="E101" s="31">
        <v>0</v>
      </c>
      <c r="F101" s="34">
        <v>25379.906222572354</v>
      </c>
      <c r="G101" s="32">
        <v>0</v>
      </c>
      <c r="H101" s="31">
        <v>0</v>
      </c>
      <c r="I101" s="31">
        <v>25379.906222572354</v>
      </c>
      <c r="J101" s="32"/>
      <c r="K101" s="31">
        <v>522.44707317073176</v>
      </c>
      <c r="L101" s="34">
        <v>21420.33</v>
      </c>
      <c r="M101" s="32"/>
      <c r="N101" s="34">
        <v>-3959.576222572352</v>
      </c>
      <c r="O101" s="32"/>
      <c r="P101" s="31">
        <v>414.40641025641025</v>
      </c>
      <c r="Q101" s="34">
        <v>16161.85</v>
      </c>
      <c r="R101" s="32">
        <v>-522.44707317073176</v>
      </c>
      <c r="S101" s="35">
        <v>5258.4800000000014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20.45" customHeight="1">
      <c r="A102" t="s">
        <v>330</v>
      </c>
      <c r="B102" s="12" t="s">
        <v>74</v>
      </c>
      <c r="C102" s="30" t="s">
        <v>27</v>
      </c>
      <c r="D102" s="31">
        <v>0</v>
      </c>
      <c r="E102" s="31">
        <v>0</v>
      </c>
      <c r="F102" s="34">
        <v>28763.893718915333</v>
      </c>
      <c r="G102" s="32">
        <v>0</v>
      </c>
      <c r="H102" s="31">
        <v>0</v>
      </c>
      <c r="I102" s="31">
        <v>28763.893718915333</v>
      </c>
      <c r="J102" s="32"/>
      <c r="K102" s="31">
        <v>981.94195121951213</v>
      </c>
      <c r="L102" s="34">
        <v>40259.619999999995</v>
      </c>
      <c r="M102" s="32"/>
      <c r="N102" s="34">
        <v>11495.726281084662</v>
      </c>
      <c r="O102" s="32"/>
      <c r="P102" s="31">
        <v>612.08974358974353</v>
      </c>
      <c r="Q102" s="34">
        <v>23871.5</v>
      </c>
      <c r="R102" s="32">
        <v>-981.94195121951213</v>
      </c>
      <c r="S102" s="35">
        <v>16388.119999999995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20.45" customHeight="1">
      <c r="A103" t="s">
        <v>331</v>
      </c>
      <c r="B103" s="12" t="s">
        <v>74</v>
      </c>
      <c r="C103" s="30" t="s">
        <v>28</v>
      </c>
      <c r="D103" s="31">
        <v>0</v>
      </c>
      <c r="E103" s="26">
        <v>0</v>
      </c>
      <c r="F103" s="34">
        <v>0</v>
      </c>
      <c r="G103" s="32">
        <v>0</v>
      </c>
      <c r="H103" s="48">
        <v>0</v>
      </c>
      <c r="I103" s="31">
        <v>0</v>
      </c>
      <c r="J103" s="32"/>
      <c r="K103" s="48">
        <v>4.9360975609756093</v>
      </c>
      <c r="L103" s="34">
        <v>202.38</v>
      </c>
      <c r="M103" s="52"/>
      <c r="N103" s="34">
        <v>202.38</v>
      </c>
      <c r="O103" s="32"/>
      <c r="P103" s="48">
        <v>87.66153846153847</v>
      </c>
      <c r="Q103" s="34">
        <v>3418.8</v>
      </c>
      <c r="R103" s="32">
        <v>-4.9360975609756093</v>
      </c>
      <c r="S103" s="35">
        <v>-3216.42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20.45" customHeight="1">
      <c r="A104" t="s">
        <v>332</v>
      </c>
      <c r="B104" s="12" t="s">
        <v>74</v>
      </c>
      <c r="C104" s="36" t="s">
        <v>29</v>
      </c>
      <c r="D104" s="37">
        <v>31.563374284071799</v>
      </c>
      <c r="E104" s="31">
        <v>1715.3996101364521</v>
      </c>
      <c r="F104" s="38">
        <v>54143.799941487683</v>
      </c>
      <c r="G104" s="39">
        <v>31.563374284071799</v>
      </c>
      <c r="H104" s="37">
        <v>1715.3996101364521</v>
      </c>
      <c r="I104" s="38">
        <v>54143.799941487683</v>
      </c>
      <c r="J104" s="39">
        <v>41</v>
      </c>
      <c r="K104" s="37">
        <v>1509.3251219512194</v>
      </c>
      <c r="L104" s="38">
        <v>61882.329999999994</v>
      </c>
      <c r="M104" s="32">
        <v>9.4366257159282014</v>
      </c>
      <c r="N104" s="38">
        <v>7738.5300585123114</v>
      </c>
      <c r="O104" s="39">
        <v>39</v>
      </c>
      <c r="P104" s="37">
        <v>1114.1576923076923</v>
      </c>
      <c r="Q104" s="38">
        <v>43452.15</v>
      </c>
      <c r="R104" s="57"/>
      <c r="S104" s="40">
        <v>18430.179999999993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20.45" customHeight="1">
      <c r="A105" t="s">
        <v>74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v>0.14292550701788967</v>
      </c>
      <c r="O105" s="42"/>
      <c r="P105" s="14"/>
      <c r="Q105" s="60"/>
      <c r="R105" s="61"/>
      <c r="S105" s="45">
        <v>0.42414886259943391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20.45" customHeight="1" thickBot="1">
      <c r="A106" t="s">
        <v>74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14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20.45" customHeight="1" thickTop="1">
      <c r="A107" t="s">
        <v>333</v>
      </c>
      <c r="B107" s="12" t="s">
        <v>74</v>
      </c>
      <c r="C107" s="63" t="s">
        <v>80</v>
      </c>
      <c r="D107" s="64">
        <v>58.309180914258953</v>
      </c>
      <c r="E107" s="68">
        <v>1389.5895325524955</v>
      </c>
      <c r="F107" s="66">
        <v>81025.827450163983</v>
      </c>
      <c r="G107" s="67">
        <v>58.309180914258953</v>
      </c>
      <c r="H107" s="68">
        <v>1389.5895325524955</v>
      </c>
      <c r="I107" s="66">
        <v>81025.827450163983</v>
      </c>
      <c r="J107" s="67">
        <v>66</v>
      </c>
      <c r="K107" s="68">
        <v>1691.0900000000001</v>
      </c>
      <c r="L107" s="66">
        <v>111611.94</v>
      </c>
      <c r="M107" s="67">
        <v>7.6908190857410474</v>
      </c>
      <c r="N107" s="66">
        <v>30586.11254983602</v>
      </c>
      <c r="O107" s="67">
        <v>61</v>
      </c>
      <c r="P107" s="68">
        <v>1202.8206557377048</v>
      </c>
      <c r="Q107" s="66">
        <v>73372.06</v>
      </c>
      <c r="R107" s="67">
        <v>5</v>
      </c>
      <c r="S107" s="69">
        <v>38239.880000000005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20.45" customHeight="1" thickBot="1">
      <c r="A108" t="s">
        <v>74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v>0.13189722381883659</v>
      </c>
      <c r="N108" s="75">
        <v>0.37748596357930952</v>
      </c>
      <c r="O108" s="73"/>
      <c r="P108" s="71"/>
      <c r="Q108" s="72"/>
      <c r="R108" s="74">
        <v>12.2</v>
      </c>
      <c r="S108" s="151">
        <v>0.52117767989613495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20.45" customHeight="1" thickTop="1">
      <c r="A109" t="s">
        <v>74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20.45" customHeight="1">
      <c r="A110" t="s">
        <v>334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20.45" customHeight="1">
      <c r="A111" t="s">
        <v>335</v>
      </c>
      <c r="B111" s="12" t="s">
        <v>74</v>
      </c>
      <c r="C111" s="30" t="s">
        <v>32</v>
      </c>
      <c r="D111" s="82"/>
      <c r="E111" s="83">
        <v>438.0947448356996</v>
      </c>
      <c r="F111" s="31">
        <v>13827.748403134117</v>
      </c>
      <c r="G111" s="84">
        <v>0.58412632644759954</v>
      </c>
      <c r="H111" s="83">
        <v>438.0947448356996</v>
      </c>
      <c r="I111" s="31">
        <v>13827.748403134117</v>
      </c>
      <c r="J111" s="42">
        <v>0.42891931012630247</v>
      </c>
      <c r="K111" s="83">
        <v>431.1875609756097</v>
      </c>
      <c r="L111" s="34">
        <v>17678.689999999999</v>
      </c>
      <c r="M111" s="42"/>
      <c r="N111" s="60">
        <v>3850.9415968658814</v>
      </c>
      <c r="O111" s="42"/>
      <c r="P111" s="83">
        <v>245.37179487179486</v>
      </c>
      <c r="Q111" s="34">
        <v>9569.5</v>
      </c>
      <c r="R111" s="42"/>
      <c r="S111" s="86">
        <v>8109.1899999999987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20.45" customHeight="1">
      <c r="A112" t="s">
        <v>336</v>
      </c>
      <c r="B112" s="12" t="s">
        <v>74</v>
      </c>
      <c r="C112" s="88" t="s">
        <v>33</v>
      </c>
      <c r="D112" s="89"/>
      <c r="E112" s="90">
        <v>514.61988304093563</v>
      </c>
      <c r="F112" s="23">
        <v>16243.139982446304</v>
      </c>
      <c r="G112" s="91">
        <v>0.3</v>
      </c>
      <c r="H112" s="90">
        <v>514.61988304093563</v>
      </c>
      <c r="I112" s="23">
        <v>16243.139982446304</v>
      </c>
      <c r="J112" s="24">
        <v>0.32801657597572687</v>
      </c>
      <c r="K112" s="90">
        <v>495.08365853658535</v>
      </c>
      <c r="L112" s="34">
        <v>20298.43</v>
      </c>
      <c r="M112" s="24"/>
      <c r="N112" s="94">
        <v>4055.2900175536961</v>
      </c>
      <c r="O112" s="24"/>
      <c r="P112" s="90">
        <v>270.16307692307691</v>
      </c>
      <c r="Q112" s="34">
        <v>10536.36</v>
      </c>
      <c r="R112" s="24"/>
      <c r="S112" s="95">
        <v>9762.07</v>
      </c>
      <c r="T112" s="14"/>
      <c r="U112" s="14"/>
      <c r="V112" s="14"/>
      <c r="W112" s="14">
        <v>18564.698999999997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20.45" customHeight="1">
      <c r="A113" t="s">
        <v>337</v>
      </c>
      <c r="B113" s="12" t="s">
        <v>74</v>
      </c>
      <c r="C113" s="30" t="s">
        <v>34</v>
      </c>
      <c r="D113" s="82"/>
      <c r="E113" s="83">
        <v>54</v>
      </c>
      <c r="F113" s="31">
        <v>1704.4222113398771</v>
      </c>
      <c r="G113" s="84"/>
      <c r="H113" s="83">
        <v>54</v>
      </c>
      <c r="I113" s="31">
        <v>1704.4222113398771</v>
      </c>
      <c r="J113" s="42"/>
      <c r="K113" s="83">
        <v>98.626097560975609</v>
      </c>
      <c r="L113" s="114">
        <v>4043.67</v>
      </c>
      <c r="M113" s="42"/>
      <c r="N113" s="60">
        <v>2339.2477886601228</v>
      </c>
      <c r="O113" s="42"/>
      <c r="P113" s="83">
        <v>22.773076923076921</v>
      </c>
      <c r="Q113" s="114">
        <v>888.15</v>
      </c>
      <c r="R113" s="42"/>
      <c r="S113" s="86">
        <v>3155.52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20.45" customHeight="1">
      <c r="A114" t="s">
        <v>338</v>
      </c>
      <c r="B114" s="12" t="s">
        <v>74</v>
      </c>
      <c r="C114" s="30" t="s">
        <v>35</v>
      </c>
      <c r="D114" s="82"/>
      <c r="E114" s="83">
        <v>105</v>
      </c>
      <c r="F114" s="31">
        <v>3314.154299827539</v>
      </c>
      <c r="G114" s="84"/>
      <c r="H114" s="83">
        <v>105</v>
      </c>
      <c r="I114" s="31">
        <v>3314.154299827539</v>
      </c>
      <c r="J114" s="42"/>
      <c r="K114" s="83">
        <v>-30.741219512195123</v>
      </c>
      <c r="L114" s="34">
        <v>-1260.3900000000001</v>
      </c>
      <c r="M114" s="42"/>
      <c r="N114" s="60">
        <v>-4574.5442998275394</v>
      </c>
      <c r="O114" s="42"/>
      <c r="P114" s="83">
        <v>155.86871794871794</v>
      </c>
      <c r="Q114" s="34">
        <v>6078.88</v>
      </c>
      <c r="R114" s="42"/>
      <c r="S114" s="86">
        <v>-7339.27</v>
      </c>
      <c r="T114" s="14"/>
      <c r="U114" s="14"/>
      <c r="V114" s="14"/>
      <c r="W114" s="14">
        <v>1733.7310000000034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20.45" customHeight="1">
      <c r="A115" t="s">
        <v>339</v>
      </c>
      <c r="B115" s="12" t="s">
        <v>74</v>
      </c>
      <c r="C115" s="88" t="s">
        <v>36</v>
      </c>
      <c r="D115" s="89"/>
      <c r="E115" s="90">
        <v>61</v>
      </c>
      <c r="F115" s="23">
        <v>1925.3658313283797</v>
      </c>
      <c r="G115" s="91"/>
      <c r="H115" s="90">
        <v>61</v>
      </c>
      <c r="I115" s="23">
        <v>1925.3658313283797</v>
      </c>
      <c r="J115" s="24"/>
      <c r="K115" s="90">
        <v>141.68390243902439</v>
      </c>
      <c r="L115" s="49">
        <v>5809.04</v>
      </c>
      <c r="M115" s="24"/>
      <c r="N115" s="94">
        <v>3883.6741686716205</v>
      </c>
      <c r="O115" s="24"/>
      <c r="P115" s="90">
        <v>56.166666666666664</v>
      </c>
      <c r="Q115" s="49">
        <v>2190.5</v>
      </c>
      <c r="R115" s="24"/>
      <c r="S115" s="95">
        <v>3618.54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20.45" customHeight="1">
      <c r="A116" t="s">
        <v>340</v>
      </c>
      <c r="B116" s="12" t="s">
        <v>74</v>
      </c>
      <c r="C116" s="30" t="s">
        <v>37</v>
      </c>
      <c r="D116" s="82"/>
      <c r="E116" s="83">
        <v>27.410526315789454</v>
      </c>
      <c r="F116" s="31">
        <v>865.16870142866219</v>
      </c>
      <c r="G116" s="84"/>
      <c r="H116" s="83">
        <v>27.410526315789454</v>
      </c>
      <c r="I116" s="31">
        <v>865.16870142866219</v>
      </c>
      <c r="J116" s="42"/>
      <c r="K116" s="83">
        <v>108.45731707317073</v>
      </c>
      <c r="L116" s="34">
        <v>4446.75</v>
      </c>
      <c r="M116" s="42"/>
      <c r="N116" s="60">
        <v>3581.5812985713378</v>
      </c>
      <c r="O116" s="42"/>
      <c r="P116" s="83">
        <v>156.41025641025641</v>
      </c>
      <c r="Q116" s="34">
        <v>6100</v>
      </c>
      <c r="R116" s="42"/>
      <c r="S116" s="86">
        <v>-1653.25</v>
      </c>
      <c r="T116" s="14"/>
      <c r="U116" s="14"/>
      <c r="V116" s="14"/>
      <c r="W116" s="14" t="s">
        <v>529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20.45" customHeight="1">
      <c r="A117" t="s">
        <v>341</v>
      </c>
      <c r="B117" s="12" t="s">
        <v>74</v>
      </c>
      <c r="C117" s="30" t="s">
        <v>38</v>
      </c>
      <c r="D117" s="82"/>
      <c r="E117" s="83">
        <v>42.343491517432383</v>
      </c>
      <c r="F117" s="31">
        <v>1336.5034712591375</v>
      </c>
      <c r="G117" s="84"/>
      <c r="H117" s="83">
        <v>42.343491517432383</v>
      </c>
      <c r="I117" s="31">
        <v>1336.5034712591375</v>
      </c>
      <c r="J117" s="42"/>
      <c r="K117" s="83">
        <v>13.928048780487805</v>
      </c>
      <c r="L117" s="34">
        <v>571.04999999999995</v>
      </c>
      <c r="M117" s="42"/>
      <c r="N117" s="60">
        <v>-765.45347125913759</v>
      </c>
      <c r="O117" s="42"/>
      <c r="P117" s="83">
        <v>15.952564102564102</v>
      </c>
      <c r="Q117" s="34">
        <v>622.15</v>
      </c>
      <c r="R117" s="42"/>
      <c r="S117" s="86">
        <v>-51.100000000000023</v>
      </c>
      <c r="T117" s="14"/>
      <c r="U117" s="14"/>
      <c r="V117" s="14"/>
      <c r="W117" s="14">
        <v>2878.6040000000066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20.45" hidden="1" customHeight="1">
      <c r="A118" t="s">
        <v>342</v>
      </c>
      <c r="B118" s="12" t="s">
        <v>74</v>
      </c>
      <c r="C118" s="30" t="s">
        <v>21</v>
      </c>
      <c r="D118" s="82"/>
      <c r="E118" s="83">
        <v>0</v>
      </c>
      <c r="F118" s="31">
        <v>0</v>
      </c>
      <c r="G118" s="84"/>
      <c r="H118" s="83">
        <v>0</v>
      </c>
      <c r="I118" s="31">
        <v>0</v>
      </c>
      <c r="J118" s="42"/>
      <c r="K118" s="83">
        <v>0</v>
      </c>
      <c r="L118" s="34">
        <v>0</v>
      </c>
      <c r="M118" s="42"/>
      <c r="N118" s="60">
        <v>0</v>
      </c>
      <c r="O118" s="42"/>
      <c r="P118" s="83">
        <v>0</v>
      </c>
      <c r="Q118" s="34">
        <v>0</v>
      </c>
      <c r="R118" s="42"/>
      <c r="S118" s="86"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20.45" hidden="1" customHeight="1">
      <c r="A119" t="s">
        <v>342</v>
      </c>
      <c r="B119" s="12" t="s">
        <v>74</v>
      </c>
      <c r="C119" s="30" t="s">
        <v>21</v>
      </c>
      <c r="D119" s="82"/>
      <c r="E119" s="83">
        <v>0</v>
      </c>
      <c r="F119" s="31">
        <v>0</v>
      </c>
      <c r="G119" s="84"/>
      <c r="H119" s="83">
        <v>0</v>
      </c>
      <c r="I119" s="31">
        <v>0</v>
      </c>
      <c r="J119" s="42"/>
      <c r="K119" s="83">
        <v>0</v>
      </c>
      <c r="L119" s="34">
        <v>0</v>
      </c>
      <c r="M119" s="42"/>
      <c r="N119" s="60">
        <v>0</v>
      </c>
      <c r="O119" s="42"/>
      <c r="P119" s="83">
        <v>0</v>
      </c>
      <c r="Q119" s="34">
        <v>0</v>
      </c>
      <c r="R119" s="42"/>
      <c r="S119" s="86"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20.45" hidden="1" customHeight="1">
      <c r="A120" t="s">
        <v>342</v>
      </c>
      <c r="B120" s="12" t="s">
        <v>74</v>
      </c>
      <c r="C120" s="30" t="s">
        <v>21</v>
      </c>
      <c r="D120" s="82"/>
      <c r="E120" s="83">
        <v>0</v>
      </c>
      <c r="F120" s="31">
        <v>0</v>
      </c>
      <c r="G120" s="84"/>
      <c r="H120" s="83">
        <v>0</v>
      </c>
      <c r="I120" s="31">
        <v>0</v>
      </c>
      <c r="J120" s="42"/>
      <c r="K120" s="83">
        <v>0</v>
      </c>
      <c r="L120" s="34">
        <v>0</v>
      </c>
      <c r="M120" s="42"/>
      <c r="N120" s="60">
        <v>0</v>
      </c>
      <c r="O120" s="42"/>
      <c r="P120" s="83">
        <v>0</v>
      </c>
      <c r="Q120" s="34">
        <v>0</v>
      </c>
      <c r="R120" s="42"/>
      <c r="S120" s="86"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20.45" customHeight="1">
      <c r="A121" t="s">
        <v>343</v>
      </c>
      <c r="B121" s="12" t="s">
        <v>74</v>
      </c>
      <c r="C121" s="99" t="s">
        <v>39</v>
      </c>
      <c r="D121" s="100" t="s">
        <v>40</v>
      </c>
      <c r="E121" s="101">
        <v>0.48400002980388757</v>
      </c>
      <c r="F121" s="102">
        <v>39216.502900764019</v>
      </c>
      <c r="G121" s="103" t="s">
        <v>40</v>
      </c>
      <c r="H121" s="101">
        <v>0.48400002980388757</v>
      </c>
      <c r="I121" s="102">
        <v>39216.502900764019</v>
      </c>
      <c r="J121" s="103" t="s">
        <v>40</v>
      </c>
      <c r="K121" s="101">
        <v>0.46220180385718584</v>
      </c>
      <c r="L121" s="102">
        <v>51587.24</v>
      </c>
      <c r="M121" s="106"/>
      <c r="N121" s="102">
        <v>12370.737099235979</v>
      </c>
      <c r="O121" s="103" t="s">
        <v>40</v>
      </c>
      <c r="P121" s="101">
        <v>0.49045290537024588</v>
      </c>
      <c r="Q121" s="102">
        <v>35985.54</v>
      </c>
      <c r="R121" s="106"/>
      <c r="S121" s="107">
        <v>15601.699999999997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20.45" customHeight="1">
      <c r="A122" t="s">
        <v>344</v>
      </c>
      <c r="B122" s="12" t="s">
        <v>74</v>
      </c>
      <c r="C122" s="108" t="s">
        <v>42</v>
      </c>
      <c r="D122" s="14"/>
      <c r="E122" s="14"/>
      <c r="F122" s="31">
        <v>6355.5385057471267</v>
      </c>
      <c r="G122" s="42"/>
      <c r="H122" s="14"/>
      <c r="I122" s="31">
        <v>6355.5385057471267</v>
      </c>
      <c r="J122" s="42"/>
      <c r="K122" s="14"/>
      <c r="L122" s="34">
        <v>9456.66</v>
      </c>
      <c r="M122" s="42"/>
      <c r="N122" s="60">
        <v>3101.1214942528732</v>
      </c>
      <c r="O122" s="42"/>
      <c r="P122" s="14"/>
      <c r="Q122" s="34">
        <v>5611.34</v>
      </c>
      <c r="R122" s="42"/>
      <c r="S122" s="62">
        <v>3845.3199999999997</v>
      </c>
      <c r="T122" s="14"/>
      <c r="U122" s="14"/>
      <c r="V122" s="14" t="s">
        <v>345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20.45" customHeight="1">
      <c r="A123" t="s">
        <v>346</v>
      </c>
      <c r="B123" s="12" t="s">
        <v>74</v>
      </c>
      <c r="C123" s="109" t="s">
        <v>43</v>
      </c>
      <c r="D123" s="82"/>
      <c r="E123" s="14"/>
      <c r="F123" s="23">
        <v>2127.4401145747129</v>
      </c>
      <c r="G123" s="84"/>
      <c r="H123" s="14"/>
      <c r="I123" s="23">
        <v>2127.4401145747129</v>
      </c>
      <c r="J123" s="42"/>
      <c r="K123" s="14"/>
      <c r="L123" s="23">
        <v>2107.2600000000002</v>
      </c>
      <c r="M123" s="42"/>
      <c r="N123" s="60">
        <v>-20.180114574712661</v>
      </c>
      <c r="O123" s="42"/>
      <c r="P123" s="14"/>
      <c r="Q123" s="23">
        <v>3202.38</v>
      </c>
      <c r="R123" s="42"/>
      <c r="S123" s="86">
        <v>-1095.1199999999999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20.45" customHeight="1">
      <c r="A124" t="s">
        <v>347</v>
      </c>
      <c r="B124" s="12" t="s">
        <v>74</v>
      </c>
      <c r="C124" s="108" t="s">
        <v>44</v>
      </c>
      <c r="D124" s="110"/>
      <c r="E124" s="111"/>
      <c r="F124" s="31">
        <v>6708.1630258758623</v>
      </c>
      <c r="G124" s="112"/>
      <c r="H124" s="111"/>
      <c r="I124" s="31">
        <v>6708.1630258758623</v>
      </c>
      <c r="J124" s="113"/>
      <c r="K124" s="111"/>
      <c r="L124" s="34">
        <v>7267.67</v>
      </c>
      <c r="M124" s="113"/>
      <c r="N124" s="115">
        <v>559.50697412413774</v>
      </c>
      <c r="O124" s="113"/>
      <c r="P124" s="111"/>
      <c r="Q124" s="34">
        <v>10423.06</v>
      </c>
      <c r="R124" s="113"/>
      <c r="S124" s="116">
        <v>-3155.3899999999994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20.45" customHeight="1">
      <c r="A125" t="s">
        <v>348</v>
      </c>
      <c r="B125" s="12" t="s">
        <v>74</v>
      </c>
      <c r="C125" s="108" t="s">
        <v>45</v>
      </c>
      <c r="D125" s="82"/>
      <c r="E125" s="14"/>
      <c r="F125" s="31">
        <v>0</v>
      </c>
      <c r="G125" s="84"/>
      <c r="H125" s="14"/>
      <c r="I125" s="31">
        <v>0</v>
      </c>
      <c r="J125" s="42"/>
      <c r="K125" s="14"/>
      <c r="L125" s="34">
        <v>0</v>
      </c>
      <c r="M125" s="42"/>
      <c r="N125" s="60">
        <v>0</v>
      </c>
      <c r="O125" s="42"/>
      <c r="P125" s="14"/>
      <c r="Q125" s="34">
        <v>0</v>
      </c>
      <c r="R125" s="42"/>
      <c r="S125" s="86"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20.45" hidden="1" customHeight="1">
      <c r="A126" t="s">
        <v>342</v>
      </c>
      <c r="B126" s="12" t="s">
        <v>74</v>
      </c>
      <c r="C126" s="108" t="s">
        <v>21</v>
      </c>
      <c r="D126" s="82"/>
      <c r="E126" s="14"/>
      <c r="F126" s="31">
        <v>0</v>
      </c>
      <c r="G126" s="84"/>
      <c r="H126" s="14"/>
      <c r="I126" s="31">
        <v>0</v>
      </c>
      <c r="J126" s="42"/>
      <c r="K126" s="14"/>
      <c r="L126" s="34">
        <v>0</v>
      </c>
      <c r="M126" s="42"/>
      <c r="N126" s="60">
        <v>0</v>
      </c>
      <c r="O126" s="42"/>
      <c r="P126" s="14"/>
      <c r="Q126" s="34">
        <v>0</v>
      </c>
      <c r="R126" s="42"/>
      <c r="S126" s="86"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20.45" hidden="1" customHeight="1">
      <c r="A127" t="s">
        <v>342</v>
      </c>
      <c r="B127" s="12" t="s">
        <v>74</v>
      </c>
      <c r="C127" s="108" t="s">
        <v>21</v>
      </c>
      <c r="D127" s="82"/>
      <c r="E127" s="14"/>
      <c r="F127" s="31">
        <v>0</v>
      </c>
      <c r="G127" s="84"/>
      <c r="H127" s="14"/>
      <c r="I127" s="31">
        <v>0</v>
      </c>
      <c r="J127" s="42"/>
      <c r="K127" s="14"/>
      <c r="L127" s="34">
        <v>0</v>
      </c>
      <c r="M127" s="42"/>
      <c r="N127" s="60">
        <v>0</v>
      </c>
      <c r="O127" s="42"/>
      <c r="P127" s="14"/>
      <c r="Q127" s="34">
        <v>0</v>
      </c>
      <c r="R127" s="42"/>
      <c r="S127" s="86"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20.45" hidden="1" customHeight="1">
      <c r="A128" t="s">
        <v>342</v>
      </c>
      <c r="B128" s="12" t="s">
        <v>74</v>
      </c>
      <c r="C128" s="108" t="s">
        <v>21</v>
      </c>
      <c r="D128" s="82"/>
      <c r="E128" s="14"/>
      <c r="F128" s="31">
        <v>0</v>
      </c>
      <c r="G128" s="84"/>
      <c r="H128" s="14"/>
      <c r="I128" s="31">
        <v>0</v>
      </c>
      <c r="J128" s="42"/>
      <c r="K128" s="14"/>
      <c r="L128" s="34">
        <v>0</v>
      </c>
      <c r="M128" s="42"/>
      <c r="N128" s="60">
        <v>0</v>
      </c>
      <c r="O128" s="42"/>
      <c r="P128" s="14"/>
      <c r="Q128" s="34">
        <v>0</v>
      </c>
      <c r="R128" s="42"/>
      <c r="S128" s="86"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20.45" customHeight="1">
      <c r="A129" t="s">
        <v>349</v>
      </c>
      <c r="B129" s="12" t="s">
        <v>74</v>
      </c>
      <c r="C129" s="109" t="s">
        <v>46</v>
      </c>
      <c r="D129" s="82"/>
      <c r="E129" s="14"/>
      <c r="F129" s="31">
        <v>5431.4436038133745</v>
      </c>
      <c r="G129" s="84"/>
      <c r="H129" s="14"/>
      <c r="I129" s="31">
        <v>5431.4436038133745</v>
      </c>
      <c r="J129" s="42"/>
      <c r="K129" s="14"/>
      <c r="L129" s="34">
        <v>2021.69</v>
      </c>
      <c r="M129" s="42"/>
      <c r="N129" s="60">
        <v>-3409.7536038133744</v>
      </c>
      <c r="O129" s="42"/>
      <c r="P129" s="14"/>
      <c r="Q129" s="34">
        <v>5457.32</v>
      </c>
      <c r="R129" s="42"/>
      <c r="S129" s="86">
        <v>-3435.6299999999997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20.45" customHeight="1">
      <c r="A130" t="s">
        <v>350</v>
      </c>
      <c r="B130" s="12" t="s">
        <v>74</v>
      </c>
      <c r="C130" s="108" t="s">
        <v>47</v>
      </c>
      <c r="D130" s="110"/>
      <c r="E130" s="111"/>
      <c r="F130" s="55">
        <v>5431.4436038133745</v>
      </c>
      <c r="G130" s="112"/>
      <c r="H130" s="111"/>
      <c r="I130" s="55">
        <v>5431.4436038133745</v>
      </c>
      <c r="J130" s="113"/>
      <c r="K130" s="111"/>
      <c r="L130" s="56">
        <v>5854.93</v>
      </c>
      <c r="M130" s="113"/>
      <c r="N130" s="115">
        <v>423.48639618662583</v>
      </c>
      <c r="O130" s="113"/>
      <c r="P130" s="111"/>
      <c r="Q130" s="56">
        <v>5619.33</v>
      </c>
      <c r="R130" s="113"/>
      <c r="S130" s="116">
        <v>235.60000000000036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20.45" customHeight="1">
      <c r="A131" t="s">
        <v>351</v>
      </c>
      <c r="B131" s="12" t="s">
        <v>74</v>
      </c>
      <c r="C131" s="108" t="s">
        <v>48</v>
      </c>
      <c r="D131" s="82"/>
      <c r="E131" s="14"/>
      <c r="F131" s="31">
        <v>3892.5345827329184</v>
      </c>
      <c r="G131" s="84"/>
      <c r="H131" s="14"/>
      <c r="I131" s="31">
        <v>3892.5345827329184</v>
      </c>
      <c r="J131" s="42"/>
      <c r="K131" s="14"/>
      <c r="L131" s="34">
        <v>4196.03</v>
      </c>
      <c r="M131" s="42"/>
      <c r="N131" s="60">
        <v>303.49541726708139</v>
      </c>
      <c r="O131" s="42"/>
      <c r="P131" s="14"/>
      <c r="Q131" s="34">
        <v>3560.81</v>
      </c>
      <c r="R131" s="42"/>
      <c r="S131" s="86">
        <v>635.2199999999998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20.45" customHeight="1">
      <c r="A132" t="s">
        <v>352</v>
      </c>
      <c r="B132" s="12" t="s">
        <v>74</v>
      </c>
      <c r="C132" s="108" t="s">
        <v>49</v>
      </c>
      <c r="D132" s="82"/>
      <c r="E132" s="14"/>
      <c r="F132" s="31">
        <v>905.24060063556249</v>
      </c>
      <c r="G132" s="84"/>
      <c r="H132" s="14"/>
      <c r="I132" s="31">
        <v>905.24060063556249</v>
      </c>
      <c r="J132" s="42"/>
      <c r="K132" s="14"/>
      <c r="L132" s="34">
        <v>975.82</v>
      </c>
      <c r="M132" s="42"/>
      <c r="N132" s="60">
        <v>70.579399364437563</v>
      </c>
      <c r="O132" s="42"/>
      <c r="P132" s="14"/>
      <c r="Q132" s="34">
        <v>1308.01</v>
      </c>
      <c r="R132" s="42"/>
      <c r="S132" s="86">
        <v>-332.18999999999994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20.45" hidden="1" customHeight="1">
      <c r="A133" t="s">
        <v>342</v>
      </c>
      <c r="B133" s="12" t="s">
        <v>74</v>
      </c>
      <c r="C133" s="30" t="s">
        <v>21</v>
      </c>
      <c r="D133" s="89"/>
      <c r="E133" s="117"/>
      <c r="F133" s="31">
        <v>0</v>
      </c>
      <c r="G133" s="91"/>
      <c r="H133" s="117"/>
      <c r="I133" s="31">
        <v>0</v>
      </c>
      <c r="J133" s="24"/>
      <c r="K133" s="117"/>
      <c r="L133" s="34">
        <v>0</v>
      </c>
      <c r="M133" s="24"/>
      <c r="N133" s="153">
        <v>0</v>
      </c>
      <c r="O133" s="24"/>
      <c r="P133" s="117"/>
      <c r="Q133" s="34">
        <v>0</v>
      </c>
      <c r="R133" s="24"/>
      <c r="S133" s="95"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20.45" customHeight="1">
      <c r="A134" t="s">
        <v>353</v>
      </c>
      <c r="B134" s="12" t="s">
        <v>74</v>
      </c>
      <c r="C134" s="99" t="s">
        <v>50</v>
      </c>
      <c r="D134" s="100" t="s">
        <v>40</v>
      </c>
      <c r="E134" s="101">
        <v>0.38076505983439352</v>
      </c>
      <c r="F134" s="102">
        <v>30851.804037192935</v>
      </c>
      <c r="G134" s="103" t="s">
        <v>40</v>
      </c>
      <c r="H134" s="101">
        <v>0.38076505983439352</v>
      </c>
      <c r="I134" s="102">
        <v>30851.804037192935</v>
      </c>
      <c r="J134" s="103" t="s">
        <v>40</v>
      </c>
      <c r="K134" s="101">
        <v>0.28563306040554443</v>
      </c>
      <c r="L134" s="102">
        <v>31880.059999999998</v>
      </c>
      <c r="M134" s="154"/>
      <c r="N134" s="119">
        <v>1028.255962807063</v>
      </c>
      <c r="O134" s="103" t="s">
        <v>40</v>
      </c>
      <c r="P134" s="101">
        <v>0.47950473245537878</v>
      </c>
      <c r="Q134" s="102">
        <v>35182.25</v>
      </c>
      <c r="R134" s="154"/>
      <c r="S134" s="120">
        <v>-3302.1900000000023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20.45" customHeight="1">
      <c r="A135" t="s">
        <v>354</v>
      </c>
      <c r="B135" s="12" t="s">
        <v>74</v>
      </c>
      <c r="C135" s="30" t="s">
        <v>51</v>
      </c>
      <c r="D135" s="82"/>
      <c r="E135" s="14"/>
      <c r="F135" s="31">
        <v>0</v>
      </c>
      <c r="G135" s="84"/>
      <c r="H135" s="14"/>
      <c r="I135" s="31">
        <v>0</v>
      </c>
      <c r="J135" s="42"/>
      <c r="K135" s="14"/>
      <c r="L135" s="34">
        <v>0</v>
      </c>
      <c r="M135" s="42"/>
      <c r="N135" s="60">
        <v>0</v>
      </c>
      <c r="O135" s="42"/>
      <c r="P135" s="14"/>
      <c r="Q135" s="34">
        <v>0</v>
      </c>
      <c r="R135" s="42"/>
      <c r="S135" s="86"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20.45" customHeight="1">
      <c r="A136" t="s">
        <v>355</v>
      </c>
      <c r="B136" s="12" t="s">
        <v>74</v>
      </c>
      <c r="C136" s="30" t="s">
        <v>52</v>
      </c>
      <c r="D136" s="82"/>
      <c r="E136" s="14"/>
      <c r="F136" s="31">
        <v>0</v>
      </c>
      <c r="G136" s="84"/>
      <c r="H136" s="14"/>
      <c r="I136" s="31">
        <v>0</v>
      </c>
      <c r="J136" s="42"/>
      <c r="K136" s="14"/>
      <c r="L136" s="34">
        <v>0</v>
      </c>
      <c r="M136" s="42"/>
      <c r="N136" s="60">
        <v>0</v>
      </c>
      <c r="O136" s="42"/>
      <c r="P136" s="14"/>
      <c r="Q136" s="34">
        <v>0</v>
      </c>
      <c r="R136" s="42"/>
      <c r="S136" s="86"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20.45" customHeight="1">
      <c r="A137" t="s">
        <v>356</v>
      </c>
      <c r="B137" s="12" t="s">
        <v>74</v>
      </c>
      <c r="C137" s="88" t="s">
        <v>53</v>
      </c>
      <c r="D137" s="89"/>
      <c r="E137" s="117"/>
      <c r="F137" s="23">
        <v>215.04</v>
      </c>
      <c r="G137" s="91"/>
      <c r="H137" s="117"/>
      <c r="I137" s="23">
        <v>215.04</v>
      </c>
      <c r="J137" s="24"/>
      <c r="K137" s="117"/>
      <c r="L137" s="23">
        <v>-369.12</v>
      </c>
      <c r="M137" s="24"/>
      <c r="N137" s="94">
        <v>-584.16</v>
      </c>
      <c r="O137" s="24"/>
      <c r="P137" s="117"/>
      <c r="Q137" s="23">
        <v>452.76</v>
      </c>
      <c r="R137" s="24"/>
      <c r="S137" s="95">
        <v>-821.88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20.45" customHeight="1">
      <c r="A138" t="s">
        <v>357</v>
      </c>
      <c r="B138" s="12" t="s">
        <v>74</v>
      </c>
      <c r="C138" s="30" t="s">
        <v>54</v>
      </c>
      <c r="D138" s="82"/>
      <c r="E138" s="14"/>
      <c r="F138" s="31">
        <v>2662.7736</v>
      </c>
      <c r="G138" s="84"/>
      <c r="H138" s="14"/>
      <c r="I138" s="31">
        <v>2662.7736</v>
      </c>
      <c r="J138" s="42"/>
      <c r="K138" s="14"/>
      <c r="L138" s="34">
        <v>1493</v>
      </c>
      <c r="M138" s="42"/>
      <c r="N138" s="60">
        <v>-1169.7736</v>
      </c>
      <c r="O138" s="42"/>
      <c r="P138" s="14"/>
      <c r="Q138" s="34">
        <v>2580.31</v>
      </c>
      <c r="R138" s="42"/>
      <c r="S138" s="86">
        <v>-1087.31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20.45" customHeight="1">
      <c r="A139" t="s">
        <v>358</v>
      </c>
      <c r="B139" s="12" t="s">
        <v>74</v>
      </c>
      <c r="C139" s="30" t="s">
        <v>55</v>
      </c>
      <c r="D139" s="82"/>
      <c r="E139" s="14"/>
      <c r="F139" s="31">
        <v>598.68629999999996</v>
      </c>
      <c r="G139" s="84"/>
      <c r="H139" s="14"/>
      <c r="I139" s="31">
        <v>598.68629999999996</v>
      </c>
      <c r="J139" s="42"/>
      <c r="K139" s="14"/>
      <c r="L139" s="34">
        <v>78.69</v>
      </c>
      <c r="M139" s="42"/>
      <c r="N139" s="60">
        <v>-519.99630000000002</v>
      </c>
      <c r="O139" s="42"/>
      <c r="P139" s="14"/>
      <c r="Q139" s="34">
        <v>729.24</v>
      </c>
      <c r="R139" s="42"/>
      <c r="S139" s="86">
        <v>-650.54999999999995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20.45" customHeight="1">
      <c r="A140" t="s">
        <v>359</v>
      </c>
      <c r="B140" s="12" t="s">
        <v>74</v>
      </c>
      <c r="C140" s="88" t="s">
        <v>56</v>
      </c>
      <c r="D140" s="89"/>
      <c r="E140" s="117"/>
      <c r="F140" s="23">
        <v>2934.5604999999996</v>
      </c>
      <c r="G140" s="91"/>
      <c r="H140" s="117"/>
      <c r="I140" s="23">
        <v>2934.5604999999996</v>
      </c>
      <c r="J140" s="24"/>
      <c r="K140" s="117"/>
      <c r="L140" s="23">
        <v>1698.7</v>
      </c>
      <c r="M140" s="24"/>
      <c r="N140" s="94">
        <v>-1235.8604999999995</v>
      </c>
      <c r="O140" s="24"/>
      <c r="P140" s="117"/>
      <c r="Q140" s="23">
        <v>1357.77</v>
      </c>
      <c r="R140" s="24"/>
      <c r="S140" s="95">
        <v>340.93000000000006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20.45" customHeight="1">
      <c r="A141" t="s">
        <v>360</v>
      </c>
      <c r="B141" s="12" t="s">
        <v>74</v>
      </c>
      <c r="C141" s="30" t="s">
        <v>57</v>
      </c>
      <c r="D141" s="82"/>
      <c r="E141" s="14"/>
      <c r="F141" s="31">
        <v>126.25349713628719</v>
      </c>
      <c r="G141" s="84"/>
      <c r="H141" s="14"/>
      <c r="I141" s="31">
        <v>126.25349713628719</v>
      </c>
      <c r="J141" s="42"/>
      <c r="K141" s="14"/>
      <c r="L141" s="34">
        <v>413.76</v>
      </c>
      <c r="M141" s="42"/>
      <c r="N141" s="60">
        <v>287.5065028637128</v>
      </c>
      <c r="O141" s="42"/>
      <c r="P141" s="14"/>
      <c r="Q141" s="34">
        <v>120</v>
      </c>
      <c r="R141" s="42"/>
      <c r="S141" s="86">
        <v>293.76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20.45" customHeight="1">
      <c r="A142" t="s">
        <v>361</v>
      </c>
      <c r="B142" s="12" t="s">
        <v>74</v>
      </c>
      <c r="C142" s="30" t="s">
        <v>58</v>
      </c>
      <c r="D142" s="82"/>
      <c r="E142" s="14"/>
      <c r="F142" s="31">
        <v>10</v>
      </c>
      <c r="G142" s="84"/>
      <c r="H142" s="14"/>
      <c r="I142" s="31">
        <v>10</v>
      </c>
      <c r="J142" s="42"/>
      <c r="K142" s="14"/>
      <c r="L142" s="34">
        <v>0</v>
      </c>
      <c r="M142" s="42"/>
      <c r="N142" s="60">
        <v>-10</v>
      </c>
      <c r="O142" s="42"/>
      <c r="P142" s="14"/>
      <c r="Q142" s="34">
        <v>10</v>
      </c>
      <c r="R142" s="42"/>
      <c r="S142" s="86">
        <v>-10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20.45" customHeight="1">
      <c r="A143" t="s">
        <v>362</v>
      </c>
      <c r="B143" s="12" t="s">
        <v>74</v>
      </c>
      <c r="C143" s="30" t="s">
        <v>59</v>
      </c>
      <c r="D143" s="82"/>
      <c r="E143" s="14"/>
      <c r="F143" s="31">
        <v>261.59999999999997</v>
      </c>
      <c r="G143" s="84"/>
      <c r="H143" s="14"/>
      <c r="I143" s="31">
        <v>261.59999999999997</v>
      </c>
      <c r="J143" s="42"/>
      <c r="K143" s="14"/>
      <c r="L143" s="33">
        <v>597.44000000000005</v>
      </c>
      <c r="M143" s="42"/>
      <c r="N143" s="60">
        <v>335.84000000000009</v>
      </c>
      <c r="O143" s="42"/>
      <c r="P143" s="14"/>
      <c r="Q143" s="33">
        <v>222</v>
      </c>
      <c r="R143" s="42"/>
      <c r="S143" s="86">
        <v>375.44000000000005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20.45" customHeight="1">
      <c r="A144" t="s">
        <v>363</v>
      </c>
      <c r="B144" s="12" t="s">
        <v>74</v>
      </c>
      <c r="C144" s="30" t="s">
        <v>60</v>
      </c>
      <c r="D144" s="82"/>
      <c r="E144" s="14"/>
      <c r="F144" s="31">
        <v>268.09199999999998</v>
      </c>
      <c r="G144" s="84"/>
      <c r="H144" s="14"/>
      <c r="I144" s="31">
        <v>268.09199999999998</v>
      </c>
      <c r="J144" s="42"/>
      <c r="K144" s="14"/>
      <c r="L144" s="34">
        <v>48.83</v>
      </c>
      <c r="M144" s="42"/>
      <c r="N144" s="60">
        <v>-219.262</v>
      </c>
      <c r="O144" s="42"/>
      <c r="P144" s="14"/>
      <c r="Q144" s="34">
        <v>136.68</v>
      </c>
      <c r="R144" s="42"/>
      <c r="S144" s="86">
        <v>-87.850000000000009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20.45" customHeight="1">
      <c r="A145" t="s">
        <v>364</v>
      </c>
      <c r="B145" s="12" t="s">
        <v>74</v>
      </c>
      <c r="C145" s="30" t="s">
        <v>61</v>
      </c>
      <c r="D145" s="82"/>
      <c r="E145" s="14"/>
      <c r="F145" s="31">
        <v>103.8</v>
      </c>
      <c r="G145" s="84"/>
      <c r="H145" s="14"/>
      <c r="I145" s="31">
        <v>103.8</v>
      </c>
      <c r="J145" s="42"/>
      <c r="K145" s="14"/>
      <c r="L145" s="34">
        <v>79.42</v>
      </c>
      <c r="M145" s="42"/>
      <c r="N145" s="60">
        <v>-24.379999999999995</v>
      </c>
      <c r="O145" s="42"/>
      <c r="P145" s="14"/>
      <c r="Q145" s="34">
        <v>66.94</v>
      </c>
      <c r="R145" s="42"/>
      <c r="S145" s="86">
        <v>12.480000000000004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20.45" customHeight="1">
      <c r="A146" t="s">
        <v>365</v>
      </c>
      <c r="B146" s="12" t="s">
        <v>74</v>
      </c>
      <c r="C146" s="30" t="s">
        <v>62</v>
      </c>
      <c r="D146" s="82"/>
      <c r="E146" s="14"/>
      <c r="F146" s="31">
        <v>430.91999999999996</v>
      </c>
      <c r="G146" s="84"/>
      <c r="H146" s="14"/>
      <c r="I146" s="31">
        <v>430.91999999999996</v>
      </c>
      <c r="J146" s="42"/>
      <c r="K146" s="14"/>
      <c r="L146" s="34">
        <v>99.03</v>
      </c>
      <c r="M146" s="42"/>
      <c r="N146" s="60">
        <v>-331.89</v>
      </c>
      <c r="O146" s="42"/>
      <c r="P146" s="14"/>
      <c r="Q146" s="34">
        <v>688.31</v>
      </c>
      <c r="R146" s="42"/>
      <c r="S146" s="86">
        <v>-589.28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20.45" customHeight="1">
      <c r="A147" t="s">
        <v>366</v>
      </c>
      <c r="B147" s="12" t="s">
        <v>74</v>
      </c>
      <c r="C147" s="30" t="s">
        <v>63</v>
      </c>
      <c r="D147" s="82"/>
      <c r="E147" s="14"/>
      <c r="F147" s="31">
        <v>70.63</v>
      </c>
      <c r="G147" s="84"/>
      <c r="H147" s="14"/>
      <c r="I147" s="31">
        <v>70.63</v>
      </c>
      <c r="J147" s="42"/>
      <c r="K147" s="14"/>
      <c r="L147" s="34">
        <v>10.62</v>
      </c>
      <c r="M147" s="42"/>
      <c r="N147" s="60">
        <v>-60.01</v>
      </c>
      <c r="O147" s="42"/>
      <c r="P147" s="14"/>
      <c r="Q147" s="34">
        <v>60</v>
      </c>
      <c r="R147" s="42"/>
      <c r="S147" s="86">
        <v>-49.38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20.45" customHeight="1">
      <c r="A148" t="s">
        <v>367</v>
      </c>
      <c r="B148" s="12" t="s">
        <v>74</v>
      </c>
      <c r="C148" s="30" t="s">
        <v>64</v>
      </c>
      <c r="D148" s="82"/>
      <c r="E148" s="14"/>
      <c r="F148" s="31">
        <v>1501.8697659349984</v>
      </c>
      <c r="G148" s="84"/>
      <c r="H148" s="14"/>
      <c r="I148" s="31">
        <v>1501.8697659349984</v>
      </c>
      <c r="J148" s="42"/>
      <c r="K148" s="14"/>
      <c r="L148" s="34">
        <v>901.53</v>
      </c>
      <c r="M148" s="42"/>
      <c r="N148" s="60">
        <v>-600.33976593499847</v>
      </c>
      <c r="O148" s="42"/>
      <c r="P148" s="14"/>
      <c r="Q148" s="34">
        <v>1248.5900000000001</v>
      </c>
      <c r="R148" s="42"/>
      <c r="S148" s="86">
        <v>-347.06000000000017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20.45" hidden="1" customHeight="1">
      <c r="A149" t="s">
        <v>342</v>
      </c>
      <c r="B149" s="12" t="s">
        <v>74</v>
      </c>
      <c r="C149" s="30" t="s">
        <v>21</v>
      </c>
      <c r="D149" s="82"/>
      <c r="E149" s="14"/>
      <c r="F149" s="31">
        <v>0</v>
      </c>
      <c r="G149" s="84"/>
      <c r="H149" s="14"/>
      <c r="I149" s="31">
        <v>0</v>
      </c>
      <c r="J149" s="42"/>
      <c r="K149" s="14"/>
      <c r="L149" s="34">
        <v>0</v>
      </c>
      <c r="M149" s="42"/>
      <c r="N149" s="60">
        <v>0</v>
      </c>
      <c r="O149" s="42"/>
      <c r="P149" s="14"/>
      <c r="Q149" s="34">
        <v>0</v>
      </c>
      <c r="R149" s="42"/>
      <c r="S149" s="86"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20.45" hidden="1" customHeight="1">
      <c r="A150" t="s">
        <v>342</v>
      </c>
      <c r="B150" s="12" t="s">
        <v>74</v>
      </c>
      <c r="C150" s="30" t="s">
        <v>21</v>
      </c>
      <c r="D150" s="82"/>
      <c r="E150" s="14"/>
      <c r="F150" s="31">
        <v>0</v>
      </c>
      <c r="G150" s="84"/>
      <c r="H150" s="14"/>
      <c r="I150" s="31">
        <v>0</v>
      </c>
      <c r="J150" s="42"/>
      <c r="K150" s="14"/>
      <c r="L150" s="34">
        <v>0</v>
      </c>
      <c r="M150" s="42"/>
      <c r="N150" s="60">
        <v>0</v>
      </c>
      <c r="O150" s="42"/>
      <c r="P150" s="14"/>
      <c r="Q150" s="34">
        <v>0</v>
      </c>
      <c r="R150" s="42"/>
      <c r="S150" s="86"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20.45" hidden="1" customHeight="1">
      <c r="A151" t="s">
        <v>342</v>
      </c>
      <c r="B151" s="12" t="s">
        <v>74</v>
      </c>
      <c r="C151" s="30" t="s">
        <v>21</v>
      </c>
      <c r="D151" s="82"/>
      <c r="E151" s="14"/>
      <c r="F151" s="31">
        <v>0</v>
      </c>
      <c r="G151" s="84"/>
      <c r="H151" s="14"/>
      <c r="I151" s="31">
        <v>0</v>
      </c>
      <c r="J151" s="42"/>
      <c r="K151" s="14"/>
      <c r="L151" s="34">
        <v>0</v>
      </c>
      <c r="M151" s="42"/>
      <c r="N151" s="60">
        <v>0</v>
      </c>
      <c r="O151" s="42"/>
      <c r="P151" s="14"/>
      <c r="Q151" s="34">
        <v>0</v>
      </c>
      <c r="R151" s="42"/>
      <c r="S151" s="86"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20.45" customHeight="1">
      <c r="A152" t="s">
        <v>368</v>
      </c>
      <c r="B152" s="12" t="s">
        <v>74</v>
      </c>
      <c r="C152" s="99" t="s">
        <v>65</v>
      </c>
      <c r="D152" s="100" t="s">
        <v>40</v>
      </c>
      <c r="E152" s="101">
        <v>0.11334935973002147</v>
      </c>
      <c r="F152" s="102">
        <v>9184.2256630712855</v>
      </c>
      <c r="G152" s="103" t="s">
        <v>40</v>
      </c>
      <c r="H152" s="101">
        <v>0.11334935973002147</v>
      </c>
      <c r="I152" s="102">
        <v>9184.2256630712855</v>
      </c>
      <c r="J152" s="103" t="s">
        <v>40</v>
      </c>
      <c r="K152" s="101">
        <v>4.5263078484255363E-2</v>
      </c>
      <c r="L152" s="102">
        <v>5051.9000000000005</v>
      </c>
      <c r="M152" s="106"/>
      <c r="N152" s="102">
        <v>-4132.3256630712849</v>
      </c>
      <c r="O152" s="103" t="s">
        <v>40</v>
      </c>
      <c r="P152" s="101">
        <v>0.10457114056767659</v>
      </c>
      <c r="Q152" s="102">
        <v>7672.6</v>
      </c>
      <c r="R152" s="106"/>
      <c r="S152" s="107">
        <v>-2620.6999999999998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20.45" customHeight="1">
      <c r="A153" t="s">
        <v>74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20.45" customHeight="1">
      <c r="A154" t="s">
        <v>369</v>
      </c>
      <c r="B154" s="12" t="s">
        <v>74</v>
      </c>
      <c r="C154" s="99" t="s">
        <v>66</v>
      </c>
      <c r="D154" s="100" t="s">
        <v>40</v>
      </c>
      <c r="E154" s="101">
        <v>0.9781144493683025</v>
      </c>
      <c r="F154" s="102">
        <v>79252.53260102823</v>
      </c>
      <c r="G154" s="103" t="s">
        <v>40</v>
      </c>
      <c r="H154" s="101">
        <v>0.9781144493683025</v>
      </c>
      <c r="I154" s="102">
        <v>79252.53260102823</v>
      </c>
      <c r="J154" s="103" t="s">
        <v>40</v>
      </c>
      <c r="K154" s="101">
        <v>0.79309794274698553</v>
      </c>
      <c r="L154" s="102">
        <v>88519.199999999983</v>
      </c>
      <c r="M154" s="106"/>
      <c r="N154" s="119">
        <v>9266.6673989717528</v>
      </c>
      <c r="O154" s="103" t="s">
        <v>40</v>
      </c>
      <c r="P154" s="101">
        <v>1.0745287783933015</v>
      </c>
      <c r="Q154" s="102">
        <v>78840.390000000014</v>
      </c>
      <c r="R154" s="106"/>
      <c r="S154" s="120">
        <v>9678.8099999999686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20.45" customHeight="1">
      <c r="A155" t="s">
        <v>370</v>
      </c>
      <c r="B155" s="12" t="s">
        <v>74</v>
      </c>
      <c r="C155" s="30" t="s">
        <v>371</v>
      </c>
      <c r="D155" s="156"/>
      <c r="E155" s="157"/>
      <c r="F155" s="31">
        <v>0</v>
      </c>
      <c r="G155" s="158"/>
      <c r="H155" s="157"/>
      <c r="I155" s="31">
        <v>0</v>
      </c>
      <c r="J155" s="158"/>
      <c r="K155" s="157"/>
      <c r="L155" s="33">
        <v>0</v>
      </c>
      <c r="M155" s="42"/>
      <c r="N155" s="60">
        <v>0</v>
      </c>
      <c r="O155" s="158"/>
      <c r="P155" s="157"/>
      <c r="Q155" s="34">
        <v>0</v>
      </c>
      <c r="R155" s="42"/>
      <c r="S155" s="86">
        <v>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20.45" customHeight="1">
      <c r="A156" t="s">
        <v>372</v>
      </c>
      <c r="B156" s="12" t="s">
        <v>74</v>
      </c>
      <c r="C156" s="30" t="s">
        <v>82</v>
      </c>
      <c r="D156" s="156"/>
      <c r="E156" s="157"/>
      <c r="F156" s="31">
        <v>0</v>
      </c>
      <c r="G156" s="158"/>
      <c r="H156" s="157"/>
      <c r="I156" s="31">
        <v>0</v>
      </c>
      <c r="J156" s="158"/>
      <c r="K156" s="157"/>
      <c r="L156" s="34">
        <v>0</v>
      </c>
      <c r="M156" s="42"/>
      <c r="N156" s="60">
        <v>0</v>
      </c>
      <c r="O156" s="158"/>
      <c r="P156" s="157"/>
      <c r="Q156" s="34">
        <v>0</v>
      </c>
      <c r="R156" s="42"/>
      <c r="S156" s="86"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20.45" customHeight="1">
      <c r="A157" t="s">
        <v>373</v>
      </c>
      <c r="B157" s="12" t="s">
        <v>74</v>
      </c>
      <c r="C157" s="30" t="s">
        <v>83</v>
      </c>
      <c r="D157" s="82"/>
      <c r="E157" s="14"/>
      <c r="F157" s="31">
        <v>0</v>
      </c>
      <c r="G157" s="84"/>
      <c r="H157" s="14"/>
      <c r="I157" s="31">
        <v>0</v>
      </c>
      <c r="J157" s="42"/>
      <c r="K157" s="14"/>
      <c r="L157" s="34">
        <v>0</v>
      </c>
      <c r="M157" s="42"/>
      <c r="N157" s="60">
        <v>0</v>
      </c>
      <c r="O157" s="42"/>
      <c r="P157" s="14"/>
      <c r="Q157" s="34">
        <v>0</v>
      </c>
      <c r="R157" s="42"/>
      <c r="S157" s="86"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20.45" customHeight="1">
      <c r="A158" t="s">
        <v>374</v>
      </c>
      <c r="B158" s="12" t="s">
        <v>74</v>
      </c>
      <c r="C158" s="30" t="s">
        <v>71</v>
      </c>
      <c r="D158" s="82"/>
      <c r="E158" s="14"/>
      <c r="F158" s="31">
        <v>9914.0558626269521</v>
      </c>
      <c r="G158" s="84"/>
      <c r="H158" s="14"/>
      <c r="I158" s="31">
        <v>9914.0558626269521</v>
      </c>
      <c r="J158" s="42"/>
      <c r="K158" s="14"/>
      <c r="L158" s="33">
        <v>14309</v>
      </c>
      <c r="M158" s="42"/>
      <c r="N158" s="60">
        <v>4394.9441373730479</v>
      </c>
      <c r="O158" s="42"/>
      <c r="P158" s="14"/>
      <c r="Q158" s="34">
        <v>13611</v>
      </c>
      <c r="R158" s="42"/>
      <c r="S158" s="86">
        <v>698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20.45" hidden="1" customHeight="1">
      <c r="A159" t="s">
        <v>342</v>
      </c>
      <c r="B159" s="12" t="s">
        <v>74</v>
      </c>
      <c r="C159" s="30" t="s">
        <v>21</v>
      </c>
      <c r="D159" s="82"/>
      <c r="E159" s="14"/>
      <c r="F159" s="31">
        <v>0</v>
      </c>
      <c r="G159" s="84"/>
      <c r="H159" s="14"/>
      <c r="I159" s="31">
        <v>0</v>
      </c>
      <c r="J159" s="42"/>
      <c r="K159" s="14"/>
      <c r="L159" s="33">
        <v>0</v>
      </c>
      <c r="M159" s="42"/>
      <c r="N159" s="60">
        <v>0</v>
      </c>
      <c r="O159" s="42"/>
      <c r="P159" s="14"/>
      <c r="Q159" s="34">
        <v>0</v>
      </c>
      <c r="R159" s="42"/>
      <c r="S159" s="86"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20.45" hidden="1" customHeight="1">
      <c r="A160" t="s">
        <v>342</v>
      </c>
      <c r="B160" s="12" t="s">
        <v>74</v>
      </c>
      <c r="C160" s="30" t="s">
        <v>21</v>
      </c>
      <c r="D160" s="82"/>
      <c r="E160" s="14"/>
      <c r="F160" s="31">
        <v>0</v>
      </c>
      <c r="G160" s="84"/>
      <c r="H160" s="14"/>
      <c r="I160" s="31">
        <v>0</v>
      </c>
      <c r="J160" s="42"/>
      <c r="K160" s="14"/>
      <c r="L160" s="33">
        <v>0</v>
      </c>
      <c r="M160" s="42"/>
      <c r="N160" s="60">
        <v>0</v>
      </c>
      <c r="O160" s="42"/>
      <c r="P160" s="14"/>
      <c r="Q160" s="34">
        <v>0</v>
      </c>
      <c r="R160" s="42"/>
      <c r="S160" s="86"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20.45" hidden="1" customHeight="1">
      <c r="A161" t="s">
        <v>342</v>
      </c>
      <c r="B161" s="12" t="s">
        <v>74</v>
      </c>
      <c r="C161" s="88" t="s">
        <v>21</v>
      </c>
      <c r="D161" s="89"/>
      <c r="E161" s="117"/>
      <c r="F161" s="31">
        <v>0</v>
      </c>
      <c r="G161" s="84"/>
      <c r="H161" s="14"/>
      <c r="I161" s="31">
        <v>0</v>
      </c>
      <c r="J161" s="42"/>
      <c r="K161" s="14"/>
      <c r="L161" s="33">
        <v>0</v>
      </c>
      <c r="M161" s="42"/>
      <c r="N161" s="60">
        <v>0</v>
      </c>
      <c r="O161" s="42"/>
      <c r="P161" s="14"/>
      <c r="Q161" s="34">
        <v>0</v>
      </c>
      <c r="R161" s="42"/>
      <c r="S161" s="86"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20.45" customHeight="1">
      <c r="B162" s="12"/>
      <c r="C162" s="99" t="s">
        <v>72</v>
      </c>
      <c r="D162" s="100"/>
      <c r="E162" s="101"/>
      <c r="F162" s="102">
        <v>9914.0558626269521</v>
      </c>
      <c r="G162" s="103"/>
      <c r="H162" s="101"/>
      <c r="I162" s="102">
        <v>9914.0558626269521</v>
      </c>
      <c r="J162" s="103"/>
      <c r="K162" s="101"/>
      <c r="L162" s="102">
        <v>14309</v>
      </c>
      <c r="M162" s="106"/>
      <c r="N162" s="102">
        <v>0</v>
      </c>
      <c r="O162" s="103"/>
      <c r="P162" s="101"/>
      <c r="Q162" s="102">
        <v>13611</v>
      </c>
      <c r="R162" s="106"/>
      <c r="S162" s="107">
        <v>698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20.4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20.45" customHeight="1" thickBot="1">
      <c r="B164" s="12"/>
      <c r="C164" s="130" t="s">
        <v>73</v>
      </c>
      <c r="D164" s="159"/>
      <c r="E164" s="131"/>
      <c r="F164" s="133">
        <v>11687.350711762705</v>
      </c>
      <c r="G164" s="160"/>
      <c r="H164" s="131"/>
      <c r="I164" s="133">
        <v>11687.350711762705</v>
      </c>
      <c r="J164" s="161"/>
      <c r="K164" s="132"/>
      <c r="L164" s="133">
        <v>37401.74000000002</v>
      </c>
      <c r="M164" s="161"/>
      <c r="N164" s="133">
        <v>25714.389288237315</v>
      </c>
      <c r="O164" s="161"/>
      <c r="P164" s="132"/>
      <c r="Q164" s="133">
        <v>8142.6699999999837</v>
      </c>
      <c r="R164" s="161"/>
      <c r="S164" s="135">
        <v>29259.070000000036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">
        <v>256</v>
      </c>
      <c r="D167" s="2"/>
      <c r="E167" s="2"/>
      <c r="F167" s="2"/>
      <c r="G167" s="2"/>
      <c r="H167" s="1"/>
      <c r="I167" s="1"/>
      <c r="J167" s="1"/>
      <c r="K167" s="749" t="s">
        <v>84</v>
      </c>
      <c r="L167" s="2"/>
      <c r="M167" s="2"/>
      <c r="N167" s="1"/>
      <c r="O167" s="1"/>
      <c r="P167" s="2"/>
      <c r="Q167" s="1"/>
      <c r="R167" s="2"/>
      <c r="S167" s="5" t="s">
        <v>550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20.45" customHeight="1" thickTop="1">
      <c r="B169" s="12"/>
      <c r="C169" s="13"/>
      <c r="D169" s="774" t="s">
        <v>5</v>
      </c>
      <c r="E169" s="775"/>
      <c r="F169" s="776"/>
      <c r="G169" s="777" t="s">
        <v>75</v>
      </c>
      <c r="H169" s="775"/>
      <c r="I169" s="776"/>
      <c r="J169" s="777" t="s">
        <v>7</v>
      </c>
      <c r="K169" s="775"/>
      <c r="L169" s="776"/>
      <c r="M169" s="777" t="s">
        <v>8</v>
      </c>
      <c r="N169" s="776"/>
      <c r="O169" s="774" t="s">
        <v>9</v>
      </c>
      <c r="P169" s="775"/>
      <c r="Q169" s="776"/>
      <c r="R169" s="777" t="s">
        <v>10</v>
      </c>
      <c r="S169" s="778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20.45" customHeight="1">
      <c r="A170" t="s">
        <v>84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20.45" customHeight="1">
      <c r="A171" t="s">
        <v>375</v>
      </c>
      <c r="B171" s="12" t="s">
        <v>84</v>
      </c>
      <c r="C171" s="30" t="s">
        <v>87</v>
      </c>
      <c r="D171" s="14">
        <v>724.39540650343611</v>
      </c>
      <c r="E171" s="83">
        <v>177794.51169587806</v>
      </c>
      <c r="F171" s="83">
        <v>133435.83594025267</v>
      </c>
      <c r="G171" s="163">
        <v>724.39540650343611</v>
      </c>
      <c r="H171" s="83">
        <v>177794.51169587806</v>
      </c>
      <c r="I171" s="83">
        <v>133435.83594025267</v>
      </c>
      <c r="J171" s="659">
        <v>820</v>
      </c>
      <c r="K171" s="31">
        <v>173627.53</v>
      </c>
      <c r="L171" s="34">
        <v>128966.68999999999</v>
      </c>
      <c r="M171" s="164">
        <v>-2.3437065948389811E-2</v>
      </c>
      <c r="N171" s="60">
        <v>-4469.1459402526816</v>
      </c>
      <c r="O171" s="659">
        <v>761</v>
      </c>
      <c r="P171" s="31">
        <v>171222.02</v>
      </c>
      <c r="Q171" s="34">
        <v>131187.46</v>
      </c>
      <c r="R171" s="164">
        <v>1.0775295663600526</v>
      </c>
      <c r="S171" s="86">
        <v>-2220.7700000000041</v>
      </c>
      <c r="T171" s="83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20.45" customHeight="1">
      <c r="A172" t="s">
        <v>376</v>
      </c>
      <c r="B172" s="12" t="s">
        <v>84</v>
      </c>
      <c r="C172" s="30" t="s">
        <v>88</v>
      </c>
      <c r="D172" s="14"/>
      <c r="E172" s="150"/>
      <c r="F172" s="165">
        <v>0.75050593332429738</v>
      </c>
      <c r="G172" s="42"/>
      <c r="H172" s="150"/>
      <c r="I172" s="165">
        <v>0.75050593332429738</v>
      </c>
      <c r="J172" s="61"/>
      <c r="K172" s="14"/>
      <c r="L172" s="165">
        <v>0.74277788781537113</v>
      </c>
      <c r="M172" s="164"/>
      <c r="N172" s="60"/>
      <c r="O172" s="61"/>
      <c r="P172" s="14"/>
      <c r="Q172" s="165">
        <v>0.76618334487585182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20.45" customHeight="1">
      <c r="A173" t="s">
        <v>84</v>
      </c>
      <c r="B173" s="12" t="s">
        <v>84</v>
      </c>
      <c r="C173" s="88"/>
      <c r="D173" s="117"/>
      <c r="E173" s="166">
        <v>245.43848580441642</v>
      </c>
      <c r="F173" s="167"/>
      <c r="G173" s="24"/>
      <c r="H173" s="166">
        <v>245.43848580441642</v>
      </c>
      <c r="I173" s="167"/>
      <c r="J173" s="168"/>
      <c r="K173" s="169">
        <v>211.74089024390244</v>
      </c>
      <c r="L173" s="167"/>
      <c r="M173" s="170"/>
      <c r="N173" s="94"/>
      <c r="O173" s="168"/>
      <c r="P173" s="169">
        <v>224.99608409986857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20.45" customHeight="1">
      <c r="A174" t="s">
        <v>377</v>
      </c>
      <c r="B174" s="12" t="s">
        <v>84</v>
      </c>
      <c r="C174" s="15" t="s">
        <v>89</v>
      </c>
      <c r="D174" s="171">
        <v>264.50668118362398</v>
      </c>
      <c r="E174" s="83">
        <v>46747.324456062386</v>
      </c>
      <c r="F174" s="83">
        <v>32637.314558560218</v>
      </c>
      <c r="G174" s="172">
        <v>264.50668118362398</v>
      </c>
      <c r="H174" s="83">
        <v>46747.324456062386</v>
      </c>
      <c r="I174" s="83">
        <v>32637.314558560218</v>
      </c>
      <c r="J174" s="660">
        <v>230</v>
      </c>
      <c r="K174" s="31">
        <v>56115.18</v>
      </c>
      <c r="L174" s="34">
        <v>38906.18</v>
      </c>
      <c r="M174" s="164">
        <v>0.20039340546093545</v>
      </c>
      <c r="N174" s="115">
        <v>6268.8654414397824</v>
      </c>
      <c r="O174" s="660">
        <v>340</v>
      </c>
      <c r="P174" s="173">
        <v>68719.06</v>
      </c>
      <c r="Q174" s="34">
        <v>48563.55</v>
      </c>
      <c r="R174" s="164">
        <v>0.67647058823529416</v>
      </c>
      <c r="S174" s="86">
        <v>-9657.3700000000026</v>
      </c>
      <c r="T174" s="83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20.45" customHeight="1">
      <c r="A175" t="s">
        <v>376</v>
      </c>
      <c r="B175" s="12" t="s">
        <v>84</v>
      </c>
      <c r="C175" s="30" t="s">
        <v>88</v>
      </c>
      <c r="D175" s="14"/>
      <c r="E175" s="14"/>
      <c r="F175" s="165">
        <v>0.69816433214773377</v>
      </c>
      <c r="G175" s="42"/>
      <c r="H175" s="14"/>
      <c r="I175" s="165">
        <v>0.69816433214773377</v>
      </c>
      <c r="J175" s="42"/>
      <c r="K175" s="14"/>
      <c r="L175" s="165">
        <v>0.69332718882840616</v>
      </c>
      <c r="M175" s="43"/>
      <c r="N175" s="44"/>
      <c r="O175" s="42"/>
      <c r="P175" s="14"/>
      <c r="Q175" s="165">
        <v>0.70669694841576713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20.45" customHeight="1">
      <c r="A176" t="s">
        <v>84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20.45" customHeight="1">
      <c r="A177" t="s">
        <v>379</v>
      </c>
      <c r="B177" s="12" t="s">
        <v>84</v>
      </c>
      <c r="C177" s="30" t="s">
        <v>90</v>
      </c>
      <c r="D177" s="14">
        <v>231.4420696166658</v>
      </c>
      <c r="E177" s="83">
        <v>54579.172153629144</v>
      </c>
      <c r="F177" s="83">
        <v>40018.899905731188</v>
      </c>
      <c r="G177" s="42">
        <v>231.4420696166658</v>
      </c>
      <c r="H177" s="83">
        <v>54579.172153629144</v>
      </c>
      <c r="I177" s="83">
        <v>40018.899905731188</v>
      </c>
      <c r="J177" s="659">
        <v>317</v>
      </c>
      <c r="K177" s="173">
        <v>62309.52</v>
      </c>
      <c r="L177" s="34">
        <v>45044.54</v>
      </c>
      <c r="M177" s="164">
        <v>0.1416354910003309</v>
      </c>
      <c r="N177" s="60">
        <v>5025.6400942688124</v>
      </c>
      <c r="O177" s="659">
        <v>210</v>
      </c>
      <c r="P177" s="173">
        <v>38245.379999999997</v>
      </c>
      <c r="Q177" s="34">
        <v>24682.359999999997</v>
      </c>
      <c r="R177" s="164">
        <v>1.5095238095238095</v>
      </c>
      <c r="S177" s="86">
        <v>20362.180000000004</v>
      </c>
      <c r="T177" s="83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20.45" customHeight="1">
      <c r="A178" t="s">
        <v>376</v>
      </c>
      <c r="B178" s="12" t="s">
        <v>84</v>
      </c>
      <c r="C178" s="30" t="s">
        <v>88</v>
      </c>
      <c r="D178" s="14"/>
      <c r="E178" s="150"/>
      <c r="F178" s="165">
        <v>0.73322658308349231</v>
      </c>
      <c r="G178" s="42"/>
      <c r="H178" s="150"/>
      <c r="I178" s="165">
        <v>0.73322658308349231</v>
      </c>
      <c r="J178" s="61"/>
      <c r="K178" s="150"/>
      <c r="L178" s="165">
        <v>0.72291585619661336</v>
      </c>
      <c r="M178" s="164"/>
      <c r="N178" s="60">
        <v>-1.0310726886878951E-2</v>
      </c>
      <c r="O178" s="61"/>
      <c r="P178" s="150"/>
      <c r="Q178" s="165">
        <v>0.64536840789658778</v>
      </c>
      <c r="R178" s="61"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20.45" customHeight="1">
      <c r="A179" t="s">
        <v>84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20.45" customHeight="1">
      <c r="A180" t="s">
        <v>380</v>
      </c>
      <c r="B180" s="12" t="s">
        <v>84</v>
      </c>
      <c r="C180" s="15" t="s">
        <v>91</v>
      </c>
      <c r="D180" s="111">
        <v>0</v>
      </c>
      <c r="E180" s="83">
        <v>222.34923117043039</v>
      </c>
      <c r="F180" s="83">
        <v>164.53843106611848</v>
      </c>
      <c r="G180" s="113">
        <v>0</v>
      </c>
      <c r="H180" s="83">
        <v>222.34923117043039</v>
      </c>
      <c r="I180" s="83">
        <v>164.53843106611848</v>
      </c>
      <c r="J180" s="660">
        <v>0</v>
      </c>
      <c r="K180" s="173">
        <v>836.33</v>
      </c>
      <c r="L180" s="114">
        <v>686.7</v>
      </c>
      <c r="M180" s="182">
        <v>2.7613352454497773</v>
      </c>
      <c r="N180" s="115">
        <v>522.16156893388154</v>
      </c>
      <c r="O180" s="660">
        <v>0</v>
      </c>
      <c r="P180" s="173">
        <v>397.23</v>
      </c>
      <c r="Q180" s="114">
        <v>366.63</v>
      </c>
      <c r="R180" s="164">
        <v>0</v>
      </c>
      <c r="S180" s="116">
        <v>320.07000000000005</v>
      </c>
      <c r="T180" s="8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20.45" customHeight="1">
      <c r="A181" t="s">
        <v>376</v>
      </c>
      <c r="B181" s="12" t="s">
        <v>84</v>
      </c>
      <c r="C181" s="30" t="s">
        <v>88</v>
      </c>
      <c r="D181" s="77"/>
      <c r="E181" s="183"/>
      <c r="F181" s="165">
        <v>0.74</v>
      </c>
      <c r="G181" s="79"/>
      <c r="H181" s="183"/>
      <c r="I181" s="165">
        <v>0.74</v>
      </c>
      <c r="J181" s="184"/>
      <c r="K181" s="183">
        <v>0</v>
      </c>
      <c r="L181" s="165">
        <v>0.82108736981813402</v>
      </c>
      <c r="M181" s="61">
        <v>0</v>
      </c>
      <c r="N181" s="185"/>
      <c r="O181" s="184"/>
      <c r="P181" s="183">
        <v>0</v>
      </c>
      <c r="Q181" s="165">
        <v>0.92296654331243855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20.45" customHeight="1">
      <c r="A182" t="s">
        <v>84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0.45" customHeight="1" thickBot="1">
      <c r="A183" t="s">
        <v>381</v>
      </c>
      <c r="B183" s="12" t="s">
        <v>84</v>
      </c>
      <c r="C183" s="30" t="s">
        <v>92</v>
      </c>
      <c r="D183" s="14"/>
      <c r="E183" s="14"/>
      <c r="F183" s="60">
        <v>-4750.6399655734394</v>
      </c>
      <c r="G183" s="42"/>
      <c r="H183" s="83"/>
      <c r="I183" s="83">
        <v>-4750.6399655734394</v>
      </c>
      <c r="J183" s="61"/>
      <c r="K183" s="83"/>
      <c r="L183" s="34">
        <v>-5050.3</v>
      </c>
      <c r="M183" s="184"/>
      <c r="N183" s="60">
        <v>-299.66003442656074</v>
      </c>
      <c r="O183" s="61"/>
      <c r="P183" s="83"/>
      <c r="Q183" s="34">
        <v>-3427.54</v>
      </c>
      <c r="R183" s="193"/>
      <c r="S183" s="86">
        <v>-1622.7600000000002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20.45" customHeight="1" thickTop="1">
      <c r="A184" t="s">
        <v>382</v>
      </c>
      <c r="B184" s="12" t="s">
        <v>84</v>
      </c>
      <c r="C184" s="194" t="s">
        <v>93</v>
      </c>
      <c r="D184" s="195"/>
      <c r="E184" s="195">
        <v>279343.35753674002</v>
      </c>
      <c r="F184" s="196">
        <v>201505.94887003678</v>
      </c>
      <c r="G184" s="197"/>
      <c r="H184" s="195">
        <v>279343.35753674002</v>
      </c>
      <c r="I184" s="196">
        <v>201505.94887003678</v>
      </c>
      <c r="J184" s="197">
        <v>1367</v>
      </c>
      <c r="K184" s="195">
        <v>292888.56</v>
      </c>
      <c r="L184" s="196">
        <v>208553.81000000003</v>
      </c>
      <c r="M184" s="198">
        <v>4.8489438169219669E-2</v>
      </c>
      <c r="N184" s="196">
        <v>7047.8611299632466</v>
      </c>
      <c r="O184" s="197">
        <v>1311</v>
      </c>
      <c r="P184" s="195">
        <v>278583.68999999994</v>
      </c>
      <c r="Q184" s="196">
        <v>201372.46</v>
      </c>
      <c r="R184" s="43">
        <v>1.0427154843630817</v>
      </c>
      <c r="S184" s="199">
        <v>7181.3500000000349</v>
      </c>
      <c r="T184" s="118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20.45" customHeight="1">
      <c r="A185" t="s">
        <v>383</v>
      </c>
      <c r="B185" s="12" t="s">
        <v>84</v>
      </c>
      <c r="C185" s="200" t="s">
        <v>94</v>
      </c>
      <c r="D185" s="201"/>
      <c r="E185" s="201"/>
      <c r="F185" s="202">
        <v>0.72135579183598153</v>
      </c>
      <c r="G185" s="203"/>
      <c r="H185" s="201"/>
      <c r="I185" s="44">
        <v>0.72135579183598153</v>
      </c>
      <c r="J185" s="203"/>
      <c r="K185" s="204">
        <v>214.25644476956839</v>
      </c>
      <c r="L185" s="44">
        <v>0.7120585727213109</v>
      </c>
      <c r="M185" s="203"/>
      <c r="N185" s="202">
        <v>3.4975945720137687E-2</v>
      </c>
      <c r="O185" s="203"/>
      <c r="P185" s="204">
        <v>212.49709382151025</v>
      </c>
      <c r="Q185" s="44">
        <v>0.72284368119325304</v>
      </c>
      <c r="R185" s="203"/>
      <c r="S185" s="45">
        <v>6887.1615581565802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20.45" customHeight="1">
      <c r="A186" t="s">
        <v>84</v>
      </c>
      <c r="B186" s="12" t="s">
        <v>84</v>
      </c>
      <c r="C186" s="36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9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20.45" customHeight="1">
      <c r="A187" t="s">
        <v>384</v>
      </c>
      <c r="B187" s="12" t="s">
        <v>84</v>
      </c>
      <c r="C187" s="30" t="s">
        <v>95</v>
      </c>
      <c r="D187" s="83"/>
      <c r="E187" s="83">
        <v>33882.618586113851</v>
      </c>
      <c r="F187" s="83">
        <v>8131.8284606673242</v>
      </c>
      <c r="G187" s="61"/>
      <c r="H187" s="83">
        <v>33882.618586113851</v>
      </c>
      <c r="I187" s="83">
        <v>8131.8284606673242</v>
      </c>
      <c r="J187" s="61"/>
      <c r="K187" s="31">
        <v>32741.24</v>
      </c>
      <c r="L187" s="34">
        <v>7153.3900000000031</v>
      </c>
      <c r="M187" s="85">
        <v>-3.3686256663220886E-2</v>
      </c>
      <c r="N187" s="60">
        <v>-978.43846066732112</v>
      </c>
      <c r="O187" s="61"/>
      <c r="P187" s="31">
        <v>46501.8</v>
      </c>
      <c r="Q187" s="34">
        <v>11682.050000000003</v>
      </c>
      <c r="R187" s="164">
        <v>0</v>
      </c>
      <c r="S187" s="86">
        <v>-4528.66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20.45" customHeight="1">
      <c r="A188" t="s">
        <v>376</v>
      </c>
      <c r="B188" s="12" t="s">
        <v>84</v>
      </c>
      <c r="C188" s="30" t="s">
        <v>88</v>
      </c>
      <c r="D188" s="14"/>
      <c r="E188" s="150"/>
      <c r="F188" s="165">
        <v>0.24</v>
      </c>
      <c r="G188" s="42"/>
      <c r="H188" s="150"/>
      <c r="I188" s="165">
        <v>0.24</v>
      </c>
      <c r="J188" s="184"/>
      <c r="K188" s="183"/>
      <c r="L188" s="165">
        <v>0.21848256205323935</v>
      </c>
      <c r="M188" s="184"/>
      <c r="N188" s="185"/>
      <c r="O188" s="184"/>
      <c r="P188" s="183"/>
      <c r="Q188" s="165">
        <v>0.25121715718531329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20.45" customHeight="1">
      <c r="A189" t="s">
        <v>84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20.45" customHeight="1">
      <c r="A190" t="s">
        <v>385</v>
      </c>
      <c r="B190" s="12" t="s">
        <v>84</v>
      </c>
      <c r="C190" s="30" t="s">
        <v>96</v>
      </c>
      <c r="D190" s="14"/>
      <c r="E190" s="83">
        <v>0</v>
      </c>
      <c r="F190" s="83">
        <v>0</v>
      </c>
      <c r="G190" s="42"/>
      <c r="H190" s="83">
        <v>0</v>
      </c>
      <c r="I190" s="83">
        <v>0</v>
      </c>
      <c r="J190" s="184"/>
      <c r="K190" s="31">
        <v>0</v>
      </c>
      <c r="L190" s="165"/>
      <c r="M190" s="184"/>
      <c r="N190" s="185"/>
      <c r="O190" s="184"/>
      <c r="P190" s="31"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20.45" customHeight="1">
      <c r="A191" t="s">
        <v>376</v>
      </c>
      <c r="B191" s="12" t="s">
        <v>84</v>
      </c>
      <c r="C191" s="30" t="s">
        <v>88</v>
      </c>
      <c r="D191" s="14"/>
      <c r="E191" s="150"/>
      <c r="F191" s="165">
        <v>0</v>
      </c>
      <c r="G191" s="42"/>
      <c r="H191" s="150"/>
      <c r="I191" s="165">
        <v>0</v>
      </c>
      <c r="J191" s="184"/>
      <c r="K191" s="183"/>
      <c r="L191" s="165">
        <v>0</v>
      </c>
      <c r="M191" s="184"/>
      <c r="N191" s="185"/>
      <c r="O191" s="184"/>
      <c r="P191" s="183"/>
      <c r="Q191" s="165"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20.45" customHeight="1" thickBot="1">
      <c r="A192" t="s">
        <v>84</v>
      </c>
      <c r="B192" s="12" t="s">
        <v>84</v>
      </c>
      <c r="C192" s="210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5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20.45" customHeight="1" thickTop="1">
      <c r="A193" t="s">
        <v>386</v>
      </c>
      <c r="B193" s="12" t="s">
        <v>84</v>
      </c>
      <c r="C193" s="63" t="s">
        <v>97</v>
      </c>
      <c r="D193" s="64"/>
      <c r="E193" s="64">
        <v>313225.97612285387</v>
      </c>
      <c r="F193" s="66">
        <v>209637.77733070409</v>
      </c>
      <c r="G193" s="67"/>
      <c r="H193" s="64">
        <v>313225.97612285387</v>
      </c>
      <c r="I193" s="66">
        <v>209637.77733070409</v>
      </c>
      <c r="J193" s="67"/>
      <c r="K193" s="64">
        <v>325629.8</v>
      </c>
      <c r="L193" s="66">
        <v>215707.20000000004</v>
      </c>
      <c r="M193" s="216">
        <v>-6.8552806238595387E-3</v>
      </c>
      <c r="N193" s="66">
        <v>6069.4226692959492</v>
      </c>
      <c r="O193" s="67"/>
      <c r="P193" s="64">
        <v>325085.48999999993</v>
      </c>
      <c r="Q193" s="66">
        <v>213054.51</v>
      </c>
      <c r="R193" s="216">
        <v>7.0508293254144538E-3</v>
      </c>
      <c r="S193" s="69">
        <v>2652.6900000000314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20.45" customHeight="1" thickBot="1">
      <c r="A194" t="s">
        <v>84</v>
      </c>
      <c r="B194" s="12" t="s">
        <v>84</v>
      </c>
      <c r="C194" s="70"/>
      <c r="D194" s="71"/>
      <c r="E194" s="71"/>
      <c r="F194" s="75">
        <v>0.66928605323742274</v>
      </c>
      <c r="G194" s="73"/>
      <c r="H194" s="71"/>
      <c r="I194" s="75">
        <v>0.66928605323742274</v>
      </c>
      <c r="J194" s="73"/>
      <c r="K194" s="71"/>
      <c r="L194" s="75">
        <v>0.6624307726135632</v>
      </c>
      <c r="M194" s="74"/>
      <c r="N194" s="75">
        <v>2.895195105852234E-2</v>
      </c>
      <c r="O194" s="73"/>
      <c r="P194" s="71"/>
      <c r="Q194" s="75">
        <v>0.65537994328814875</v>
      </c>
      <c r="R194" s="74"/>
      <c r="S194" s="76">
        <v>81.316399579294028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20.45" customHeight="1" thickTop="1">
      <c r="A195" t="s">
        <v>84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20.45" customHeight="1">
      <c r="A196" t="s">
        <v>387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20.45" customHeight="1">
      <c r="A197" t="s">
        <v>388</v>
      </c>
      <c r="B197" s="12" t="s">
        <v>84</v>
      </c>
      <c r="C197" s="108" t="s">
        <v>42</v>
      </c>
      <c r="D197" s="14"/>
      <c r="E197" s="14"/>
      <c r="F197" s="31">
        <v>12044.250946206896</v>
      </c>
      <c r="G197" s="42"/>
      <c r="H197" s="14"/>
      <c r="I197" s="31">
        <v>12044.250946206896</v>
      </c>
      <c r="J197" s="42"/>
      <c r="K197" s="14"/>
      <c r="L197" s="34">
        <v>13949.35</v>
      </c>
      <c r="M197" s="42"/>
      <c r="N197" s="60">
        <v>1905.0990537931048</v>
      </c>
      <c r="O197" s="42"/>
      <c r="P197" s="14"/>
      <c r="Q197" s="34">
        <v>17202.57</v>
      </c>
      <c r="R197" s="42"/>
      <c r="S197" s="35">
        <v>-3253.2199999999993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20.45" customHeight="1">
      <c r="A198" t="s">
        <v>390</v>
      </c>
      <c r="B198" s="12" t="s">
        <v>84</v>
      </c>
      <c r="C198" s="109" t="s">
        <v>43</v>
      </c>
      <c r="D198" s="82"/>
      <c r="E198" s="14"/>
      <c r="F198" s="23">
        <v>8746.0360371034476</v>
      </c>
      <c r="G198" s="84"/>
      <c r="H198" s="14"/>
      <c r="I198" s="23">
        <v>8746.0360371034476</v>
      </c>
      <c r="J198" s="42"/>
      <c r="K198" s="14"/>
      <c r="L198" s="34">
        <v>9390.7199999999993</v>
      </c>
      <c r="M198" s="42"/>
      <c r="N198" s="60">
        <v>644.68396289655175</v>
      </c>
      <c r="O198" s="42"/>
      <c r="P198" s="14"/>
      <c r="Q198" s="34">
        <v>10432.39</v>
      </c>
      <c r="R198" s="42"/>
      <c r="S198" s="86">
        <v>-1041.67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20.45" customHeight="1">
      <c r="A199" t="s">
        <v>391</v>
      </c>
      <c r="B199" s="12" t="s">
        <v>84</v>
      </c>
      <c r="C199" s="108" t="s">
        <v>44</v>
      </c>
      <c r="D199" s="110"/>
      <c r="E199" s="111"/>
      <c r="F199" s="31">
        <v>11814.360328496552</v>
      </c>
      <c r="G199" s="112"/>
      <c r="H199" s="111"/>
      <c r="I199" s="31">
        <v>11814.360328496552</v>
      </c>
      <c r="J199" s="113"/>
      <c r="K199" s="111"/>
      <c r="L199" s="114">
        <v>12448.5</v>
      </c>
      <c r="M199" s="113"/>
      <c r="N199" s="115">
        <v>634.13967150344797</v>
      </c>
      <c r="O199" s="113"/>
      <c r="P199" s="111"/>
      <c r="Q199" s="114">
        <v>6267.89</v>
      </c>
      <c r="R199" s="113"/>
      <c r="S199" s="116">
        <v>6180.61</v>
      </c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20.45" customHeight="1">
      <c r="A200" t="s">
        <v>393</v>
      </c>
      <c r="B200" s="12" t="s">
        <v>84</v>
      </c>
      <c r="C200" s="108" t="s">
        <v>45</v>
      </c>
      <c r="D200" s="82"/>
      <c r="E200" s="14"/>
      <c r="F200" s="31">
        <v>30510.931475862068</v>
      </c>
      <c r="G200" s="84"/>
      <c r="H200" s="14"/>
      <c r="I200" s="31">
        <v>30510.931475862068</v>
      </c>
      <c r="J200" s="42"/>
      <c r="K200" s="14"/>
      <c r="L200" s="34">
        <v>27320.02</v>
      </c>
      <c r="M200" s="42"/>
      <c r="N200" s="60">
        <v>-3190.9114758620672</v>
      </c>
      <c r="O200" s="42"/>
      <c r="P200" s="14"/>
      <c r="Q200" s="34">
        <v>27122.59</v>
      </c>
      <c r="R200" s="42"/>
      <c r="S200" s="86">
        <v>197.43000000000029</v>
      </c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20.45" hidden="1" customHeight="1">
      <c r="A201" t="s">
        <v>394</v>
      </c>
      <c r="B201" s="12" t="s">
        <v>84</v>
      </c>
      <c r="C201" s="30" t="s">
        <v>21</v>
      </c>
      <c r="D201" s="82"/>
      <c r="E201" s="14"/>
      <c r="F201" s="31">
        <v>0</v>
      </c>
      <c r="G201" s="84"/>
      <c r="H201" s="14"/>
      <c r="I201" s="31">
        <v>0</v>
      </c>
      <c r="J201" s="42"/>
      <c r="K201" s="14"/>
      <c r="L201" s="34">
        <v>0</v>
      </c>
      <c r="M201" s="42"/>
      <c r="N201" s="60">
        <v>0</v>
      </c>
      <c r="O201" s="42"/>
      <c r="P201" s="14"/>
      <c r="Q201" s="34">
        <v>0</v>
      </c>
      <c r="R201" s="42"/>
      <c r="S201" s="86"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20.45" hidden="1" customHeight="1">
      <c r="A202" t="s">
        <v>394</v>
      </c>
      <c r="B202" s="12" t="s">
        <v>84</v>
      </c>
      <c r="C202" s="30" t="s">
        <v>21</v>
      </c>
      <c r="D202" s="82"/>
      <c r="E202" s="14"/>
      <c r="F202" s="31">
        <v>0</v>
      </c>
      <c r="G202" s="84"/>
      <c r="H202" s="14"/>
      <c r="I202" s="31">
        <v>0</v>
      </c>
      <c r="J202" s="42"/>
      <c r="K202" s="14"/>
      <c r="L202" s="34">
        <v>0</v>
      </c>
      <c r="M202" s="42"/>
      <c r="N202" s="60">
        <v>0</v>
      </c>
      <c r="O202" s="42"/>
      <c r="P202" s="14"/>
      <c r="Q202" s="34">
        <v>0</v>
      </c>
      <c r="R202" s="42"/>
      <c r="S202" s="86"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20.45" hidden="1" customHeight="1">
      <c r="A203" t="s">
        <v>394</v>
      </c>
      <c r="B203" s="12" t="s">
        <v>84</v>
      </c>
      <c r="C203" s="30" t="s">
        <v>21</v>
      </c>
      <c r="D203" s="82"/>
      <c r="E203" s="14"/>
      <c r="F203" s="31">
        <v>0</v>
      </c>
      <c r="G203" s="84"/>
      <c r="H203" s="14"/>
      <c r="I203" s="31">
        <v>0</v>
      </c>
      <c r="J203" s="42"/>
      <c r="K203" s="14"/>
      <c r="L203" s="34">
        <v>0</v>
      </c>
      <c r="M203" s="42"/>
      <c r="N203" s="60">
        <v>0</v>
      </c>
      <c r="O203" s="42"/>
      <c r="P203" s="14"/>
      <c r="Q203" s="34">
        <v>0</v>
      </c>
      <c r="R203" s="42"/>
      <c r="S203" s="86"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20.45" customHeight="1">
      <c r="A204" t="s">
        <v>395</v>
      </c>
      <c r="B204" s="12" t="s">
        <v>84</v>
      </c>
      <c r="C204" s="109" t="s">
        <v>46</v>
      </c>
      <c r="D204" s="82"/>
      <c r="E204" s="14"/>
      <c r="F204" s="31">
        <v>16673.690254520276</v>
      </c>
      <c r="G204" s="84"/>
      <c r="H204" s="14"/>
      <c r="I204" s="31">
        <v>16673.690254520276</v>
      </c>
      <c r="J204" s="42"/>
      <c r="K204" s="14"/>
      <c r="L204" s="34">
        <v>16193.12</v>
      </c>
      <c r="M204" s="42"/>
      <c r="N204" s="60">
        <v>-480.57025452027483</v>
      </c>
      <c r="O204" s="42"/>
      <c r="P204" s="14"/>
      <c r="Q204" s="34">
        <v>18133.310000000001</v>
      </c>
      <c r="R204" s="42"/>
      <c r="S204" s="86">
        <v>-1940.1900000000005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20.45" customHeight="1">
      <c r="A205" t="s">
        <v>396</v>
      </c>
      <c r="B205" s="12" t="s">
        <v>84</v>
      </c>
      <c r="C205" s="108" t="s">
        <v>47</v>
      </c>
      <c r="D205" s="110"/>
      <c r="E205" s="111"/>
      <c r="F205" s="56">
        <v>16673.690254520276</v>
      </c>
      <c r="G205" s="112"/>
      <c r="H205" s="111"/>
      <c r="I205" s="56">
        <v>16673.690254520276</v>
      </c>
      <c r="J205" s="113"/>
      <c r="K205" s="111"/>
      <c r="L205" s="114">
        <v>20070.72</v>
      </c>
      <c r="M205" s="113"/>
      <c r="N205" s="115">
        <v>3397.0297454797255</v>
      </c>
      <c r="O205" s="113"/>
      <c r="P205" s="111"/>
      <c r="Q205" s="114">
        <v>14734.91</v>
      </c>
      <c r="R205" s="113"/>
      <c r="S205" s="116">
        <v>5335.8100000000013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20.45" customHeight="1">
      <c r="A206" t="s">
        <v>397</v>
      </c>
      <c r="B206" s="12" t="s">
        <v>84</v>
      </c>
      <c r="C206" s="108" t="s">
        <v>48</v>
      </c>
      <c r="D206" s="82"/>
      <c r="E206" s="14"/>
      <c r="F206" s="31">
        <v>11949.478015739529</v>
      </c>
      <c r="G206" s="84"/>
      <c r="H206" s="14"/>
      <c r="I206" s="31">
        <v>11949.478015739529</v>
      </c>
      <c r="J206" s="42"/>
      <c r="K206" s="14"/>
      <c r="L206" s="34">
        <v>14384.01</v>
      </c>
      <c r="M206" s="42"/>
      <c r="N206" s="60">
        <v>2434.5319842604713</v>
      </c>
      <c r="O206" s="42"/>
      <c r="P206" s="14"/>
      <c r="Q206" s="34">
        <v>9663</v>
      </c>
      <c r="R206" s="42"/>
      <c r="S206" s="86">
        <v>4721.01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20.45" customHeight="1">
      <c r="A207" t="s">
        <v>398</v>
      </c>
      <c r="B207" s="12" t="s">
        <v>84</v>
      </c>
      <c r="C207" s="108" t="s">
        <v>49</v>
      </c>
      <c r="D207" s="82"/>
      <c r="E207" s="14"/>
      <c r="F207" s="31">
        <v>2778.948375753379</v>
      </c>
      <c r="G207" s="84"/>
      <c r="H207" s="14"/>
      <c r="I207" s="31">
        <v>2778.948375753379</v>
      </c>
      <c r="J207" s="42"/>
      <c r="K207" s="14"/>
      <c r="L207" s="34">
        <v>3345.12</v>
      </c>
      <c r="M207" s="42"/>
      <c r="N207" s="60">
        <v>566.17162424662092</v>
      </c>
      <c r="O207" s="42"/>
      <c r="P207" s="14"/>
      <c r="Q207" s="34">
        <v>3440.41</v>
      </c>
      <c r="R207" s="42"/>
      <c r="S207" s="86">
        <v>-95.289999999999964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20.45" hidden="1" customHeight="1">
      <c r="A208" t="s">
        <v>394</v>
      </c>
      <c r="B208" s="12" t="s">
        <v>84</v>
      </c>
      <c r="C208" s="30" t="s">
        <v>21</v>
      </c>
      <c r="D208" s="89"/>
      <c r="E208" s="117"/>
      <c r="F208" s="31">
        <v>0</v>
      </c>
      <c r="G208" s="91"/>
      <c r="H208" s="117"/>
      <c r="I208" s="31">
        <v>0</v>
      </c>
      <c r="J208" s="24"/>
      <c r="K208" s="117"/>
      <c r="L208" s="34">
        <v>0</v>
      </c>
      <c r="M208" s="24"/>
      <c r="N208" s="94">
        <v>0</v>
      </c>
      <c r="O208" s="24"/>
      <c r="P208" s="117"/>
      <c r="Q208" s="34">
        <v>0</v>
      </c>
      <c r="R208" s="24"/>
      <c r="S208" s="95"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20.45" customHeight="1">
      <c r="A209" t="s">
        <v>399</v>
      </c>
      <c r="B209" s="12" t="s">
        <v>84</v>
      </c>
      <c r="C209" s="99" t="s">
        <v>50</v>
      </c>
      <c r="D209" s="100" t="s">
        <v>98</v>
      </c>
      <c r="E209" s="101">
        <v>0.53039765591865506</v>
      </c>
      <c r="F209" s="102">
        <v>111191.38568820241</v>
      </c>
      <c r="G209" s="103" t="s">
        <v>98</v>
      </c>
      <c r="H209" s="101">
        <v>0.53039765591865506</v>
      </c>
      <c r="I209" s="102">
        <v>111191.38568820241</v>
      </c>
      <c r="J209" s="103" t="s">
        <v>98</v>
      </c>
      <c r="K209" s="101">
        <v>0.54287274601867697</v>
      </c>
      <c r="L209" s="102">
        <v>117101.55999999998</v>
      </c>
      <c r="M209" s="154"/>
      <c r="N209" s="119">
        <v>5910.1743117975711</v>
      </c>
      <c r="O209" s="103" t="s">
        <v>98</v>
      </c>
      <c r="P209" s="101">
        <v>0.50220513989588866</v>
      </c>
      <c r="Q209" s="102">
        <v>106997.07</v>
      </c>
      <c r="R209" s="154"/>
      <c r="S209" s="120">
        <v>10104.489999999976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20.45" customHeight="1">
      <c r="A210" t="s">
        <v>400</v>
      </c>
      <c r="B210" s="12" t="s">
        <v>84</v>
      </c>
      <c r="C210" s="30" t="s">
        <v>51</v>
      </c>
      <c r="D210" s="82"/>
      <c r="E210" s="14"/>
      <c r="F210" s="31">
        <v>7073.1916666666666</v>
      </c>
      <c r="G210" s="84"/>
      <c r="H210" s="14"/>
      <c r="I210" s="31">
        <v>7073.1916666666666</v>
      </c>
      <c r="J210" s="42"/>
      <c r="K210" s="14"/>
      <c r="L210" s="34">
        <v>4627.6899999999996</v>
      </c>
      <c r="M210" s="42"/>
      <c r="N210" s="60">
        <v>-2445.501666666667</v>
      </c>
      <c r="O210" s="42"/>
      <c r="P210" s="14"/>
      <c r="Q210" s="34">
        <v>12359.33</v>
      </c>
      <c r="R210" s="42"/>
      <c r="S210" s="86">
        <v>-7731.64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20.45" customHeight="1">
      <c r="A211" t="s">
        <v>401</v>
      </c>
      <c r="B211" s="12" t="s">
        <v>84</v>
      </c>
      <c r="C211" s="30" t="s">
        <v>52</v>
      </c>
      <c r="D211" s="82"/>
      <c r="E211" s="14"/>
      <c r="F211" s="31">
        <v>4121.8098630045515</v>
      </c>
      <c r="G211" s="84"/>
      <c r="H211" s="14"/>
      <c r="I211" s="31">
        <v>4121.8098630045515</v>
      </c>
      <c r="J211" s="42"/>
      <c r="K211" s="14"/>
      <c r="L211" s="34">
        <v>2810.66</v>
      </c>
      <c r="M211" s="42"/>
      <c r="N211" s="60">
        <v>-1311.1498630045517</v>
      </c>
      <c r="O211" s="42"/>
      <c r="P211" s="14"/>
      <c r="Q211" s="34">
        <v>3441.82</v>
      </c>
      <c r="R211" s="42"/>
      <c r="S211" s="86">
        <v>-631.16000000000031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20.45" customHeight="1">
      <c r="A212" t="s">
        <v>402</v>
      </c>
      <c r="B212" s="12" t="s">
        <v>84</v>
      </c>
      <c r="C212" s="88" t="s">
        <v>53</v>
      </c>
      <c r="D212" s="89"/>
      <c r="E212" s="117"/>
      <c r="F212" s="23">
        <v>21064.080000000002</v>
      </c>
      <c r="G212" s="91"/>
      <c r="H212" s="117"/>
      <c r="I212" s="23">
        <v>21064.080000000002</v>
      </c>
      <c r="J212" s="24"/>
      <c r="K212" s="117"/>
      <c r="L212" s="34">
        <v>11098.56</v>
      </c>
      <c r="M212" s="24"/>
      <c r="N212" s="94">
        <v>-9965.5200000000023</v>
      </c>
      <c r="O212" s="24"/>
      <c r="P212" s="117"/>
      <c r="Q212" s="34">
        <v>11804.32</v>
      </c>
      <c r="R212" s="24"/>
      <c r="S212" s="95">
        <v>-705.76000000000022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20.45" customHeight="1">
      <c r="A213" t="s">
        <v>403</v>
      </c>
      <c r="B213" s="12" t="s">
        <v>84</v>
      </c>
      <c r="C213" s="30" t="s">
        <v>54</v>
      </c>
      <c r="D213" s="82"/>
      <c r="E213" s="14"/>
      <c r="F213" s="31">
        <v>4425.5472</v>
      </c>
      <c r="G213" s="84"/>
      <c r="H213" s="14"/>
      <c r="I213" s="31">
        <v>4425.5472</v>
      </c>
      <c r="J213" s="42"/>
      <c r="K213" s="14"/>
      <c r="L213" s="114">
        <v>3459.65</v>
      </c>
      <c r="M213" s="42"/>
      <c r="N213" s="60">
        <v>-965.89719999999988</v>
      </c>
      <c r="O213" s="42"/>
      <c r="P213" s="14"/>
      <c r="Q213" s="114">
        <v>3838.32</v>
      </c>
      <c r="R213" s="42"/>
      <c r="S213" s="86">
        <v>-378.67000000000007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20.45" customHeight="1">
      <c r="A214" t="s">
        <v>404</v>
      </c>
      <c r="B214" s="12" t="s">
        <v>84</v>
      </c>
      <c r="C214" s="30" t="s">
        <v>55</v>
      </c>
      <c r="D214" s="82"/>
      <c r="E214" s="14"/>
      <c r="F214" s="31">
        <v>1197.3725999999999</v>
      </c>
      <c r="G214" s="84"/>
      <c r="H214" s="14"/>
      <c r="I214" s="31">
        <v>1197.3725999999999</v>
      </c>
      <c r="J214" s="42"/>
      <c r="K214" s="14"/>
      <c r="L214" s="34">
        <v>157.36000000000001</v>
      </c>
      <c r="M214" s="42"/>
      <c r="N214" s="60">
        <v>-1040.0126</v>
      </c>
      <c r="O214" s="42"/>
      <c r="P214" s="14"/>
      <c r="Q214" s="34">
        <v>1458.48</v>
      </c>
      <c r="R214" s="42"/>
      <c r="S214" s="86">
        <v>-1301.1199999999999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20.45" customHeight="1">
      <c r="A215" t="s">
        <v>405</v>
      </c>
      <c r="B215" s="12" t="s">
        <v>84</v>
      </c>
      <c r="C215" s="88" t="s">
        <v>56</v>
      </c>
      <c r="D215" s="89"/>
      <c r="E215" s="117"/>
      <c r="F215" s="23">
        <v>3849.5209999999993</v>
      </c>
      <c r="G215" s="91"/>
      <c r="H215" s="117"/>
      <c r="I215" s="23">
        <v>3849.5209999999993</v>
      </c>
      <c r="J215" s="24"/>
      <c r="K215" s="117"/>
      <c r="L215" s="34">
        <v>3397.38</v>
      </c>
      <c r="M215" s="24"/>
      <c r="N215" s="94">
        <v>-452.14099999999917</v>
      </c>
      <c r="O215" s="24"/>
      <c r="P215" s="117"/>
      <c r="Q215" s="34">
        <v>12264.51</v>
      </c>
      <c r="R215" s="24"/>
      <c r="S215" s="95">
        <v>-8867.130000000001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20.45" customHeight="1">
      <c r="A216" t="s">
        <v>406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v>0</v>
      </c>
      <c r="M216" s="42"/>
      <c r="N216" s="60">
        <v>0</v>
      </c>
      <c r="O216" s="42"/>
      <c r="P216" s="14"/>
      <c r="Q216" s="114">
        <v>0</v>
      </c>
      <c r="R216" s="42"/>
      <c r="S216" s="86"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20.45" customHeight="1">
      <c r="A217" t="s">
        <v>407</v>
      </c>
      <c r="B217" s="12" t="s">
        <v>84</v>
      </c>
      <c r="C217" s="30" t="s">
        <v>57</v>
      </c>
      <c r="D217" s="82"/>
      <c r="E217" s="14"/>
      <c r="F217" s="31">
        <v>546</v>
      </c>
      <c r="G217" s="84"/>
      <c r="H217" s="14"/>
      <c r="I217" s="31">
        <v>546</v>
      </c>
      <c r="J217" s="42"/>
      <c r="K217" s="14"/>
      <c r="L217" s="34">
        <v>66.86</v>
      </c>
      <c r="M217" s="42"/>
      <c r="N217" s="60">
        <v>-479.14</v>
      </c>
      <c r="O217" s="42"/>
      <c r="P217" s="14"/>
      <c r="Q217" s="34">
        <v>1869.59</v>
      </c>
      <c r="R217" s="42"/>
      <c r="S217" s="86">
        <v>-1802.73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20.45" customHeight="1">
      <c r="A218" t="s">
        <v>408</v>
      </c>
      <c r="B218" s="12" t="s">
        <v>84</v>
      </c>
      <c r="C218" s="30" t="s">
        <v>58</v>
      </c>
      <c r="D218" s="82"/>
      <c r="E218" s="14"/>
      <c r="F218" s="31">
        <v>1300</v>
      </c>
      <c r="G218" s="84"/>
      <c r="H218" s="14"/>
      <c r="I218" s="31">
        <v>1300</v>
      </c>
      <c r="J218" s="42"/>
      <c r="K218" s="14"/>
      <c r="L218" s="34">
        <v>626.04</v>
      </c>
      <c r="M218" s="42"/>
      <c r="N218" s="60">
        <v>-673.96</v>
      </c>
      <c r="O218" s="42"/>
      <c r="P218" s="14"/>
      <c r="Q218" s="34">
        <v>1300</v>
      </c>
      <c r="R218" s="42"/>
      <c r="S218" s="86">
        <v>-673.96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20.45" customHeight="1">
      <c r="A219" t="s">
        <v>409</v>
      </c>
      <c r="B219" s="12" t="s">
        <v>84</v>
      </c>
      <c r="C219" s="30" t="s">
        <v>59</v>
      </c>
      <c r="D219" s="82"/>
      <c r="E219" s="14"/>
      <c r="F219" s="31">
        <v>523.19999999999993</v>
      </c>
      <c r="G219" s="84"/>
      <c r="H219" s="14"/>
      <c r="I219" s="31">
        <v>523.19999999999993</v>
      </c>
      <c r="J219" s="42"/>
      <c r="K219" s="14"/>
      <c r="L219" s="33">
        <v>483.27</v>
      </c>
      <c r="M219" s="42"/>
      <c r="N219" s="60">
        <v>-39.92999999999995</v>
      </c>
      <c r="O219" s="42"/>
      <c r="P219" s="14"/>
      <c r="Q219" s="33">
        <v>444</v>
      </c>
      <c r="R219" s="42"/>
      <c r="S219" s="86">
        <v>39.269999999999982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20.45" customHeight="1">
      <c r="A220" t="s">
        <v>410</v>
      </c>
      <c r="B220" s="12" t="s">
        <v>84</v>
      </c>
      <c r="C220" s="30" t="s">
        <v>60</v>
      </c>
      <c r="D220" s="82"/>
      <c r="E220" s="14"/>
      <c r="F220" s="31">
        <v>461.18399999999997</v>
      </c>
      <c r="G220" s="84"/>
      <c r="H220" s="14"/>
      <c r="I220" s="31">
        <v>461.18399999999997</v>
      </c>
      <c r="J220" s="42"/>
      <c r="K220" s="14"/>
      <c r="L220" s="34">
        <v>169.59</v>
      </c>
      <c r="M220" s="42"/>
      <c r="N220" s="60">
        <v>-291.59399999999994</v>
      </c>
      <c r="O220" s="42"/>
      <c r="P220" s="14"/>
      <c r="Q220" s="34">
        <v>544.38</v>
      </c>
      <c r="R220" s="42"/>
      <c r="S220" s="86">
        <v>-374.78999999999996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20.45" customHeight="1">
      <c r="A221" t="s">
        <v>411</v>
      </c>
      <c r="B221" s="12" t="s">
        <v>84</v>
      </c>
      <c r="C221" s="30" t="s">
        <v>61</v>
      </c>
      <c r="D221" s="82"/>
      <c r="E221" s="14"/>
      <c r="F221" s="31">
        <v>207.6</v>
      </c>
      <c r="G221" s="84"/>
      <c r="H221" s="14"/>
      <c r="I221" s="31">
        <v>207.6</v>
      </c>
      <c r="J221" s="42"/>
      <c r="K221" s="14"/>
      <c r="L221" s="34">
        <v>100.66</v>
      </c>
      <c r="M221" s="42"/>
      <c r="N221" s="60">
        <v>-106.94</v>
      </c>
      <c r="O221" s="42"/>
      <c r="P221" s="14"/>
      <c r="Q221" s="34">
        <v>133.9</v>
      </c>
      <c r="R221" s="42"/>
      <c r="S221" s="86">
        <v>-33.240000000000009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20.45" customHeight="1">
      <c r="A222" t="s">
        <v>412</v>
      </c>
      <c r="B222" s="12" t="s">
        <v>84</v>
      </c>
      <c r="C222" s="30" t="s">
        <v>62</v>
      </c>
      <c r="D222" s="82"/>
      <c r="E222" s="14"/>
      <c r="F222" s="31">
        <v>961.83999999999992</v>
      </c>
      <c r="G222" s="84"/>
      <c r="H222" s="14"/>
      <c r="I222" s="31">
        <v>961.83999999999992</v>
      </c>
      <c r="J222" s="42"/>
      <c r="K222" s="14"/>
      <c r="L222" s="34">
        <v>198.05</v>
      </c>
      <c r="M222" s="42"/>
      <c r="N222" s="60">
        <v>-763.79</v>
      </c>
      <c r="O222" s="42"/>
      <c r="P222" s="14"/>
      <c r="Q222" s="34">
        <v>1269.22</v>
      </c>
      <c r="R222" s="42"/>
      <c r="S222" s="86">
        <v>-1071.17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20.45" customHeight="1">
      <c r="A223" t="s">
        <v>413</v>
      </c>
      <c r="B223" s="12" t="s">
        <v>84</v>
      </c>
      <c r="C223" s="30" t="s">
        <v>63</v>
      </c>
      <c r="D223" s="82"/>
      <c r="E223" s="14"/>
      <c r="F223" s="31">
        <v>1391.26</v>
      </c>
      <c r="G223" s="84"/>
      <c r="H223" s="14"/>
      <c r="I223" s="31">
        <v>1391.26</v>
      </c>
      <c r="J223" s="42"/>
      <c r="K223" s="14"/>
      <c r="L223" s="34">
        <v>1383.26</v>
      </c>
      <c r="M223" s="42"/>
      <c r="N223" s="60">
        <v>-8</v>
      </c>
      <c r="O223" s="42"/>
      <c r="P223" s="14"/>
      <c r="Q223" s="34">
        <v>2786.67</v>
      </c>
      <c r="R223" s="42"/>
      <c r="S223" s="86">
        <v>-1403.41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20.45" customHeight="1">
      <c r="A224" t="s">
        <v>414</v>
      </c>
      <c r="B224" s="12" t="s">
        <v>84</v>
      </c>
      <c r="C224" s="30" t="s">
        <v>64</v>
      </c>
      <c r="D224" s="82"/>
      <c r="E224" s="14"/>
      <c r="F224" s="31">
        <v>3003.7395318699969</v>
      </c>
      <c r="G224" s="84"/>
      <c r="H224" s="14"/>
      <c r="I224" s="31">
        <v>3003.7395318699969</v>
      </c>
      <c r="J224" s="42"/>
      <c r="K224" s="14"/>
      <c r="L224" s="34">
        <v>2028.4424999999999</v>
      </c>
      <c r="M224" s="42"/>
      <c r="N224" s="60">
        <v>-975.297031869997</v>
      </c>
      <c r="O224" s="42"/>
      <c r="P224" s="14"/>
      <c r="Q224" s="34">
        <v>2809.3274999999999</v>
      </c>
      <c r="R224" s="42"/>
      <c r="S224" s="86">
        <v>-780.88499999999999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20.45" hidden="1" customHeight="1">
      <c r="A225" t="s">
        <v>394</v>
      </c>
      <c r="B225" s="12" t="s">
        <v>84</v>
      </c>
      <c r="C225" s="30" t="s">
        <v>21</v>
      </c>
      <c r="D225" s="82"/>
      <c r="E225" s="14"/>
      <c r="F225" s="31">
        <v>0</v>
      </c>
      <c r="G225" s="84"/>
      <c r="H225" s="14"/>
      <c r="I225" s="31">
        <v>0</v>
      </c>
      <c r="J225" s="42"/>
      <c r="K225" s="14"/>
      <c r="L225" s="34">
        <v>0</v>
      </c>
      <c r="M225" s="42"/>
      <c r="N225" s="60">
        <v>0</v>
      </c>
      <c r="O225" s="42"/>
      <c r="P225" s="14"/>
      <c r="Q225" s="34">
        <v>0</v>
      </c>
      <c r="R225" s="42"/>
      <c r="S225" s="86"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20.45" hidden="1" customHeight="1">
      <c r="B226" s="12"/>
      <c r="C226" s="30" t="s">
        <v>21</v>
      </c>
      <c r="D226" s="82"/>
      <c r="E226" s="14"/>
      <c r="F226" s="31">
        <v>0</v>
      </c>
      <c r="G226" s="84"/>
      <c r="H226" s="14"/>
      <c r="I226" s="31">
        <v>0</v>
      </c>
      <c r="J226" s="42"/>
      <c r="K226" s="14"/>
      <c r="L226" s="34">
        <v>0</v>
      </c>
      <c r="M226" s="42"/>
      <c r="N226" s="60">
        <v>0</v>
      </c>
      <c r="O226" s="42"/>
      <c r="P226" s="14"/>
      <c r="Q226" s="34">
        <v>0</v>
      </c>
      <c r="R226" s="42"/>
      <c r="S226" s="86"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20.45" hidden="1" customHeight="1">
      <c r="A227" t="s">
        <v>394</v>
      </c>
      <c r="B227" s="12" t="s">
        <v>84</v>
      </c>
      <c r="C227" s="30" t="s">
        <v>21</v>
      </c>
      <c r="D227" s="82"/>
      <c r="E227" s="14"/>
      <c r="F227" s="31">
        <v>0</v>
      </c>
      <c r="G227" s="84"/>
      <c r="H227" s="14"/>
      <c r="I227" s="31">
        <v>0</v>
      </c>
      <c r="J227" s="42"/>
      <c r="K227" s="14"/>
      <c r="L227" s="34">
        <v>0</v>
      </c>
      <c r="M227" s="42"/>
      <c r="N227" s="60">
        <v>0</v>
      </c>
      <c r="O227" s="42"/>
      <c r="P227" s="14"/>
      <c r="Q227" s="34">
        <v>0</v>
      </c>
      <c r="R227" s="42"/>
      <c r="S227" s="86"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20.45" customHeight="1">
      <c r="B228" s="12"/>
      <c r="C228" s="99" t="s">
        <v>65</v>
      </c>
      <c r="D228" s="100" t="s">
        <v>98</v>
      </c>
      <c r="E228" s="101">
        <v>0.23910931750848888</v>
      </c>
      <c r="F228" s="102">
        <v>50126.345861541216</v>
      </c>
      <c r="G228" s="103" t="s">
        <v>98</v>
      </c>
      <c r="H228" s="101">
        <v>0.23910931750848888</v>
      </c>
      <c r="I228" s="102">
        <v>50126.345861541216</v>
      </c>
      <c r="J228" s="103" t="s">
        <v>98</v>
      </c>
      <c r="K228" s="101">
        <v>0.14189360624031094</v>
      </c>
      <c r="L228" s="102">
        <v>30607.472500000003</v>
      </c>
      <c r="M228" s="106"/>
      <c r="N228" s="102">
        <v>-19518.873361541213</v>
      </c>
      <c r="O228" s="103" t="s">
        <v>98</v>
      </c>
      <c r="P228" s="101">
        <v>0.26436364806358709</v>
      </c>
      <c r="Q228" s="102">
        <v>56323.8675</v>
      </c>
      <c r="R228" s="106"/>
      <c r="S228" s="107">
        <v>-25716.394999999997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20.4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20.45" customHeight="1">
      <c r="B230" s="12"/>
      <c r="C230" s="99" t="s">
        <v>66</v>
      </c>
      <c r="D230" s="100" t="s">
        <v>40</v>
      </c>
      <c r="E230" s="101">
        <v>0.76950697342714391</v>
      </c>
      <c r="F230" s="102">
        <v>161317.73154974362</v>
      </c>
      <c r="G230" s="103" t="s">
        <v>40</v>
      </c>
      <c r="H230" s="101">
        <v>0.76950697342714391</v>
      </c>
      <c r="I230" s="102">
        <v>161317.73154974362</v>
      </c>
      <c r="J230" s="103" t="s">
        <v>40</v>
      </c>
      <c r="K230" s="101">
        <v>0.68476635225898785</v>
      </c>
      <c r="L230" s="102">
        <v>147709.03249999997</v>
      </c>
      <c r="M230" s="106"/>
      <c r="N230" s="119">
        <v>-13608.699049743649</v>
      </c>
      <c r="O230" s="103" t="s">
        <v>40</v>
      </c>
      <c r="P230" s="101">
        <v>0.76656878795947569</v>
      </c>
      <c r="Q230" s="102">
        <v>163320.9375</v>
      </c>
      <c r="R230" s="106"/>
      <c r="S230" s="120">
        <v>-15611.905000000028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20.4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20.45" customHeight="1" thickBot="1">
      <c r="B232" s="12"/>
      <c r="C232" s="130" t="s">
        <v>73</v>
      </c>
      <c r="D232" s="159"/>
      <c r="E232" s="131"/>
      <c r="F232" s="133">
        <v>48320.04578096047</v>
      </c>
      <c r="G232" s="160"/>
      <c r="H232" s="131"/>
      <c r="I232" s="133">
        <v>48320.04578096047</v>
      </c>
      <c r="J232" s="161"/>
      <c r="K232" s="132"/>
      <c r="L232" s="133">
        <v>67998.167500000069</v>
      </c>
      <c r="M232" s="161"/>
      <c r="N232" s="133">
        <v>19678.121719039598</v>
      </c>
      <c r="O232" s="161"/>
      <c r="P232" s="132"/>
      <c r="Q232" s="133">
        <v>49733.572500000009</v>
      </c>
      <c r="R232" s="161"/>
      <c r="S232" s="135">
        <v>18264.595000000059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4.9" customHeight="1">
      <c r="B235" s="12"/>
      <c r="C235" s="6" t="s">
        <v>256</v>
      </c>
      <c r="D235" s="2"/>
      <c r="E235" s="2"/>
      <c r="F235" s="2"/>
      <c r="G235" s="2"/>
      <c r="H235" s="1"/>
      <c r="I235" s="1"/>
      <c r="J235" s="1"/>
      <c r="K235" s="749" t="s">
        <v>100</v>
      </c>
      <c r="L235" s="2"/>
      <c r="M235" s="2"/>
      <c r="N235" s="1"/>
      <c r="O235" s="1"/>
      <c r="P235" s="2"/>
      <c r="Q235" s="1"/>
      <c r="R235" s="2"/>
      <c r="S235" s="5" t="s">
        <v>550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0.45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20.45" customHeight="1" thickTop="1">
      <c r="B237" s="12"/>
      <c r="C237" s="13"/>
      <c r="D237" s="774" t="s">
        <v>5</v>
      </c>
      <c r="E237" s="775"/>
      <c r="F237" s="776"/>
      <c r="G237" s="777" t="s">
        <v>75</v>
      </c>
      <c r="H237" s="775"/>
      <c r="I237" s="776"/>
      <c r="J237" s="777" t="s">
        <v>7</v>
      </c>
      <c r="K237" s="775"/>
      <c r="L237" s="776"/>
      <c r="M237" s="777" t="s">
        <v>8</v>
      </c>
      <c r="N237" s="776"/>
      <c r="O237" s="774" t="s">
        <v>9</v>
      </c>
      <c r="P237" s="775"/>
      <c r="Q237" s="776"/>
      <c r="R237" s="777" t="s">
        <v>10</v>
      </c>
      <c r="S237" s="778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20.45" customHeight="1">
      <c r="A238" t="s">
        <v>100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20.45" customHeight="1">
      <c r="A239" t="s">
        <v>100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20.45" customHeight="1">
      <c r="A240" t="s">
        <v>415</v>
      </c>
      <c r="B240" s="12" t="s">
        <v>100</v>
      </c>
      <c r="C240" s="30" t="s">
        <v>101</v>
      </c>
      <c r="D240" s="81">
        <v>0</v>
      </c>
      <c r="E240" s="83">
        <v>75762.233575036022</v>
      </c>
      <c r="F240" s="83">
        <v>17261.50348750145</v>
      </c>
      <c r="G240" s="163">
        <v>0</v>
      </c>
      <c r="H240" s="83">
        <v>75762.233575036022</v>
      </c>
      <c r="I240" s="83">
        <v>17261.50348750145</v>
      </c>
      <c r="J240" s="659">
        <v>68</v>
      </c>
      <c r="K240" s="31">
        <v>97268.499999999985</v>
      </c>
      <c r="L240" s="34">
        <v>19241.969999999994</v>
      </c>
      <c r="M240" s="164">
        <v>0.2838652638674366</v>
      </c>
      <c r="N240" s="60">
        <v>1980.466512498544</v>
      </c>
      <c r="O240" s="659">
        <v>89</v>
      </c>
      <c r="P240" s="31">
        <v>105377.40000000001</v>
      </c>
      <c r="Q240" s="34">
        <v>24314.870000000003</v>
      </c>
      <c r="R240" s="164">
        <v>0.7640449438202247</v>
      </c>
      <c r="S240" s="86">
        <v>-5072.9000000000087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20.45" customHeight="1">
      <c r="A241" t="s">
        <v>417</v>
      </c>
      <c r="B241" s="12" t="s">
        <v>100</v>
      </c>
      <c r="C241" s="30" t="s">
        <v>88</v>
      </c>
      <c r="D241" s="81"/>
      <c r="E241" s="150"/>
      <c r="F241" s="165">
        <v>0.22783783783783784</v>
      </c>
      <c r="G241" s="42"/>
      <c r="H241" s="150"/>
      <c r="I241" s="165">
        <v>0.22783783783783784</v>
      </c>
      <c r="J241" s="61"/>
      <c r="K241" s="14"/>
      <c r="L241" s="165">
        <v>0.19782324185116454</v>
      </c>
      <c r="M241" s="164"/>
      <c r="N241" s="60">
        <v>6976.783582169498</v>
      </c>
      <c r="O241" s="61"/>
      <c r="P241" s="14"/>
      <c r="Q241" s="165">
        <v>0.23074084196421624</v>
      </c>
      <c r="R241" s="61"/>
      <c r="S241" s="86">
        <v>-6639.5308823529531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20.45" customHeight="1">
      <c r="A242" t="s">
        <v>100</v>
      </c>
      <c r="B242" s="12" t="s">
        <v>100</v>
      </c>
      <c r="C242" s="30"/>
      <c r="D242" s="81"/>
      <c r="E242" s="217"/>
      <c r="F242" s="218"/>
      <c r="G242" s="141"/>
      <c r="H242" s="217"/>
      <c r="I242" s="218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20.45" customHeight="1">
      <c r="A243" t="s">
        <v>419</v>
      </c>
      <c r="B243" s="12" t="s">
        <v>100</v>
      </c>
      <c r="C243" s="15" t="s">
        <v>102</v>
      </c>
      <c r="D243" s="476">
        <v>0</v>
      </c>
      <c r="E243" s="83">
        <v>0</v>
      </c>
      <c r="F243" s="83">
        <v>0</v>
      </c>
      <c r="G243" s="220">
        <v>0</v>
      </c>
      <c r="H243" s="83">
        <v>0</v>
      </c>
      <c r="I243" s="83">
        <v>0</v>
      </c>
      <c r="J243" s="660">
        <v>0</v>
      </c>
      <c r="K243" s="173">
        <v>0</v>
      </c>
      <c r="L243" s="114">
        <v>0</v>
      </c>
      <c r="M243" s="182" t="e">
        <v>#DIV/0!</v>
      </c>
      <c r="N243" s="115">
        <v>0</v>
      </c>
      <c r="O243" s="660">
        <v>0</v>
      </c>
      <c r="P243" s="173">
        <v>0</v>
      </c>
      <c r="Q243" s="114">
        <v>0</v>
      </c>
      <c r="R243" s="164">
        <v>0</v>
      </c>
      <c r="S243" s="116"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20.45" customHeight="1">
      <c r="A244" t="s">
        <v>417</v>
      </c>
      <c r="B244" s="12" t="s">
        <v>100</v>
      </c>
      <c r="C244" s="30" t="s">
        <v>88</v>
      </c>
      <c r="D244" s="14"/>
      <c r="E244" s="150"/>
      <c r="F244" s="165" t="e">
        <v>#DIV/0!</v>
      </c>
      <c r="G244" s="42"/>
      <c r="H244" s="150"/>
      <c r="I244" s="165" t="e">
        <v>#DIV/0!</v>
      </c>
      <c r="J244" s="61"/>
      <c r="K244" s="14"/>
      <c r="L244" s="165">
        <v>0</v>
      </c>
      <c r="M244" s="164"/>
      <c r="N244" s="60" t="e">
        <v>#DIV/0!</v>
      </c>
      <c r="O244" s="61"/>
      <c r="P244" s="14"/>
      <c r="Q244" s="165">
        <v>0</v>
      </c>
      <c r="R244" s="61"/>
      <c r="S244" s="86"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20.45" customHeight="1">
      <c r="A245" t="s">
        <v>100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20.45" customHeight="1">
      <c r="A246" t="s">
        <v>420</v>
      </c>
      <c r="B246" s="12" t="s">
        <v>100</v>
      </c>
      <c r="C246" s="15" t="s">
        <v>103</v>
      </c>
      <c r="D246" s="476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660">
        <v>0</v>
      </c>
      <c r="K246" s="31">
        <v>0</v>
      </c>
      <c r="L246" s="34">
        <v>0</v>
      </c>
      <c r="M246" s="164" t="e">
        <v>#DIV/0!</v>
      </c>
      <c r="N246" s="115">
        <v>0</v>
      </c>
      <c r="O246" s="660">
        <v>0</v>
      </c>
      <c r="P246" s="31">
        <v>0</v>
      </c>
      <c r="Q246" s="34">
        <v>0</v>
      </c>
      <c r="R246" s="164">
        <v>0</v>
      </c>
      <c r="S246" s="86"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20.45" customHeight="1">
      <c r="A247" t="s">
        <v>417</v>
      </c>
      <c r="B247" s="12" t="s">
        <v>100</v>
      </c>
      <c r="C247" s="30" t="s">
        <v>88</v>
      </c>
      <c r="D247" s="14"/>
      <c r="E247" s="14"/>
      <c r="F247" s="165" t="e">
        <v>#DIV/0!</v>
      </c>
      <c r="G247" s="42"/>
      <c r="H247" s="14"/>
      <c r="I247" s="165" t="e">
        <v>#DIV/0!</v>
      </c>
      <c r="J247" s="42"/>
      <c r="K247" s="14"/>
      <c r="L247" s="165">
        <v>0</v>
      </c>
      <c r="M247" s="43"/>
      <c r="N247" s="44" t="e">
        <v>#DIV/0!</v>
      </c>
      <c r="O247" s="42"/>
      <c r="P247" s="14"/>
      <c r="Q247" s="165">
        <v>0</v>
      </c>
      <c r="R247" s="43"/>
      <c r="S247" s="45"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20.45" customHeight="1" thickBot="1">
      <c r="A248" t="s">
        <v>100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20.45" customHeight="1" thickTop="1">
      <c r="A249" t="s">
        <v>421</v>
      </c>
      <c r="B249" s="12" t="s">
        <v>100</v>
      </c>
      <c r="C249" s="63" t="s">
        <v>97</v>
      </c>
      <c r="D249" s="64"/>
      <c r="E249" s="64">
        <v>75762.233575036022</v>
      </c>
      <c r="F249" s="66">
        <v>17261.50348750145</v>
      </c>
      <c r="G249" s="67"/>
      <c r="H249" s="64">
        <v>75762.233575036022</v>
      </c>
      <c r="I249" s="66">
        <v>17261.50348750145</v>
      </c>
      <c r="J249" s="67"/>
      <c r="K249" s="64">
        <v>97268.499999999985</v>
      </c>
      <c r="L249" s="66">
        <v>19241.969999999994</v>
      </c>
      <c r="M249" s="216">
        <v>-3.0014595986673304E-2</v>
      </c>
      <c r="N249" s="66">
        <v>1980.466512498544</v>
      </c>
      <c r="O249" s="67"/>
      <c r="P249" s="64">
        <v>105377.40000000001</v>
      </c>
      <c r="Q249" s="66">
        <v>24314.870000000003</v>
      </c>
      <c r="R249" s="216">
        <v>-3.2917600113051698E-2</v>
      </c>
      <c r="S249" s="69">
        <v>-5072.9000000000087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0.45" customHeight="1" thickBot="1">
      <c r="A250" t="s">
        <v>100</v>
      </c>
      <c r="B250" s="12" t="s">
        <v>100</v>
      </c>
      <c r="C250" s="70"/>
      <c r="D250" s="71"/>
      <c r="E250" s="71"/>
      <c r="F250" s="75">
        <v>0.22783783783783784</v>
      </c>
      <c r="G250" s="73"/>
      <c r="H250" s="71"/>
      <c r="I250" s="75">
        <v>0.22783783783783784</v>
      </c>
      <c r="J250" s="73"/>
      <c r="K250" s="71"/>
      <c r="L250" s="75">
        <v>0.19782324185116454</v>
      </c>
      <c r="M250" s="74"/>
      <c r="N250" s="75">
        <v>0.11473314094178076</v>
      </c>
      <c r="O250" s="73"/>
      <c r="P250" s="71"/>
      <c r="Q250" s="75">
        <v>0.23074084196421624</v>
      </c>
      <c r="R250" s="74"/>
      <c r="S250" s="76">
        <v>154109.04751797576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20.45" customHeight="1" thickTop="1">
      <c r="A251" t="s">
        <v>100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20.45" customHeight="1">
      <c r="A252" t="s">
        <v>422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20.45" customHeight="1">
      <c r="A253" t="s">
        <v>423</v>
      </c>
      <c r="B253" s="12" t="s">
        <v>100</v>
      </c>
      <c r="C253" s="108" t="s">
        <v>42</v>
      </c>
      <c r="D253" s="14"/>
      <c r="E253" s="14"/>
      <c r="F253" s="31">
        <v>283.27471264367819</v>
      </c>
      <c r="G253" s="42"/>
      <c r="H253" s="14"/>
      <c r="I253" s="31">
        <v>283.27471264367819</v>
      </c>
      <c r="J253" s="42"/>
      <c r="K253" s="14"/>
      <c r="L253" s="34">
        <v>809.12</v>
      </c>
      <c r="M253" s="42"/>
      <c r="N253" s="60">
        <v>525.84528735632182</v>
      </c>
      <c r="O253" s="42"/>
      <c r="P253" s="14"/>
      <c r="Q253" s="34">
        <v>416.26</v>
      </c>
      <c r="R253" s="42"/>
      <c r="S253" s="35">
        <v>392.86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20.45" customHeight="1">
      <c r="A254" t="s">
        <v>424</v>
      </c>
      <c r="B254" s="12" t="s">
        <v>100</v>
      </c>
      <c r="C254" s="109" t="s">
        <v>43</v>
      </c>
      <c r="D254" s="82"/>
      <c r="E254" s="14"/>
      <c r="F254" s="23">
        <v>531.86002864367822</v>
      </c>
      <c r="G254" s="84"/>
      <c r="H254" s="14"/>
      <c r="I254" s="23">
        <v>531.86002864367822</v>
      </c>
      <c r="J254" s="42"/>
      <c r="K254" s="14"/>
      <c r="L254" s="34">
        <v>526.82000000000005</v>
      </c>
      <c r="M254" s="42"/>
      <c r="N254" s="60">
        <v>-5.0400286436781698</v>
      </c>
      <c r="O254" s="42"/>
      <c r="P254" s="14"/>
      <c r="Q254" s="34">
        <v>1375.04</v>
      </c>
      <c r="R254" s="42"/>
      <c r="S254" s="86">
        <v>-848.21999999999991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20.45" customHeight="1">
      <c r="A255" t="s">
        <v>425</v>
      </c>
      <c r="B255" s="12" t="s">
        <v>100</v>
      </c>
      <c r="C255" s="108" t="s">
        <v>44</v>
      </c>
      <c r="D255" s="110"/>
      <c r="E255" s="111"/>
      <c r="F255" s="31">
        <v>3297.5117336643675</v>
      </c>
      <c r="G255" s="112"/>
      <c r="H255" s="111"/>
      <c r="I255" s="31">
        <v>3297.5117336643675</v>
      </c>
      <c r="J255" s="113"/>
      <c r="K255" s="111"/>
      <c r="L255" s="114">
        <v>3668.29</v>
      </c>
      <c r="M255" s="113"/>
      <c r="N255" s="115">
        <v>370.77826633563245</v>
      </c>
      <c r="O255" s="113"/>
      <c r="P255" s="111"/>
      <c r="Q255" s="114">
        <v>6893.48</v>
      </c>
      <c r="R255" s="113"/>
      <c r="S255" s="116">
        <v>-3225.1899999999996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20.45" customHeight="1">
      <c r="A256" t="s">
        <v>426</v>
      </c>
      <c r="B256" s="12" t="s">
        <v>100</v>
      </c>
      <c r="C256" s="108" t="s">
        <v>45</v>
      </c>
      <c r="D256" s="82"/>
      <c r="E256" s="14"/>
      <c r="F256" s="31">
        <v>3462.0771724137931</v>
      </c>
      <c r="G256" s="84"/>
      <c r="H256" s="14"/>
      <c r="I256" s="31">
        <v>3462.0771724137931</v>
      </c>
      <c r="J256" s="42"/>
      <c r="K256" s="14"/>
      <c r="L256" s="34">
        <v>2938.51</v>
      </c>
      <c r="M256" s="42"/>
      <c r="N256" s="60">
        <v>-523.56717241379283</v>
      </c>
      <c r="O256" s="42"/>
      <c r="P256" s="14"/>
      <c r="Q256" s="34">
        <v>5674.5</v>
      </c>
      <c r="R256" s="42"/>
      <c r="S256" s="86">
        <v>-2735.99</v>
      </c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20.45" hidden="1" customHeight="1">
      <c r="A257" t="s">
        <v>427</v>
      </c>
      <c r="B257" s="12" t="s">
        <v>100</v>
      </c>
      <c r="C257" s="30" t="s">
        <v>21</v>
      </c>
      <c r="D257" s="82"/>
      <c r="E257" s="14"/>
      <c r="F257" s="31">
        <v>0</v>
      </c>
      <c r="G257" s="84"/>
      <c r="H257" s="14"/>
      <c r="I257" s="31">
        <v>0</v>
      </c>
      <c r="J257" s="42"/>
      <c r="K257" s="14"/>
      <c r="L257" s="34">
        <v>0</v>
      </c>
      <c r="M257" s="42"/>
      <c r="N257" s="60">
        <v>0</v>
      </c>
      <c r="O257" s="42"/>
      <c r="P257" s="14"/>
      <c r="Q257" s="34">
        <v>0</v>
      </c>
      <c r="R257" s="42"/>
      <c r="S257" s="86"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20.45" hidden="1" customHeight="1">
      <c r="A258" t="s">
        <v>427</v>
      </c>
      <c r="B258" s="12" t="s">
        <v>100</v>
      </c>
      <c r="C258" s="30" t="s">
        <v>21</v>
      </c>
      <c r="D258" s="82"/>
      <c r="E258" s="14"/>
      <c r="F258" s="31">
        <v>0</v>
      </c>
      <c r="G258" s="84"/>
      <c r="H258" s="14"/>
      <c r="I258" s="31">
        <v>0</v>
      </c>
      <c r="J258" s="42"/>
      <c r="K258" s="14"/>
      <c r="L258" s="34">
        <v>0</v>
      </c>
      <c r="M258" s="42"/>
      <c r="N258" s="60">
        <v>0</v>
      </c>
      <c r="O258" s="42"/>
      <c r="P258" s="14"/>
      <c r="Q258" s="34">
        <v>0</v>
      </c>
      <c r="R258" s="42"/>
      <c r="S258" s="86"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20.45" hidden="1" customHeight="1">
      <c r="A259" t="s">
        <v>427</v>
      </c>
      <c r="B259" s="12" t="s">
        <v>100</v>
      </c>
      <c r="C259" s="30" t="s">
        <v>21</v>
      </c>
      <c r="D259" s="82"/>
      <c r="E259" s="14"/>
      <c r="F259" s="31">
        <v>0</v>
      </c>
      <c r="G259" s="84"/>
      <c r="H259" s="14"/>
      <c r="I259" s="31">
        <v>0</v>
      </c>
      <c r="J259" s="42"/>
      <c r="K259" s="14"/>
      <c r="L259" s="34">
        <v>0</v>
      </c>
      <c r="M259" s="42"/>
      <c r="N259" s="60">
        <v>0</v>
      </c>
      <c r="O259" s="42"/>
      <c r="P259" s="14"/>
      <c r="Q259" s="34">
        <v>0</v>
      </c>
      <c r="R259" s="42"/>
      <c r="S259" s="86"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20.45" customHeight="1">
      <c r="A260" t="s">
        <v>428</v>
      </c>
      <c r="B260" s="12" t="s">
        <v>100</v>
      </c>
      <c r="C260" s="109" t="s">
        <v>46</v>
      </c>
      <c r="D260" s="82"/>
      <c r="E260" s="14"/>
      <c r="F260" s="23">
        <v>908.96683768386197</v>
      </c>
      <c r="G260" s="84"/>
      <c r="H260" s="14"/>
      <c r="I260" s="23">
        <v>908.96683768386197</v>
      </c>
      <c r="J260" s="42"/>
      <c r="K260" s="14"/>
      <c r="L260" s="34">
        <v>178.34</v>
      </c>
      <c r="M260" s="42"/>
      <c r="N260" s="60">
        <v>-730.62683768386194</v>
      </c>
      <c r="O260" s="42"/>
      <c r="P260" s="14"/>
      <c r="Q260" s="34">
        <v>1201.04</v>
      </c>
      <c r="R260" s="42"/>
      <c r="S260" s="86">
        <v>-1022.6999999999999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20.45" customHeight="1">
      <c r="A261" t="s">
        <v>429</v>
      </c>
      <c r="B261" s="12" t="s">
        <v>100</v>
      </c>
      <c r="C261" s="108" t="s">
        <v>47</v>
      </c>
      <c r="D261" s="110"/>
      <c r="E261" s="111"/>
      <c r="F261" s="31">
        <v>908.96683768386197</v>
      </c>
      <c r="G261" s="112"/>
      <c r="H261" s="111"/>
      <c r="I261" s="31">
        <v>908.96683768386197</v>
      </c>
      <c r="J261" s="113"/>
      <c r="K261" s="111"/>
      <c r="L261" s="114">
        <v>894.88</v>
      </c>
      <c r="M261" s="113"/>
      <c r="N261" s="115">
        <v>-14.086837683861972</v>
      </c>
      <c r="O261" s="113"/>
      <c r="P261" s="111"/>
      <c r="Q261" s="114">
        <v>1191.94</v>
      </c>
      <c r="R261" s="113"/>
      <c r="S261" s="116">
        <v>-297.06000000000006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20.45" customHeight="1">
      <c r="A262" t="s">
        <v>430</v>
      </c>
      <c r="B262" s="12" t="s">
        <v>100</v>
      </c>
      <c r="C262" s="108" t="s">
        <v>48</v>
      </c>
      <c r="D262" s="82"/>
      <c r="E262" s="14"/>
      <c r="F262" s="31">
        <v>651.42623367343435</v>
      </c>
      <c r="G262" s="84"/>
      <c r="H262" s="14"/>
      <c r="I262" s="31">
        <v>651.42623367343435</v>
      </c>
      <c r="J262" s="42"/>
      <c r="K262" s="14"/>
      <c r="L262" s="34">
        <v>641.33000000000004</v>
      </c>
      <c r="M262" s="42"/>
      <c r="N262" s="60">
        <v>-10.096233673434313</v>
      </c>
      <c r="O262" s="42"/>
      <c r="P262" s="14"/>
      <c r="Q262" s="34">
        <v>532.33000000000004</v>
      </c>
      <c r="R262" s="42"/>
      <c r="S262" s="86">
        <v>109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20.45" customHeight="1">
      <c r="A263" t="s">
        <v>431</v>
      </c>
      <c r="B263" s="12" t="s">
        <v>100</v>
      </c>
      <c r="C263" s="108" t="s">
        <v>49</v>
      </c>
      <c r="D263" s="82"/>
      <c r="E263" s="14"/>
      <c r="F263" s="31">
        <v>151.49447294731033</v>
      </c>
      <c r="G263" s="84"/>
      <c r="H263" s="14"/>
      <c r="I263" s="31">
        <v>151.49447294731033</v>
      </c>
      <c r="J263" s="42"/>
      <c r="K263" s="14"/>
      <c r="L263" s="34">
        <v>149.15</v>
      </c>
      <c r="M263" s="42"/>
      <c r="N263" s="60">
        <v>-2.3444729473103223</v>
      </c>
      <c r="O263" s="42"/>
      <c r="P263" s="14"/>
      <c r="Q263" s="34">
        <v>271.14999999999998</v>
      </c>
      <c r="R263" s="42"/>
      <c r="S263" s="86">
        <v>-121.99999999999997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20.25" hidden="1" customHeight="1">
      <c r="A264" t="s">
        <v>427</v>
      </c>
      <c r="B264" s="12" t="s">
        <v>100</v>
      </c>
      <c r="C264" s="30" t="s">
        <v>21</v>
      </c>
      <c r="D264" s="89"/>
      <c r="E264" s="117"/>
      <c r="F264" s="31">
        <v>0</v>
      </c>
      <c r="G264" s="91"/>
      <c r="H264" s="117"/>
      <c r="I264" s="31">
        <v>0</v>
      </c>
      <c r="J264" s="24"/>
      <c r="K264" s="117"/>
      <c r="L264" s="34">
        <v>0</v>
      </c>
      <c r="M264" s="24"/>
      <c r="N264" s="94">
        <v>0</v>
      </c>
      <c r="O264" s="24"/>
      <c r="P264" s="117"/>
      <c r="Q264" s="34">
        <v>0</v>
      </c>
      <c r="R264" s="24"/>
      <c r="S264" s="95"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20.45" customHeight="1">
      <c r="A265" t="s">
        <v>432</v>
      </c>
      <c r="B265" s="12" t="s">
        <v>100</v>
      </c>
      <c r="C265" s="99" t="s">
        <v>50</v>
      </c>
      <c r="D265" s="100" t="s">
        <v>40</v>
      </c>
      <c r="E265" s="101" t="e">
        <v>#DIV/0!</v>
      </c>
      <c r="F265" s="102">
        <v>10195.578029353985</v>
      </c>
      <c r="G265" s="103" t="s">
        <v>40</v>
      </c>
      <c r="H265" s="101" t="e">
        <v>#DIV/0!</v>
      </c>
      <c r="I265" s="102">
        <v>10195.578029353985</v>
      </c>
      <c r="J265" s="103" t="s">
        <v>40</v>
      </c>
      <c r="K265" s="101">
        <v>0</v>
      </c>
      <c r="L265" s="102">
        <v>9806.4399999999987</v>
      </c>
      <c r="M265" s="154"/>
      <c r="N265" s="119">
        <v>-389.13802935398598</v>
      </c>
      <c r="O265" s="103" t="s">
        <v>40</v>
      </c>
      <c r="P265" s="101">
        <v>0</v>
      </c>
      <c r="Q265" s="102">
        <v>17555.740000000002</v>
      </c>
      <c r="R265" s="154"/>
      <c r="S265" s="120">
        <v>-7749.3000000000029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20.45" customHeight="1">
      <c r="A266" t="s">
        <v>433</v>
      </c>
      <c r="B266" s="12" t="s">
        <v>100</v>
      </c>
      <c r="C266" s="222" t="s">
        <v>51</v>
      </c>
      <c r="D266" s="82"/>
      <c r="E266" s="14"/>
      <c r="F266" s="31">
        <v>0</v>
      </c>
      <c r="G266" s="84"/>
      <c r="H266" s="14"/>
      <c r="I266" s="31">
        <v>0</v>
      </c>
      <c r="J266" s="42"/>
      <c r="K266" s="14"/>
      <c r="L266" s="34">
        <v>0.13</v>
      </c>
      <c r="M266" s="42"/>
      <c r="N266" s="60">
        <v>0.13</v>
      </c>
      <c r="O266" s="42"/>
      <c r="P266" s="14"/>
      <c r="Q266" s="34">
        <v>0</v>
      </c>
      <c r="R266" s="42"/>
      <c r="S266" s="86">
        <v>0.13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20.45" customHeight="1">
      <c r="A267" t="s">
        <v>434</v>
      </c>
      <c r="B267" s="12" t="s">
        <v>100</v>
      </c>
      <c r="C267" s="108" t="s">
        <v>52</v>
      </c>
      <c r="D267" s="82"/>
      <c r="E267" s="14"/>
      <c r="F267" s="31">
        <v>963.68031554049003</v>
      </c>
      <c r="G267" s="84"/>
      <c r="H267" s="14"/>
      <c r="I267" s="31">
        <v>963.68031554049003</v>
      </c>
      <c r="J267" s="42"/>
      <c r="K267" s="14"/>
      <c r="L267" s="34">
        <v>207</v>
      </c>
      <c r="M267" s="42"/>
      <c r="N267" s="60">
        <v>-756.68031554049003</v>
      </c>
      <c r="O267" s="42"/>
      <c r="P267" s="14"/>
      <c r="Q267" s="34">
        <v>398</v>
      </c>
      <c r="R267" s="42"/>
      <c r="S267" s="86">
        <v>-191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20.45" customHeight="1">
      <c r="A268" t="s">
        <v>435</v>
      </c>
      <c r="B268" s="12" t="s">
        <v>100</v>
      </c>
      <c r="C268" s="109" t="s">
        <v>53</v>
      </c>
      <c r="D268" s="89"/>
      <c r="E268" s="117"/>
      <c r="F268" s="23">
        <v>298.94</v>
      </c>
      <c r="G268" s="91"/>
      <c r="H268" s="117"/>
      <c r="I268" s="23">
        <v>298.94</v>
      </c>
      <c r="J268" s="24"/>
      <c r="K268" s="117"/>
      <c r="L268" s="34">
        <v>903.46</v>
      </c>
      <c r="M268" s="24"/>
      <c r="N268" s="94">
        <v>604.52</v>
      </c>
      <c r="O268" s="24"/>
      <c r="P268" s="117"/>
      <c r="Q268" s="34">
        <v>1827.36</v>
      </c>
      <c r="R268" s="24"/>
      <c r="S268" s="95">
        <v>-923.89999999999986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20.45" customHeight="1">
      <c r="A269" t="s">
        <v>436</v>
      </c>
      <c r="B269" s="12" t="s">
        <v>100</v>
      </c>
      <c r="C269" s="108" t="s">
        <v>54</v>
      </c>
      <c r="D269" s="82"/>
      <c r="E269" s="14"/>
      <c r="F269" s="31">
        <v>1436.6179333333334</v>
      </c>
      <c r="G269" s="84"/>
      <c r="H269" s="14"/>
      <c r="I269" s="31">
        <v>1436.6179333333334</v>
      </c>
      <c r="J269" s="42"/>
      <c r="K269" s="14"/>
      <c r="L269" s="114">
        <v>1247.3699999999999</v>
      </c>
      <c r="M269" s="42"/>
      <c r="N269" s="60">
        <v>-189.24793333333355</v>
      </c>
      <c r="O269" s="42"/>
      <c r="P269" s="14"/>
      <c r="Q269" s="114">
        <v>1537.89</v>
      </c>
      <c r="R269" s="42"/>
      <c r="S269" s="86">
        <v>-290.52000000000021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20.45" customHeight="1">
      <c r="A270" t="s">
        <v>437</v>
      </c>
      <c r="B270" s="12" t="s">
        <v>100</v>
      </c>
      <c r="C270" s="108" t="s">
        <v>55</v>
      </c>
      <c r="D270" s="82"/>
      <c r="E270" s="14"/>
      <c r="F270" s="31">
        <v>349.23367500000001</v>
      </c>
      <c r="G270" s="84"/>
      <c r="H270" s="14"/>
      <c r="I270" s="31">
        <v>349.23367500000001</v>
      </c>
      <c r="J270" s="42"/>
      <c r="K270" s="14"/>
      <c r="L270" s="34">
        <v>45.9</v>
      </c>
      <c r="M270" s="42"/>
      <c r="N270" s="60">
        <v>-303.33367500000003</v>
      </c>
      <c r="O270" s="42"/>
      <c r="P270" s="14"/>
      <c r="Q270" s="34">
        <v>425.39</v>
      </c>
      <c r="R270" s="42"/>
      <c r="S270" s="86">
        <v>-379.49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20.45" customHeight="1">
      <c r="A271" t="s">
        <v>438</v>
      </c>
      <c r="B271" s="12" t="s">
        <v>100</v>
      </c>
      <c r="C271" s="108" t="s">
        <v>56</v>
      </c>
      <c r="D271" s="89"/>
      <c r="E271" s="117"/>
      <c r="F271" s="23">
        <v>1122.7769583333334</v>
      </c>
      <c r="G271" s="91"/>
      <c r="H271" s="117"/>
      <c r="I271" s="23">
        <v>1122.7769583333334</v>
      </c>
      <c r="J271" s="24"/>
      <c r="K271" s="117"/>
      <c r="L271" s="34">
        <v>906.75</v>
      </c>
      <c r="M271" s="24"/>
      <c r="N271" s="94">
        <v>-216.02695833333337</v>
      </c>
      <c r="O271" s="24"/>
      <c r="P271" s="117"/>
      <c r="Q271" s="34">
        <v>792.05</v>
      </c>
      <c r="R271" s="24"/>
      <c r="S271" s="95">
        <v>114.70000000000005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20.45" customHeight="1">
      <c r="A272" t="s">
        <v>439</v>
      </c>
      <c r="B272" s="12" t="s">
        <v>100</v>
      </c>
      <c r="C272" s="223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v>0</v>
      </c>
      <c r="M272" s="42"/>
      <c r="N272" s="60">
        <v>0</v>
      </c>
      <c r="O272" s="42"/>
      <c r="P272" s="14"/>
      <c r="Q272" s="56">
        <v>0</v>
      </c>
      <c r="R272" s="42"/>
      <c r="S272" s="86"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20.45" customHeight="1">
      <c r="A273" t="s">
        <v>440</v>
      </c>
      <c r="B273" s="12" t="s">
        <v>100</v>
      </c>
      <c r="C273" s="108" t="s">
        <v>57</v>
      </c>
      <c r="D273" s="82"/>
      <c r="E273" s="14"/>
      <c r="F273" s="31">
        <v>0</v>
      </c>
      <c r="G273" s="84"/>
      <c r="H273" s="14"/>
      <c r="I273" s="31">
        <v>0</v>
      </c>
      <c r="J273" s="42"/>
      <c r="K273" s="14"/>
      <c r="L273" s="34">
        <v>104.35</v>
      </c>
      <c r="M273" s="42"/>
      <c r="N273" s="60">
        <v>104.35</v>
      </c>
      <c r="O273" s="42"/>
      <c r="P273" s="14"/>
      <c r="Q273" s="34">
        <v>0</v>
      </c>
      <c r="R273" s="42"/>
      <c r="S273" s="86">
        <v>104.35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20.45" customHeight="1">
      <c r="A274" t="s">
        <v>441</v>
      </c>
      <c r="B274" s="12" t="s">
        <v>100</v>
      </c>
      <c r="C274" s="108" t="s">
        <v>58</v>
      </c>
      <c r="D274" s="82"/>
      <c r="E274" s="14"/>
      <c r="F274" s="31">
        <v>0</v>
      </c>
      <c r="G274" s="84"/>
      <c r="H274" s="14"/>
      <c r="I274" s="31">
        <v>0</v>
      </c>
      <c r="J274" s="42"/>
      <c r="K274" s="14"/>
      <c r="L274" s="34">
        <v>0</v>
      </c>
      <c r="M274" s="42"/>
      <c r="N274" s="60">
        <v>0</v>
      </c>
      <c r="O274" s="42"/>
      <c r="P274" s="14"/>
      <c r="Q274" s="34">
        <v>0</v>
      </c>
      <c r="R274" s="42"/>
      <c r="S274" s="86"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20.45" customHeight="1">
      <c r="A275" t="s">
        <v>442</v>
      </c>
      <c r="B275" s="12" t="s">
        <v>100</v>
      </c>
      <c r="C275" s="108" t="s">
        <v>59</v>
      </c>
      <c r="D275" s="82"/>
      <c r="E275" s="14"/>
      <c r="F275" s="31">
        <v>152.60000000000002</v>
      </c>
      <c r="G275" s="84"/>
      <c r="H275" s="14"/>
      <c r="I275" s="31">
        <v>152.60000000000002</v>
      </c>
      <c r="J275" s="42"/>
      <c r="K275" s="14"/>
      <c r="L275" s="33">
        <v>107.49</v>
      </c>
      <c r="M275" s="42"/>
      <c r="N275" s="60">
        <v>-45.110000000000028</v>
      </c>
      <c r="O275" s="42"/>
      <c r="P275" s="14"/>
      <c r="Q275" s="33">
        <v>129.5</v>
      </c>
      <c r="R275" s="42"/>
      <c r="S275" s="86">
        <v>-22.010000000000005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20.45" customHeight="1">
      <c r="A276" t="s">
        <v>443</v>
      </c>
      <c r="B276" s="12" t="s">
        <v>100</v>
      </c>
      <c r="C276" s="108" t="s">
        <v>60</v>
      </c>
      <c r="D276" s="82"/>
      <c r="E276" s="14"/>
      <c r="F276" s="31">
        <v>177.637</v>
      </c>
      <c r="G276" s="84"/>
      <c r="H276" s="14"/>
      <c r="I276" s="31">
        <v>177.637</v>
      </c>
      <c r="J276" s="42"/>
      <c r="K276" s="14"/>
      <c r="L276" s="34">
        <v>28.49</v>
      </c>
      <c r="M276" s="42"/>
      <c r="N276" s="60">
        <v>-149.14699999999999</v>
      </c>
      <c r="O276" s="42"/>
      <c r="P276" s="14"/>
      <c r="Q276" s="34">
        <v>120.95</v>
      </c>
      <c r="R276" s="42"/>
      <c r="S276" s="86">
        <v>-92.460000000000008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20.45" customHeight="1">
      <c r="A277" t="s">
        <v>444</v>
      </c>
      <c r="B277" s="12" t="s">
        <v>100</v>
      </c>
      <c r="C277" s="108" t="s">
        <v>61</v>
      </c>
      <c r="D277" s="82"/>
      <c r="E277" s="14"/>
      <c r="F277" s="31">
        <v>60.550000000000004</v>
      </c>
      <c r="G277" s="84"/>
      <c r="H277" s="14"/>
      <c r="I277" s="31">
        <v>60.550000000000004</v>
      </c>
      <c r="J277" s="42"/>
      <c r="K277" s="14"/>
      <c r="L277" s="34">
        <v>29.36</v>
      </c>
      <c r="M277" s="42"/>
      <c r="N277" s="60">
        <v>-31.190000000000005</v>
      </c>
      <c r="O277" s="42"/>
      <c r="P277" s="14"/>
      <c r="Q277" s="34">
        <v>39.06</v>
      </c>
      <c r="R277" s="42"/>
      <c r="S277" s="86">
        <v>-9.7000000000000028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20.45" customHeight="1">
      <c r="A278" t="s">
        <v>445</v>
      </c>
      <c r="B278" s="12" t="s">
        <v>100</v>
      </c>
      <c r="C278" s="108" t="s">
        <v>62</v>
      </c>
      <c r="D278" s="82"/>
      <c r="E278" s="14"/>
      <c r="F278" s="31">
        <v>251.37000000000003</v>
      </c>
      <c r="G278" s="84"/>
      <c r="H278" s="14"/>
      <c r="I278" s="31">
        <v>251.37000000000003</v>
      </c>
      <c r="J278" s="42"/>
      <c r="K278" s="14"/>
      <c r="L278" s="34">
        <v>57.76</v>
      </c>
      <c r="M278" s="42"/>
      <c r="N278" s="60">
        <v>-193.61000000000004</v>
      </c>
      <c r="O278" s="42"/>
      <c r="P278" s="14"/>
      <c r="Q278" s="34">
        <v>370.19</v>
      </c>
      <c r="R278" s="42"/>
      <c r="S278" s="86">
        <v>-312.43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20.45" customHeight="1">
      <c r="A279" t="s">
        <v>446</v>
      </c>
      <c r="B279" s="12" t="s">
        <v>100</v>
      </c>
      <c r="C279" s="108" t="s">
        <v>63</v>
      </c>
      <c r="D279" s="82"/>
      <c r="E279" s="14"/>
      <c r="F279" s="31">
        <v>41.200833333333343</v>
      </c>
      <c r="G279" s="84"/>
      <c r="H279" s="14"/>
      <c r="I279" s="31">
        <v>41.200833333333343</v>
      </c>
      <c r="J279" s="42"/>
      <c r="K279" s="14"/>
      <c r="L279" s="34">
        <v>6.2</v>
      </c>
      <c r="M279" s="42"/>
      <c r="N279" s="60">
        <v>-35.00083333333334</v>
      </c>
      <c r="O279" s="42"/>
      <c r="P279" s="14"/>
      <c r="Q279" s="34">
        <v>35</v>
      </c>
      <c r="R279" s="42"/>
      <c r="S279" s="86">
        <v>-28.8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20.45" customHeight="1">
      <c r="A280" t="s">
        <v>447</v>
      </c>
      <c r="B280" s="12" t="s">
        <v>100</v>
      </c>
      <c r="C280" s="108" t="s">
        <v>64</v>
      </c>
      <c r="D280" s="82"/>
      <c r="E280" s="14"/>
      <c r="F280" s="31">
        <v>876.09069679541574</v>
      </c>
      <c r="G280" s="84"/>
      <c r="H280" s="14"/>
      <c r="I280" s="31">
        <v>876.09069679541574</v>
      </c>
      <c r="J280" s="42"/>
      <c r="K280" s="14"/>
      <c r="L280" s="34">
        <v>225.38249999999999</v>
      </c>
      <c r="M280" s="42"/>
      <c r="N280" s="60">
        <v>-650.70819679541569</v>
      </c>
      <c r="O280" s="42"/>
      <c r="P280" s="14"/>
      <c r="Q280" s="34">
        <v>312.14750000000004</v>
      </c>
      <c r="R280" s="42"/>
      <c r="S280" s="86">
        <v>-86.765000000000043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20.45" hidden="1" customHeight="1">
      <c r="A281" t="s">
        <v>427</v>
      </c>
      <c r="B281" s="12" t="s">
        <v>100</v>
      </c>
      <c r="C281" s="108" t="s">
        <v>21</v>
      </c>
      <c r="D281" s="82"/>
      <c r="E281" s="14"/>
      <c r="F281" s="31">
        <v>0</v>
      </c>
      <c r="G281" s="84"/>
      <c r="H281" s="14"/>
      <c r="I281" s="31">
        <v>0</v>
      </c>
      <c r="J281" s="42"/>
      <c r="K281" s="14"/>
      <c r="L281" s="34">
        <v>0</v>
      </c>
      <c r="M281" s="42"/>
      <c r="N281" s="60">
        <v>0</v>
      </c>
      <c r="O281" s="42"/>
      <c r="P281" s="14"/>
      <c r="Q281" s="34">
        <v>0</v>
      </c>
      <c r="R281" s="42"/>
      <c r="S281" s="86"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20.45" hidden="1" customHeight="1">
      <c r="A282" t="s">
        <v>427</v>
      </c>
      <c r="B282" s="12" t="s">
        <v>100</v>
      </c>
      <c r="C282" s="108" t="s">
        <v>21</v>
      </c>
      <c r="D282" s="82"/>
      <c r="E282" s="14"/>
      <c r="F282" s="31">
        <v>0</v>
      </c>
      <c r="G282" s="84"/>
      <c r="H282" s="14"/>
      <c r="I282" s="31">
        <v>0</v>
      </c>
      <c r="J282" s="42"/>
      <c r="K282" s="14"/>
      <c r="L282" s="34">
        <v>0</v>
      </c>
      <c r="M282" s="42"/>
      <c r="N282" s="60">
        <v>0</v>
      </c>
      <c r="O282" s="42"/>
      <c r="P282" s="14"/>
      <c r="Q282" s="34">
        <v>0</v>
      </c>
      <c r="R282" s="42"/>
      <c r="S282" s="86"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20.45" hidden="1" customHeight="1">
      <c r="A283" t="s">
        <v>427</v>
      </c>
      <c r="B283" s="12" t="s">
        <v>100</v>
      </c>
      <c r="C283" s="108" t="s">
        <v>21</v>
      </c>
      <c r="D283" s="82"/>
      <c r="E283" s="14"/>
      <c r="F283" s="31">
        <v>0</v>
      </c>
      <c r="G283" s="84"/>
      <c r="H283" s="14"/>
      <c r="I283" s="31">
        <v>0</v>
      </c>
      <c r="J283" s="42"/>
      <c r="K283" s="14"/>
      <c r="L283" s="34">
        <v>0</v>
      </c>
      <c r="M283" s="42"/>
      <c r="N283" s="60">
        <v>0</v>
      </c>
      <c r="O283" s="42"/>
      <c r="P283" s="14"/>
      <c r="Q283" s="34">
        <v>0</v>
      </c>
      <c r="R283" s="42"/>
      <c r="S283" s="86"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20.45" customHeight="1">
      <c r="B284" s="12"/>
      <c r="C284" s="99" t="s">
        <v>65</v>
      </c>
      <c r="D284" s="100" t="s">
        <v>40</v>
      </c>
      <c r="E284" s="101" t="e">
        <v>#DIV/0!</v>
      </c>
      <c r="F284" s="102">
        <v>5730.6974123359068</v>
      </c>
      <c r="G284" s="103" t="s">
        <v>40</v>
      </c>
      <c r="H284" s="101" t="e">
        <v>#DIV/0!</v>
      </c>
      <c r="I284" s="102">
        <v>5730.6974123359068</v>
      </c>
      <c r="J284" s="103" t="s">
        <v>40</v>
      </c>
      <c r="K284" s="101" t="e">
        <v>#DIV/0!</v>
      </c>
      <c r="L284" s="102">
        <v>3869.6424999999999</v>
      </c>
      <c r="M284" s="106"/>
      <c r="N284" s="102">
        <v>-1861.054912335906</v>
      </c>
      <c r="O284" s="103" t="s">
        <v>40</v>
      </c>
      <c r="P284" s="101" t="e">
        <v>#DIV/0!</v>
      </c>
      <c r="Q284" s="102">
        <v>5987.5375000000004</v>
      </c>
      <c r="R284" s="106"/>
      <c r="S284" s="107">
        <v>-2117.8950000000004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20.4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20.45" customHeight="1">
      <c r="B286" s="12"/>
      <c r="C286" s="99" t="s">
        <v>66</v>
      </c>
      <c r="D286" s="100" t="s">
        <v>40</v>
      </c>
      <c r="E286" s="101" t="e">
        <v>#DIV/0!</v>
      </c>
      <c r="F286" s="102">
        <v>15926.275441689892</v>
      </c>
      <c r="G286" s="103" t="s">
        <v>40</v>
      </c>
      <c r="H286" s="101" t="e">
        <v>#DIV/0!</v>
      </c>
      <c r="I286" s="102">
        <v>15926.275441689892</v>
      </c>
      <c r="J286" s="103" t="s">
        <v>40</v>
      </c>
      <c r="K286" s="101" t="e">
        <v>#DIV/0!</v>
      </c>
      <c r="L286" s="102">
        <v>13676.082499999999</v>
      </c>
      <c r="M286" s="106"/>
      <c r="N286" s="119">
        <v>-2250.1929416898929</v>
      </c>
      <c r="O286" s="103" t="s">
        <v>40</v>
      </c>
      <c r="P286" s="101" t="e">
        <v>#DIV/0!</v>
      </c>
      <c r="Q286" s="102">
        <v>23543.277500000004</v>
      </c>
      <c r="R286" s="106"/>
      <c r="S286" s="120">
        <v>-9867.1950000000052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20.4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20.45" customHeight="1" thickBot="1">
      <c r="B288" s="12"/>
      <c r="C288" s="130" t="s">
        <v>73</v>
      </c>
      <c r="D288" s="159"/>
      <c r="E288" s="131"/>
      <c r="F288" s="133">
        <v>1335.2280458115583</v>
      </c>
      <c r="G288" s="160"/>
      <c r="H288" s="131"/>
      <c r="I288" s="133">
        <v>1335.2280458115583</v>
      </c>
      <c r="J288" s="161"/>
      <c r="K288" s="132"/>
      <c r="L288" s="133">
        <v>5565.8874999999953</v>
      </c>
      <c r="M288" s="161"/>
      <c r="N288" s="133">
        <v>4230.6594541884369</v>
      </c>
      <c r="O288" s="161"/>
      <c r="P288" s="132"/>
      <c r="Q288" s="133">
        <v>771.59249999999884</v>
      </c>
      <c r="R288" s="161"/>
      <c r="S288" s="135">
        <v>4794.2949999999964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">
        <v>256</v>
      </c>
      <c r="D290" s="2"/>
      <c r="E290" s="2"/>
      <c r="F290" s="2"/>
      <c r="G290" s="2"/>
      <c r="H290" s="1"/>
      <c r="I290" s="1"/>
      <c r="J290" s="1"/>
      <c r="K290" s="749" t="s">
        <v>104</v>
      </c>
      <c r="L290" s="2"/>
      <c r="M290" s="2"/>
      <c r="N290" s="1"/>
      <c r="O290" s="1"/>
      <c r="P290" s="2"/>
      <c r="Q290" s="1"/>
      <c r="R290" s="2"/>
      <c r="S290" s="5" t="s">
        <v>550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21.6" customHeight="1" thickTop="1">
      <c r="B292" s="12"/>
      <c r="C292" s="13"/>
      <c r="D292" s="774" t="s">
        <v>5</v>
      </c>
      <c r="E292" s="775"/>
      <c r="F292" s="776"/>
      <c r="G292" s="777" t="s">
        <v>75</v>
      </c>
      <c r="H292" s="775"/>
      <c r="I292" s="776"/>
      <c r="J292" s="777" t="s">
        <v>7</v>
      </c>
      <c r="K292" s="775"/>
      <c r="L292" s="776"/>
      <c r="M292" s="777" t="s">
        <v>8</v>
      </c>
      <c r="N292" s="776"/>
      <c r="O292" s="774" t="s">
        <v>9</v>
      </c>
      <c r="P292" s="775"/>
      <c r="Q292" s="776"/>
      <c r="R292" s="777" t="s">
        <v>10</v>
      </c>
      <c r="S292" s="778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21.6" customHeight="1">
      <c r="A293" t="s">
        <v>104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20.45" customHeight="1">
      <c r="A294" t="s">
        <v>451</v>
      </c>
      <c r="B294" s="12" t="s">
        <v>104</v>
      </c>
      <c r="C294" s="30" t="s">
        <v>106</v>
      </c>
      <c r="D294" s="83">
        <v>96873.973274683376</v>
      </c>
      <c r="E294" s="155">
        <v>0.35812717564768926</v>
      </c>
      <c r="F294" s="86">
        <v>34693.202442632086</v>
      </c>
      <c r="G294" s="83">
        <v>96873.973274683376</v>
      </c>
      <c r="H294" s="155">
        <v>0.35812717564768926</v>
      </c>
      <c r="I294" s="86">
        <v>34693.202442632086</v>
      </c>
      <c r="J294" s="31">
        <v>76824</v>
      </c>
      <c r="K294" s="155">
        <v>0.37055347287306051</v>
      </c>
      <c r="L294" s="34">
        <v>28467.4</v>
      </c>
      <c r="M294" s="164">
        <v>-0.20696965961984704</v>
      </c>
      <c r="N294" s="60">
        <v>-6225.8024426320844</v>
      </c>
      <c r="O294" s="31">
        <v>104594.38000000002</v>
      </c>
      <c r="P294" s="155">
        <v>0.30812726266937107</v>
      </c>
      <c r="Q294" s="34">
        <v>32228.380000000019</v>
      </c>
      <c r="R294" s="164">
        <v>-0.2655054697967521</v>
      </c>
      <c r="S294" s="86">
        <v>-3760.9800000000178</v>
      </c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20.45" customHeight="1">
      <c r="A295" t="s">
        <v>452</v>
      </c>
      <c r="B295" s="12" t="s">
        <v>104</v>
      </c>
      <c r="C295" s="30" t="s">
        <v>107</v>
      </c>
      <c r="D295" s="83">
        <v>34350.507933775058</v>
      </c>
      <c r="E295" s="155">
        <v>0.27367264200070923</v>
      </c>
      <c r="F295" s="86">
        <v>9400.794260302544</v>
      </c>
      <c r="G295" s="83">
        <v>34350.507933775058</v>
      </c>
      <c r="H295" s="155">
        <v>0.27367264200070923</v>
      </c>
      <c r="I295" s="86">
        <v>9400.794260302544</v>
      </c>
      <c r="J295" s="31">
        <v>56488.42</v>
      </c>
      <c r="K295" s="155">
        <v>0.24320701481825827</v>
      </c>
      <c r="L295" s="34">
        <v>13738.379999999996</v>
      </c>
      <c r="M295" s="164">
        <v>0.64447117081660066</v>
      </c>
      <c r="N295" s="60">
        <v>4337.5857396974516</v>
      </c>
      <c r="O295" s="31">
        <v>53706.559999999998</v>
      </c>
      <c r="P295" s="155">
        <v>0.27600985801362066</v>
      </c>
      <c r="Q295" s="34">
        <v>14823.539999999997</v>
      </c>
      <c r="R295" s="164">
        <v>5.1797396817074126E-2</v>
      </c>
      <c r="S295" s="86">
        <v>-1085.1600000000017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20.45" customHeight="1">
      <c r="A296" t="s">
        <v>453</v>
      </c>
      <c r="B296" s="12" t="s">
        <v>104</v>
      </c>
      <c r="C296" s="30" t="s">
        <v>108</v>
      </c>
      <c r="D296" s="83">
        <v>54593.585542272544</v>
      </c>
      <c r="E296" s="155">
        <v>0.23983607715678654</v>
      </c>
      <c r="F296" s="86">
        <v>13093.511394382103</v>
      </c>
      <c r="G296" s="83">
        <v>54593.585542272544</v>
      </c>
      <c r="H296" s="155">
        <v>0.23983607715678654</v>
      </c>
      <c r="I296" s="86">
        <v>13093.511394382103</v>
      </c>
      <c r="J296" s="31">
        <v>50295.94</v>
      </c>
      <c r="K296" s="155">
        <v>0.2317936596870443</v>
      </c>
      <c r="L296" s="34">
        <v>11658.279999999999</v>
      </c>
      <c r="M296" s="164">
        <v>-7.8720704998297225E-2</v>
      </c>
      <c r="N296" s="60">
        <v>-1435.2313943821046</v>
      </c>
      <c r="O296" s="31">
        <v>49947.62</v>
      </c>
      <c r="P296" s="155">
        <v>0.23874711147398026</v>
      </c>
      <c r="Q296" s="34">
        <v>11924.850000000006</v>
      </c>
      <c r="R296" s="164">
        <v>6.9737056540431696E-3</v>
      </c>
      <c r="S296" s="86">
        <v>-266.57000000000698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20.45" customHeight="1">
      <c r="A297" t="s">
        <v>454</v>
      </c>
      <c r="B297" s="12" t="s">
        <v>104</v>
      </c>
      <c r="C297" s="30" t="s">
        <v>109</v>
      </c>
      <c r="D297" s="83">
        <v>46239.681459358391</v>
      </c>
      <c r="E297" s="155">
        <v>0.32994466198333777</v>
      </c>
      <c r="F297" s="86">
        <v>15256.536069325215</v>
      </c>
      <c r="G297" s="83">
        <v>46239.681459358391</v>
      </c>
      <c r="H297" s="155">
        <v>0.32994466198333777</v>
      </c>
      <c r="I297" s="86">
        <v>15256.536069325215</v>
      </c>
      <c r="J297" s="31">
        <v>62580.26</v>
      </c>
      <c r="K297" s="155">
        <v>0.31243590231168739</v>
      </c>
      <c r="L297" s="34">
        <v>19552.32</v>
      </c>
      <c r="M297" s="164">
        <v>0.35338864855727636</v>
      </c>
      <c r="N297" s="60">
        <v>4295.7839306747846</v>
      </c>
      <c r="O297" s="31">
        <v>33422.04</v>
      </c>
      <c r="P297" s="155">
        <v>0.34399695530254892</v>
      </c>
      <c r="Q297" s="34">
        <v>11497.080000000002</v>
      </c>
      <c r="R297" s="164">
        <v>0.87242490284853946</v>
      </c>
      <c r="S297" s="86">
        <v>8055.239999999998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20.45" customHeight="1">
      <c r="A298" t="s">
        <v>456</v>
      </c>
      <c r="B298" s="12" t="s">
        <v>104</v>
      </c>
      <c r="C298" s="30" t="s">
        <v>110</v>
      </c>
      <c r="D298" s="83">
        <v>12511.403821668857</v>
      </c>
      <c r="E298" s="155">
        <v>0.29678579936093841</v>
      </c>
      <c r="F298" s="86">
        <v>3713.2069843414915</v>
      </c>
      <c r="G298" s="83">
        <v>12511.403821668857</v>
      </c>
      <c r="H298" s="155">
        <v>0.29678579936093841</v>
      </c>
      <c r="I298" s="86">
        <v>3713.2069843414915</v>
      </c>
      <c r="J298" s="31">
        <v>22567.95</v>
      </c>
      <c r="K298" s="155">
        <v>0.24120445144552347</v>
      </c>
      <c r="L298" s="34">
        <v>5443.4900000000016</v>
      </c>
      <c r="M298" s="164">
        <v>0.80379039168361943</v>
      </c>
      <c r="N298" s="60">
        <v>1730.2830156585101</v>
      </c>
      <c r="O298" s="31">
        <v>14681.79</v>
      </c>
      <c r="P298" s="155">
        <v>0.29793301770424452</v>
      </c>
      <c r="Q298" s="34">
        <v>4374.1900000000005</v>
      </c>
      <c r="R298" s="164">
        <v>0.53713886385788101</v>
      </c>
      <c r="S298" s="86">
        <v>1069.3000000000011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20.45" customHeight="1">
      <c r="A299" t="s">
        <v>458</v>
      </c>
      <c r="B299" s="12" t="s">
        <v>104</v>
      </c>
      <c r="C299" s="30" t="s">
        <v>111</v>
      </c>
      <c r="D299" s="83">
        <v>43358.307457594434</v>
      </c>
      <c r="E299" s="155">
        <v>0.19081606757663097</v>
      </c>
      <c r="F299" s="86">
        <v>8273.4617258366816</v>
      </c>
      <c r="G299" s="83">
        <v>43358.307457594434</v>
      </c>
      <c r="H299" s="155">
        <v>0.19081606757663097</v>
      </c>
      <c r="I299" s="86">
        <v>8273.4617258366816</v>
      </c>
      <c r="J299" s="31">
        <v>33786.17</v>
      </c>
      <c r="K299" s="155">
        <v>0.19853626498653146</v>
      </c>
      <c r="L299" s="34">
        <v>6707.7799999999988</v>
      </c>
      <c r="M299" s="164">
        <v>-0.22076824532314224</v>
      </c>
      <c r="N299" s="60">
        <v>-1565.6817258366827</v>
      </c>
      <c r="O299" s="31">
        <v>51943.58</v>
      </c>
      <c r="P299" s="155">
        <v>0.17060183375885909</v>
      </c>
      <c r="Q299" s="34">
        <v>8861.6699999999983</v>
      </c>
      <c r="R299" s="164">
        <v>-0.34956023439277778</v>
      </c>
      <c r="S299" s="86">
        <v>-2153.8899999999994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20.45" hidden="1" customHeight="1">
      <c r="A300" t="s">
        <v>459</v>
      </c>
      <c r="B300" s="12" t="s">
        <v>104</v>
      </c>
      <c r="C300" s="30" t="s">
        <v>21</v>
      </c>
      <c r="D300" s="83">
        <v>0</v>
      </c>
      <c r="E300" s="155">
        <v>0</v>
      </c>
      <c r="F300" s="86">
        <v>0</v>
      </c>
      <c r="G300" s="83">
        <v>0</v>
      </c>
      <c r="H300" s="155">
        <v>0</v>
      </c>
      <c r="I300" s="86">
        <v>0</v>
      </c>
      <c r="J300" s="31">
        <v>0</v>
      </c>
      <c r="K300" s="155">
        <v>0</v>
      </c>
      <c r="L300" s="34">
        <v>0</v>
      </c>
      <c r="M300" s="164" t="e">
        <v>#DIV/0!</v>
      </c>
      <c r="N300" s="60">
        <v>0</v>
      </c>
      <c r="O300" s="31">
        <v>0</v>
      </c>
      <c r="P300" s="155">
        <v>0</v>
      </c>
      <c r="Q300" s="34">
        <v>0</v>
      </c>
      <c r="R300" s="164">
        <v>0</v>
      </c>
      <c r="S300" s="86"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20.45" customHeight="1">
      <c r="A301" t="s">
        <v>460</v>
      </c>
      <c r="B301" s="12" t="s">
        <v>104</v>
      </c>
      <c r="C301" s="30" t="s">
        <v>112</v>
      </c>
      <c r="D301" s="83">
        <v>0</v>
      </c>
      <c r="E301" s="155">
        <v>0</v>
      </c>
      <c r="F301" s="86">
        <v>9127.9645427277192</v>
      </c>
      <c r="G301" s="83">
        <v>0</v>
      </c>
      <c r="H301" s="155">
        <v>0</v>
      </c>
      <c r="I301" s="86">
        <v>9127.9645427277192</v>
      </c>
      <c r="J301" s="31">
        <v>0</v>
      </c>
      <c r="K301" s="155">
        <v>0</v>
      </c>
      <c r="L301" s="34">
        <v>10048.380000000001</v>
      </c>
      <c r="M301" s="164"/>
      <c r="N301" s="60">
        <v>920.41545727228186</v>
      </c>
      <c r="O301" s="31">
        <v>0</v>
      </c>
      <c r="P301" s="155">
        <v>0</v>
      </c>
      <c r="Q301" s="34">
        <v>4148.5</v>
      </c>
      <c r="R301" s="164">
        <v>0</v>
      </c>
      <c r="S301" s="86">
        <v>5899.880000000001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20.45" customHeight="1">
      <c r="A302" t="s">
        <v>461</v>
      </c>
      <c r="B302" s="12" t="s">
        <v>104</v>
      </c>
      <c r="C302" s="88" t="s">
        <v>113</v>
      </c>
      <c r="D302" s="83">
        <v>0</v>
      </c>
      <c r="E302" s="155">
        <v>0</v>
      </c>
      <c r="F302" s="86">
        <v>100</v>
      </c>
      <c r="G302" s="83">
        <v>0</v>
      </c>
      <c r="H302" s="155">
        <v>0</v>
      </c>
      <c r="I302" s="86">
        <v>100</v>
      </c>
      <c r="J302" s="31">
        <v>0</v>
      </c>
      <c r="K302" s="155">
        <v>0</v>
      </c>
      <c r="L302" s="34">
        <v>0</v>
      </c>
      <c r="M302" s="164"/>
      <c r="N302" s="60">
        <v>-100</v>
      </c>
      <c r="O302" s="31">
        <v>0</v>
      </c>
      <c r="P302" s="155">
        <v>0</v>
      </c>
      <c r="Q302" s="34">
        <v>0</v>
      </c>
      <c r="R302" s="164">
        <v>0</v>
      </c>
      <c r="S302" s="86"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20.45" customHeight="1">
      <c r="A303" t="s">
        <v>462</v>
      </c>
      <c r="B303" s="12" t="s">
        <v>104</v>
      </c>
      <c r="C303" s="54" t="s">
        <v>114</v>
      </c>
      <c r="D303" s="205">
        <v>287927.45948935265</v>
      </c>
      <c r="E303" s="224">
        <v>0.32528567294572774</v>
      </c>
      <c r="F303" s="209">
        <v>93658.677419547836</v>
      </c>
      <c r="G303" s="205">
        <v>287927.45948935265</v>
      </c>
      <c r="H303" s="224">
        <v>0.32528567294572774</v>
      </c>
      <c r="I303" s="209">
        <v>93658.677419547836</v>
      </c>
      <c r="J303" s="205">
        <v>302542.74</v>
      </c>
      <c r="K303" s="224">
        <v>0.31604139633296113</v>
      </c>
      <c r="L303" s="207">
        <v>95616.030000000013</v>
      </c>
      <c r="M303" s="225">
        <v>5.0760287110399073E-2</v>
      </c>
      <c r="N303" s="207">
        <v>1957.3525804521778</v>
      </c>
      <c r="O303" s="205">
        <v>308295.97000000003</v>
      </c>
      <c r="P303" s="224">
        <v>0.28498007936983416</v>
      </c>
      <c r="Q303" s="207">
        <v>87858.210000000021</v>
      </c>
      <c r="R303" s="225">
        <v>-1.8661385680779543E-2</v>
      </c>
      <c r="S303" s="209">
        <v>7757.8199999999924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20.45" customHeight="1">
      <c r="A304" t="s">
        <v>104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v>2.0898785188735239E-2</v>
      </c>
      <c r="O304" s="42"/>
      <c r="P304" s="14"/>
      <c r="Q304" s="41"/>
      <c r="R304" s="42"/>
      <c r="S304" s="45">
        <v>8.8299317730238192E-2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20.45" customHeight="1">
      <c r="A305" t="s">
        <v>104</v>
      </c>
      <c r="B305" s="12" t="s">
        <v>104</v>
      </c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20.45" customHeight="1">
      <c r="A306" t="s">
        <v>463</v>
      </c>
      <c r="B306" s="12" t="s">
        <v>104</v>
      </c>
      <c r="C306" s="30" t="s">
        <v>115</v>
      </c>
      <c r="D306" s="83">
        <v>24486.258868781351</v>
      </c>
      <c r="E306" s="155">
        <v>0.19500000000000001</v>
      </c>
      <c r="F306" s="116">
        <v>4774.820479412364</v>
      </c>
      <c r="G306" s="83">
        <v>24486.258868781351</v>
      </c>
      <c r="H306" s="155">
        <v>0.19500000000000001</v>
      </c>
      <c r="I306" s="116">
        <v>4774.820479412364</v>
      </c>
      <c r="J306" s="31">
        <v>40926.620000000003</v>
      </c>
      <c r="K306" s="155">
        <v>0.17181995483624116</v>
      </c>
      <c r="L306" s="34">
        <v>7032.0100000000048</v>
      </c>
      <c r="M306" s="164">
        <v>0.67141171786675902</v>
      </c>
      <c r="N306" s="60">
        <v>2257.1895205876408</v>
      </c>
      <c r="O306" s="31">
        <v>11417.96</v>
      </c>
      <c r="P306" s="155">
        <v>0.19235222404002106</v>
      </c>
      <c r="Q306" s="34">
        <v>2196.2699999999986</v>
      </c>
      <c r="R306" s="164">
        <v>2.58440737224513</v>
      </c>
      <c r="S306" s="86">
        <v>4835.7400000000061</v>
      </c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20.45" customHeight="1">
      <c r="A307" t="s">
        <v>464</v>
      </c>
      <c r="B307" s="12" t="s">
        <v>104</v>
      </c>
      <c r="C307" s="88" t="s">
        <v>116</v>
      </c>
      <c r="D307" s="83">
        <v>22448.181251008446</v>
      </c>
      <c r="E307" s="155">
        <v>0.30006987567403659</v>
      </c>
      <c r="F307" s="95">
        <v>6736.0229570983438</v>
      </c>
      <c r="G307" s="83">
        <v>22448.181251008446</v>
      </c>
      <c r="H307" s="155">
        <v>0.30006987567403659</v>
      </c>
      <c r="I307" s="95">
        <v>6736.0229570983438</v>
      </c>
      <c r="J307" s="31">
        <v>22741.31</v>
      </c>
      <c r="K307" s="155">
        <v>0.29140141882767534</v>
      </c>
      <c r="L307" s="34">
        <v>6626.8500000000022</v>
      </c>
      <c r="M307" s="164">
        <v>1.3058017739338569E-2</v>
      </c>
      <c r="N307" s="60">
        <v>-109.17295709834161</v>
      </c>
      <c r="O307" s="31">
        <v>21521.53</v>
      </c>
      <c r="P307" s="155">
        <v>0.30923498468742694</v>
      </c>
      <c r="Q307" s="34">
        <v>6655.2099999999991</v>
      </c>
      <c r="R307" s="164">
        <v>5.6677197206704291E-2</v>
      </c>
      <c r="S307" s="86">
        <v>-28.359999999996944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20.45" customHeight="1">
      <c r="A308" t="s">
        <v>465</v>
      </c>
      <c r="B308" s="12" t="s">
        <v>104</v>
      </c>
      <c r="C308" s="54" t="s">
        <v>117</v>
      </c>
      <c r="D308" s="205">
        <v>334861.89960914245</v>
      </c>
      <c r="E308" s="224">
        <v>0.31406833975084814</v>
      </c>
      <c r="F308" s="207">
        <v>105169.52085605855</v>
      </c>
      <c r="G308" s="208">
        <v>334861.89960914245</v>
      </c>
      <c r="H308" s="224">
        <v>0.31406833975084814</v>
      </c>
      <c r="I308" s="207">
        <v>105169.52085605855</v>
      </c>
      <c r="J308" s="208">
        <v>366210.67</v>
      </c>
      <c r="K308" s="224">
        <v>0.29839351758920635</v>
      </c>
      <c r="L308" s="207">
        <v>109274.89000000003</v>
      </c>
      <c r="M308" s="225">
        <v>9.3617011751556248E-2</v>
      </c>
      <c r="N308" s="207">
        <v>4105.3691439414833</v>
      </c>
      <c r="O308" s="208">
        <v>341235.46000000008</v>
      </c>
      <c r="P308" s="224">
        <v>0.28341043454276416</v>
      </c>
      <c r="Q308" s="207">
        <v>96709.690000000031</v>
      </c>
      <c r="R308" s="225">
        <v>7.319054707854776E-2</v>
      </c>
      <c r="S308" s="209">
        <v>12565.199999999997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20.45" customHeight="1">
      <c r="A309" t="s">
        <v>104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v>3.9035731175007853E-2</v>
      </c>
      <c r="O309" s="42"/>
      <c r="P309" s="14"/>
      <c r="Q309" s="41"/>
      <c r="R309" s="42"/>
      <c r="S309" s="45">
        <v>0.12992700111022995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20.45" customHeight="1">
      <c r="A310" t="s">
        <v>104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20.45" customHeight="1">
      <c r="A311" t="s">
        <v>466</v>
      </c>
      <c r="B311" s="12" t="s">
        <v>104</v>
      </c>
      <c r="C311" s="88" t="s">
        <v>118</v>
      </c>
      <c r="D311" s="92">
        <v>0</v>
      </c>
      <c r="E311" s="228">
        <v>0</v>
      </c>
      <c r="F311" s="153">
        <v>0</v>
      </c>
      <c r="G311" s="181">
        <v>0</v>
      </c>
      <c r="H311" s="228">
        <v>0</v>
      </c>
      <c r="I311" s="153">
        <v>0</v>
      </c>
      <c r="J311" s="47">
        <v>0</v>
      </c>
      <c r="K311" s="229">
        <v>0</v>
      </c>
      <c r="L311" s="23">
        <v>0</v>
      </c>
      <c r="M311" s="229">
        <v>0</v>
      </c>
      <c r="N311" s="94">
        <v>0</v>
      </c>
      <c r="O311" s="47">
        <v>0</v>
      </c>
      <c r="P311" s="229">
        <v>0</v>
      </c>
      <c r="Q311" s="23">
        <v>0</v>
      </c>
      <c r="R311" s="229">
        <v>0</v>
      </c>
      <c r="S311" s="95"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20.45" customHeight="1" thickBot="1">
      <c r="A312" t="s">
        <v>104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20.45" customHeight="1" thickTop="1">
      <c r="A313" t="s">
        <v>467</v>
      </c>
      <c r="B313" s="12" t="s">
        <v>104</v>
      </c>
      <c r="C313" s="63" t="s">
        <v>119</v>
      </c>
      <c r="D313" s="64">
        <v>334861.89960914245</v>
      </c>
      <c r="E313" s="230">
        <v>0.31406833975084814</v>
      </c>
      <c r="F313" s="66">
        <v>105169.52085605855</v>
      </c>
      <c r="G313" s="67">
        <v>334861.89960914245</v>
      </c>
      <c r="H313" s="230">
        <v>0.31406833975084814</v>
      </c>
      <c r="I313" s="66">
        <v>105169.52085605855</v>
      </c>
      <c r="J313" s="67">
        <v>366210.67</v>
      </c>
      <c r="K313" s="230">
        <v>0.29839351758920635</v>
      </c>
      <c r="L313" s="66">
        <v>109274.89000000003</v>
      </c>
      <c r="M313" s="231">
        <v>9.3617011751556248E-2</v>
      </c>
      <c r="N313" s="232">
        <v>4105.3691439414833</v>
      </c>
      <c r="O313" s="67">
        <v>341235.46000000008</v>
      </c>
      <c r="P313" s="230">
        <v>0.28341043454276416</v>
      </c>
      <c r="Q313" s="66">
        <v>96709.690000000031</v>
      </c>
      <c r="R313" s="231">
        <v>7.319054707854776E-2</v>
      </c>
      <c r="S313" s="233">
        <v>12565.199999999997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20.45" customHeight="1" thickBot="1">
      <c r="A314" t="s">
        <v>104</v>
      </c>
      <c r="B314" s="12" t="s">
        <v>104</v>
      </c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>
        <v>3.9035731175007853E-2</v>
      </c>
      <c r="O314" s="238"/>
      <c r="P314" s="236"/>
      <c r="Q314" s="237"/>
      <c r="R314" s="239"/>
      <c r="S314" s="76">
        <v>0.12992700111022995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20.45" customHeight="1" thickTop="1">
      <c r="A315" t="s">
        <v>104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20.45" customHeight="1">
      <c r="A316" t="s">
        <v>468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20.45" customHeight="1">
      <c r="A317" t="s">
        <v>469</v>
      </c>
      <c r="B317" s="12" t="s">
        <v>104</v>
      </c>
      <c r="C317" s="108" t="s">
        <v>42</v>
      </c>
      <c r="D317" s="14"/>
      <c r="E317" s="14"/>
      <c r="F317" s="31">
        <v>8924.8553069292284</v>
      </c>
      <c r="G317" s="42"/>
      <c r="H317" s="14"/>
      <c r="I317" s="31">
        <v>8924.8553069292284</v>
      </c>
      <c r="J317" s="42"/>
      <c r="K317" s="14"/>
      <c r="L317" s="34">
        <v>5310.49</v>
      </c>
      <c r="M317" s="42"/>
      <c r="N317" s="60">
        <v>-3614.3653069292286</v>
      </c>
      <c r="O317" s="42"/>
      <c r="P317" s="14"/>
      <c r="Q317" s="34">
        <v>14935</v>
      </c>
      <c r="R317" s="42"/>
      <c r="S317" s="35">
        <v>-9624.51</v>
      </c>
      <c r="T317" s="14"/>
      <c r="U317" s="14"/>
      <c r="V317" s="14" t="s">
        <v>470</v>
      </c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20.45" customHeight="1">
      <c r="A318" t="s">
        <v>471</v>
      </c>
      <c r="B318" s="12" t="s">
        <v>104</v>
      </c>
      <c r="C318" s="109" t="s">
        <v>43</v>
      </c>
      <c r="D318" s="82"/>
      <c r="E318" s="14"/>
      <c r="F318" s="23">
        <v>4254.8802291494258</v>
      </c>
      <c r="G318" s="84"/>
      <c r="H318" s="14"/>
      <c r="I318" s="23">
        <v>4254.8802291494258</v>
      </c>
      <c r="J318" s="42"/>
      <c r="K318" s="14"/>
      <c r="L318" s="34">
        <v>4214.5</v>
      </c>
      <c r="M318" s="42"/>
      <c r="N318" s="60">
        <v>-40.380229149425759</v>
      </c>
      <c r="O318" s="42"/>
      <c r="P318" s="14"/>
      <c r="Q318" s="34">
        <v>4894.97</v>
      </c>
      <c r="R318" s="42"/>
      <c r="S318" s="86">
        <v>-680.47000000000025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20.45" customHeight="1">
      <c r="A319" t="s">
        <v>472</v>
      </c>
      <c r="B319" s="12" t="s">
        <v>104</v>
      </c>
      <c r="C319" s="108" t="s">
        <v>44</v>
      </c>
      <c r="D319" s="110"/>
      <c r="E319" s="111"/>
      <c r="F319" s="31">
        <v>15813.640893866666</v>
      </c>
      <c r="G319" s="112"/>
      <c r="H319" s="111"/>
      <c r="I319" s="31">
        <v>15813.640893866666</v>
      </c>
      <c r="J319" s="113"/>
      <c r="K319" s="111"/>
      <c r="L319" s="114">
        <v>20961.07</v>
      </c>
      <c r="M319" s="113"/>
      <c r="N319" s="115">
        <v>5147.4291061333333</v>
      </c>
      <c r="O319" s="113"/>
      <c r="P319" s="111"/>
      <c r="Q319" s="114">
        <v>15986.51</v>
      </c>
      <c r="R319" s="113"/>
      <c r="S319" s="116">
        <v>4974.5599999999995</v>
      </c>
      <c r="T319" s="14"/>
      <c r="U319" s="14"/>
      <c r="V319" s="14" t="s">
        <v>473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20.45" customHeight="1">
      <c r="A320" t="s">
        <v>474</v>
      </c>
      <c r="B320" s="12" t="s">
        <v>104</v>
      </c>
      <c r="C320" s="108" t="s">
        <v>45</v>
      </c>
      <c r="D320" s="82"/>
      <c r="E320" s="14"/>
      <c r="F320" s="31">
        <v>0</v>
      </c>
      <c r="G320" s="84"/>
      <c r="H320" s="14"/>
      <c r="I320" s="31">
        <v>0</v>
      </c>
      <c r="J320" s="42"/>
      <c r="K320" s="14"/>
      <c r="L320" s="34">
        <v>0</v>
      </c>
      <c r="M320" s="42"/>
      <c r="N320" s="60">
        <v>0</v>
      </c>
      <c r="O320" s="42"/>
      <c r="P320" s="14"/>
      <c r="Q320" s="34">
        <v>0</v>
      </c>
      <c r="R320" s="42"/>
      <c r="S320" s="86"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20.45" hidden="1" customHeight="1">
      <c r="A321" t="s">
        <v>459</v>
      </c>
      <c r="B321" s="12" t="s">
        <v>104</v>
      </c>
      <c r="C321" s="241" t="s">
        <v>21</v>
      </c>
      <c r="D321" s="82"/>
      <c r="E321" s="14"/>
      <c r="F321" s="31">
        <v>0</v>
      </c>
      <c r="G321" s="84"/>
      <c r="H321" s="14"/>
      <c r="I321" s="31">
        <v>0</v>
      </c>
      <c r="J321" s="42"/>
      <c r="K321" s="14"/>
      <c r="L321" s="34">
        <v>0</v>
      </c>
      <c r="M321" s="42"/>
      <c r="N321" s="60">
        <v>0</v>
      </c>
      <c r="O321" s="42"/>
      <c r="P321" s="14"/>
      <c r="Q321" s="34">
        <v>0</v>
      </c>
      <c r="R321" s="42"/>
      <c r="S321" s="86"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20.45" hidden="1" customHeight="1">
      <c r="A322" t="s">
        <v>459</v>
      </c>
      <c r="B322" s="12" t="s">
        <v>104</v>
      </c>
      <c r="C322" s="241" t="s">
        <v>21</v>
      </c>
      <c r="D322" s="82"/>
      <c r="E322" s="14"/>
      <c r="F322" s="31">
        <v>0</v>
      </c>
      <c r="G322" s="84"/>
      <c r="H322" s="14"/>
      <c r="I322" s="31">
        <v>0</v>
      </c>
      <c r="J322" s="42"/>
      <c r="K322" s="14"/>
      <c r="L322" s="34">
        <v>0</v>
      </c>
      <c r="M322" s="42"/>
      <c r="N322" s="60">
        <v>0</v>
      </c>
      <c r="O322" s="42"/>
      <c r="P322" s="14"/>
      <c r="Q322" s="34">
        <v>0</v>
      </c>
      <c r="R322" s="42"/>
      <c r="S322" s="86"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20.45" hidden="1" customHeight="1">
      <c r="A323" t="s">
        <v>459</v>
      </c>
      <c r="B323" s="12" t="s">
        <v>104</v>
      </c>
      <c r="C323" s="241" t="s">
        <v>21</v>
      </c>
      <c r="D323" s="82"/>
      <c r="E323" s="14"/>
      <c r="F323" s="31">
        <v>0</v>
      </c>
      <c r="G323" s="84"/>
      <c r="H323" s="14"/>
      <c r="I323" s="31">
        <v>0</v>
      </c>
      <c r="J323" s="42"/>
      <c r="K323" s="14"/>
      <c r="L323" s="34">
        <v>0</v>
      </c>
      <c r="M323" s="42"/>
      <c r="N323" s="60">
        <v>0</v>
      </c>
      <c r="O323" s="42"/>
      <c r="P323" s="14"/>
      <c r="Q323" s="34">
        <v>0</v>
      </c>
      <c r="R323" s="42"/>
      <c r="S323" s="86"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20.45" customHeight="1">
      <c r="A324" t="s">
        <v>475</v>
      </c>
      <c r="B324" s="12" t="s">
        <v>104</v>
      </c>
      <c r="C324" s="109" t="s">
        <v>46</v>
      </c>
      <c r="D324" s="82"/>
      <c r="E324" s="14"/>
      <c r="F324" s="23">
        <v>3479.2051715934381</v>
      </c>
      <c r="G324" s="84"/>
      <c r="H324" s="14"/>
      <c r="I324" s="23">
        <v>3479.2051715934381</v>
      </c>
      <c r="J324" s="42"/>
      <c r="K324" s="14"/>
      <c r="L324" s="34">
        <v>2604.2199999999998</v>
      </c>
      <c r="M324" s="42"/>
      <c r="N324" s="60">
        <v>-874.98517159343828</v>
      </c>
      <c r="O324" s="42"/>
      <c r="P324" s="14"/>
      <c r="Q324" s="34">
        <v>3960.47</v>
      </c>
      <c r="R324" s="42"/>
      <c r="S324" s="86">
        <v>-1356.25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20.45" customHeight="1">
      <c r="A325" t="s">
        <v>476</v>
      </c>
      <c r="B325" s="12" t="s">
        <v>104</v>
      </c>
      <c r="C325" s="108" t="s">
        <v>47</v>
      </c>
      <c r="D325" s="110"/>
      <c r="E325" s="111"/>
      <c r="F325" s="31">
        <v>3479.2051715934381</v>
      </c>
      <c r="G325" s="112"/>
      <c r="H325" s="111"/>
      <c r="I325" s="31">
        <v>3479.2051715934381</v>
      </c>
      <c r="J325" s="113"/>
      <c r="K325" s="111"/>
      <c r="L325" s="114">
        <v>47.62</v>
      </c>
      <c r="M325" s="113"/>
      <c r="N325" s="115">
        <v>-3431.5851715934382</v>
      </c>
      <c r="O325" s="113"/>
      <c r="P325" s="111"/>
      <c r="Q325" s="114">
        <v>0</v>
      </c>
      <c r="R325" s="113"/>
      <c r="S325" s="116">
        <v>47.62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20.45" customHeight="1">
      <c r="A326" t="s">
        <v>477</v>
      </c>
      <c r="B326" s="12" t="s">
        <v>104</v>
      </c>
      <c r="C326" s="108" t="s">
        <v>48</v>
      </c>
      <c r="D326" s="82"/>
      <c r="E326" s="14"/>
      <c r="F326" s="31">
        <v>2493.4303729752969</v>
      </c>
      <c r="G326" s="84"/>
      <c r="H326" s="14"/>
      <c r="I326" s="31">
        <v>2493.4303729752969</v>
      </c>
      <c r="J326" s="42"/>
      <c r="K326" s="14"/>
      <c r="L326" s="34">
        <v>2504.44</v>
      </c>
      <c r="M326" s="42"/>
      <c r="N326" s="60">
        <v>11.00962702470315</v>
      </c>
      <c r="O326" s="42"/>
      <c r="P326" s="14"/>
      <c r="Q326" s="34">
        <v>4332</v>
      </c>
      <c r="R326" s="42"/>
      <c r="S326" s="86">
        <v>-1827.56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20.45" customHeight="1">
      <c r="A327" t="s">
        <v>478</v>
      </c>
      <c r="B327" s="12" t="s">
        <v>104</v>
      </c>
      <c r="C327" s="108" t="s">
        <v>49</v>
      </c>
      <c r="D327" s="82"/>
      <c r="E327" s="14"/>
      <c r="F327" s="31">
        <v>579.86752859890635</v>
      </c>
      <c r="G327" s="84"/>
      <c r="H327" s="14"/>
      <c r="I327" s="31">
        <v>579.86752859890635</v>
      </c>
      <c r="J327" s="42"/>
      <c r="K327" s="14"/>
      <c r="L327" s="34">
        <v>4029.37</v>
      </c>
      <c r="M327" s="42"/>
      <c r="N327" s="60">
        <v>3449.5024714010933</v>
      </c>
      <c r="O327" s="42"/>
      <c r="P327" s="14"/>
      <c r="Q327" s="34">
        <v>4785.43</v>
      </c>
      <c r="R327" s="42"/>
      <c r="S327" s="86">
        <v>-756.0600000000004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20.45" hidden="1" customHeight="1">
      <c r="A328" t="s">
        <v>459</v>
      </c>
      <c r="B328" s="12" t="s">
        <v>104</v>
      </c>
      <c r="C328" s="30" t="s">
        <v>21</v>
      </c>
      <c r="D328" s="89"/>
      <c r="E328" s="117"/>
      <c r="F328" s="31">
        <v>0</v>
      </c>
      <c r="G328" s="91"/>
      <c r="H328" s="117"/>
      <c r="I328" s="31">
        <v>0</v>
      </c>
      <c r="J328" s="24"/>
      <c r="K328" s="117"/>
      <c r="L328" s="34">
        <v>0</v>
      </c>
      <c r="M328" s="24"/>
      <c r="N328" s="94">
        <v>0</v>
      </c>
      <c r="O328" s="24"/>
      <c r="P328" s="117"/>
      <c r="Q328" s="34">
        <v>0</v>
      </c>
      <c r="R328" s="24"/>
      <c r="S328" s="95"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20.45" customHeight="1">
      <c r="A329" t="s">
        <v>479</v>
      </c>
      <c r="B329" s="12" t="s">
        <v>104</v>
      </c>
      <c r="C329" s="99" t="s">
        <v>50</v>
      </c>
      <c r="D329" s="100" t="s">
        <v>40</v>
      </c>
      <c r="E329" s="101">
        <v>0.37106838898808453</v>
      </c>
      <c r="F329" s="102">
        <v>39025.084674706399</v>
      </c>
      <c r="G329" s="103" t="s">
        <v>40</v>
      </c>
      <c r="H329" s="101">
        <v>0.37106838898808453</v>
      </c>
      <c r="I329" s="102">
        <v>39025.084674706399</v>
      </c>
      <c r="J329" s="103" t="s">
        <v>40</v>
      </c>
      <c r="K329" s="101">
        <v>0.36304506918286533</v>
      </c>
      <c r="L329" s="102">
        <v>39671.710000000006</v>
      </c>
      <c r="M329" s="154"/>
      <c r="N329" s="119">
        <v>646.6253252936076</v>
      </c>
      <c r="O329" s="103" t="s">
        <v>40</v>
      </c>
      <c r="P329" s="101">
        <v>0.50557891355044138</v>
      </c>
      <c r="Q329" s="102">
        <v>48894.380000000005</v>
      </c>
      <c r="R329" s="154"/>
      <c r="S329" s="120">
        <v>-9222.6699999999983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20.45" customHeight="1">
      <c r="A330" t="s">
        <v>480</v>
      </c>
      <c r="B330" s="12" t="s">
        <v>104</v>
      </c>
      <c r="C330" s="222" t="s">
        <v>51</v>
      </c>
      <c r="D330" s="82"/>
      <c r="E330" s="14"/>
      <c r="F330" s="31">
        <v>3808.6416666666664</v>
      </c>
      <c r="G330" s="84"/>
      <c r="H330" s="14"/>
      <c r="I330" s="31">
        <v>3808.6416666666664</v>
      </c>
      <c r="J330" s="42"/>
      <c r="K330" s="14"/>
      <c r="L330" s="34">
        <v>-801.71</v>
      </c>
      <c r="M330" s="42"/>
      <c r="N330" s="60">
        <v>-4610.3516666666665</v>
      </c>
      <c r="O330" s="42"/>
      <c r="P330" s="14"/>
      <c r="Q330" s="34">
        <v>6611.41</v>
      </c>
      <c r="R330" s="42"/>
      <c r="S330" s="86">
        <v>-7413.12</v>
      </c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20.45" customHeight="1">
      <c r="A331" t="s">
        <v>481</v>
      </c>
      <c r="B331" s="12" t="s">
        <v>104</v>
      </c>
      <c r="C331" s="108" t="s">
        <v>52</v>
      </c>
      <c r="D331" s="82"/>
      <c r="E331" s="14"/>
      <c r="F331" s="31">
        <v>2830.7432547726557</v>
      </c>
      <c r="G331" s="84"/>
      <c r="H331" s="14"/>
      <c r="I331" s="31">
        <v>2830.7432547726557</v>
      </c>
      <c r="J331" s="42"/>
      <c r="K331" s="14"/>
      <c r="L331" s="34">
        <v>100</v>
      </c>
      <c r="M331" s="42"/>
      <c r="N331" s="60">
        <v>-2730.7432547726557</v>
      </c>
      <c r="O331" s="42"/>
      <c r="P331" s="14"/>
      <c r="Q331" s="34">
        <v>3582.03</v>
      </c>
      <c r="R331" s="42"/>
      <c r="S331" s="86">
        <v>-3482.03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20.45" customHeight="1">
      <c r="A332" t="s">
        <v>482</v>
      </c>
      <c r="B332" s="12" t="s">
        <v>104</v>
      </c>
      <c r="C332" s="109" t="s">
        <v>53</v>
      </c>
      <c r="D332" s="89"/>
      <c r="E332" s="117"/>
      <c r="F332" s="23">
        <v>285.5</v>
      </c>
      <c r="G332" s="91"/>
      <c r="H332" s="117"/>
      <c r="I332" s="23">
        <v>285.5</v>
      </c>
      <c r="J332" s="24"/>
      <c r="K332" s="117"/>
      <c r="L332" s="34">
        <v>260.42</v>
      </c>
      <c r="M332" s="24"/>
      <c r="N332" s="94">
        <v>-25.079999999999984</v>
      </c>
      <c r="O332" s="24"/>
      <c r="P332" s="117"/>
      <c r="Q332" s="34">
        <v>943.3</v>
      </c>
      <c r="R332" s="24"/>
      <c r="S332" s="95">
        <v>-682.87999999999988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20.45" customHeight="1">
      <c r="A333" t="s">
        <v>483</v>
      </c>
      <c r="B333" s="12" t="s">
        <v>104</v>
      </c>
      <c r="C333" s="108" t="s">
        <v>54</v>
      </c>
      <c r="D333" s="82"/>
      <c r="E333" s="14"/>
      <c r="F333" s="31">
        <v>4280.7783333333336</v>
      </c>
      <c r="G333" s="84"/>
      <c r="H333" s="14"/>
      <c r="I333" s="31">
        <v>4280.7783333333336</v>
      </c>
      <c r="J333" s="42"/>
      <c r="K333" s="14"/>
      <c r="L333" s="114">
        <v>3274.73</v>
      </c>
      <c r="M333" s="42"/>
      <c r="N333" s="60">
        <v>-1006.0483333333336</v>
      </c>
      <c r="O333" s="42"/>
      <c r="P333" s="14"/>
      <c r="Q333" s="114">
        <v>4511.82</v>
      </c>
      <c r="R333" s="42"/>
      <c r="S333" s="86">
        <v>-1237.0899999999997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20.45" customHeight="1">
      <c r="A334" t="s">
        <v>484</v>
      </c>
      <c r="B334" s="12" t="s">
        <v>104</v>
      </c>
      <c r="C334" s="108" t="s">
        <v>55</v>
      </c>
      <c r="D334" s="82"/>
      <c r="E334" s="14"/>
      <c r="F334" s="31">
        <v>1247.2631249999999</v>
      </c>
      <c r="G334" s="84"/>
      <c r="H334" s="14"/>
      <c r="I334" s="31">
        <v>1247.2631249999999</v>
      </c>
      <c r="J334" s="42"/>
      <c r="K334" s="14"/>
      <c r="L334" s="34">
        <v>163.91</v>
      </c>
      <c r="M334" s="42"/>
      <c r="N334" s="60">
        <v>-1083.3531249999999</v>
      </c>
      <c r="O334" s="42"/>
      <c r="P334" s="14"/>
      <c r="Q334" s="34">
        <v>1519.25</v>
      </c>
      <c r="R334" s="42"/>
      <c r="S334" s="86">
        <v>-1355.34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20.45" customHeight="1">
      <c r="A335" t="s">
        <v>485</v>
      </c>
      <c r="B335" s="12" t="s">
        <v>104</v>
      </c>
      <c r="C335" s="242" t="s">
        <v>56</v>
      </c>
      <c r="D335" s="89"/>
      <c r="E335" s="117"/>
      <c r="F335" s="23">
        <v>7507.6174083333326</v>
      </c>
      <c r="G335" s="91"/>
      <c r="H335" s="117"/>
      <c r="I335" s="23">
        <v>7507.6174083333326</v>
      </c>
      <c r="J335" s="24"/>
      <c r="K335" s="117"/>
      <c r="L335" s="49">
        <v>7116.18</v>
      </c>
      <c r="M335" s="24"/>
      <c r="N335" s="94">
        <v>-391.43740833333231</v>
      </c>
      <c r="O335" s="24"/>
      <c r="P335" s="117"/>
      <c r="Q335" s="49">
        <v>9050.51</v>
      </c>
      <c r="R335" s="24"/>
      <c r="S335" s="95">
        <v>-1934.33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20.45" customHeight="1">
      <c r="A336" t="s">
        <v>486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v>0</v>
      </c>
      <c r="M336" s="42"/>
      <c r="N336" s="60">
        <v>0</v>
      </c>
      <c r="O336" s="42"/>
      <c r="P336" s="14"/>
      <c r="Q336" s="34">
        <v>0</v>
      </c>
      <c r="R336" s="42"/>
      <c r="S336" s="86"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20.45" customHeight="1">
      <c r="A337" t="s">
        <v>487</v>
      </c>
      <c r="B337" s="12" t="s">
        <v>104</v>
      </c>
      <c r="C337" s="108" t="s">
        <v>57</v>
      </c>
      <c r="D337" s="82"/>
      <c r="E337" s="14"/>
      <c r="F337" s="31">
        <v>126</v>
      </c>
      <c r="G337" s="84"/>
      <c r="H337" s="14"/>
      <c r="I337" s="31">
        <v>126</v>
      </c>
      <c r="J337" s="42"/>
      <c r="K337" s="14"/>
      <c r="L337" s="34">
        <v>805.11</v>
      </c>
      <c r="M337" s="42"/>
      <c r="N337" s="60">
        <v>679.11</v>
      </c>
      <c r="O337" s="42"/>
      <c r="P337" s="14"/>
      <c r="Q337" s="34">
        <v>105</v>
      </c>
      <c r="R337" s="42"/>
      <c r="S337" s="86">
        <v>700.11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20.45" customHeight="1">
      <c r="A338" t="s">
        <v>488</v>
      </c>
      <c r="B338" s="12" t="s">
        <v>104</v>
      </c>
      <c r="C338" s="108" t="s">
        <v>58</v>
      </c>
      <c r="D338" s="82"/>
      <c r="E338" s="14"/>
      <c r="F338" s="31">
        <v>170</v>
      </c>
      <c r="G338" s="84"/>
      <c r="H338" s="14"/>
      <c r="I338" s="31">
        <v>170</v>
      </c>
      <c r="J338" s="42"/>
      <c r="K338" s="14"/>
      <c r="L338" s="34">
        <v>0</v>
      </c>
      <c r="M338" s="42"/>
      <c r="N338" s="60">
        <v>-170</v>
      </c>
      <c r="O338" s="42"/>
      <c r="P338" s="14"/>
      <c r="Q338" s="34">
        <v>170</v>
      </c>
      <c r="R338" s="42"/>
      <c r="S338" s="86">
        <v>-170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20.45" customHeight="1">
      <c r="A339" t="s">
        <v>489</v>
      </c>
      <c r="B339" s="12" t="s">
        <v>104</v>
      </c>
      <c r="C339" s="108" t="s">
        <v>59</v>
      </c>
      <c r="D339" s="82"/>
      <c r="E339" s="14"/>
      <c r="F339" s="31">
        <v>545</v>
      </c>
      <c r="G339" s="84"/>
      <c r="H339" s="14"/>
      <c r="I339" s="31">
        <v>545</v>
      </c>
      <c r="J339" s="42"/>
      <c r="K339" s="14"/>
      <c r="L339" s="33">
        <v>383.79</v>
      </c>
      <c r="M339" s="42"/>
      <c r="N339" s="60">
        <v>-161.20999999999998</v>
      </c>
      <c r="O339" s="42"/>
      <c r="P339" s="14"/>
      <c r="Q339" s="33">
        <v>462.5</v>
      </c>
      <c r="R339" s="42"/>
      <c r="S339" s="86">
        <v>-78.70999999999998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20.45" customHeight="1">
      <c r="A340" t="s">
        <v>490</v>
      </c>
      <c r="B340" s="12" t="s">
        <v>104</v>
      </c>
      <c r="C340" s="108" t="s">
        <v>60</v>
      </c>
      <c r="D340" s="82"/>
      <c r="E340" s="14"/>
      <c r="F340" s="31">
        <v>452.27499999999998</v>
      </c>
      <c r="G340" s="84"/>
      <c r="H340" s="14"/>
      <c r="I340" s="31">
        <v>452.27499999999998</v>
      </c>
      <c r="J340" s="42"/>
      <c r="K340" s="14"/>
      <c r="L340" s="34">
        <v>101.74</v>
      </c>
      <c r="M340" s="42"/>
      <c r="N340" s="60">
        <v>-350.53499999999997</v>
      </c>
      <c r="O340" s="42"/>
      <c r="P340" s="14"/>
      <c r="Q340" s="34">
        <v>334.06</v>
      </c>
      <c r="R340" s="42"/>
      <c r="S340" s="86">
        <v>-232.32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20.45" customHeight="1">
      <c r="A341" t="s">
        <v>491</v>
      </c>
      <c r="B341" s="12" t="s">
        <v>104</v>
      </c>
      <c r="C341" s="108" t="s">
        <v>61</v>
      </c>
      <c r="D341" s="82"/>
      <c r="E341" s="14"/>
      <c r="F341" s="31">
        <v>216.25</v>
      </c>
      <c r="G341" s="84"/>
      <c r="H341" s="14"/>
      <c r="I341" s="31">
        <v>216.25</v>
      </c>
      <c r="J341" s="42"/>
      <c r="K341" s="14"/>
      <c r="L341" s="34">
        <v>-1.74</v>
      </c>
      <c r="M341" s="42"/>
      <c r="N341" s="60">
        <v>-217.99</v>
      </c>
      <c r="O341" s="42"/>
      <c r="P341" s="14"/>
      <c r="Q341" s="34">
        <v>139.44</v>
      </c>
      <c r="R341" s="42"/>
      <c r="S341" s="86">
        <v>-141.18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20.45" customHeight="1">
      <c r="A342" t="s">
        <v>492</v>
      </c>
      <c r="B342" s="12" t="s">
        <v>104</v>
      </c>
      <c r="C342" s="108" t="s">
        <v>62</v>
      </c>
      <c r="D342" s="82"/>
      <c r="E342" s="14"/>
      <c r="F342" s="31">
        <v>897.75</v>
      </c>
      <c r="G342" s="84"/>
      <c r="H342" s="14"/>
      <c r="I342" s="31">
        <v>897.75</v>
      </c>
      <c r="J342" s="42"/>
      <c r="K342" s="14"/>
      <c r="L342" s="34">
        <v>206.28</v>
      </c>
      <c r="M342" s="42"/>
      <c r="N342" s="60">
        <v>-691.47</v>
      </c>
      <c r="O342" s="42"/>
      <c r="P342" s="14"/>
      <c r="Q342" s="34">
        <v>1322.09</v>
      </c>
      <c r="R342" s="42"/>
      <c r="S342" s="86">
        <v>-1115.81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20.45" customHeight="1">
      <c r="A343" t="s">
        <v>493</v>
      </c>
      <c r="B343" s="12" t="s">
        <v>104</v>
      </c>
      <c r="C343" s="108" t="s">
        <v>63</v>
      </c>
      <c r="D343" s="82"/>
      <c r="E343" s="14"/>
      <c r="F343" s="31">
        <v>247.14583333333334</v>
      </c>
      <c r="G343" s="84"/>
      <c r="H343" s="14"/>
      <c r="I343" s="31">
        <v>247.14583333333334</v>
      </c>
      <c r="J343" s="42"/>
      <c r="K343" s="14"/>
      <c r="L343" s="34">
        <v>22.14</v>
      </c>
      <c r="M343" s="42"/>
      <c r="N343" s="60">
        <v>-225.00583333333333</v>
      </c>
      <c r="O343" s="42"/>
      <c r="P343" s="14"/>
      <c r="Q343" s="34">
        <v>325</v>
      </c>
      <c r="R343" s="42"/>
      <c r="S343" s="86">
        <v>-302.86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20.45" customHeight="1">
      <c r="A344" t="s">
        <v>494</v>
      </c>
      <c r="B344" s="12" t="s">
        <v>104</v>
      </c>
      <c r="C344" s="108" t="s">
        <v>64</v>
      </c>
      <c r="D344" s="82"/>
      <c r="E344" s="14"/>
      <c r="F344" s="31">
        <v>3128.8953456979134</v>
      </c>
      <c r="G344" s="84"/>
      <c r="H344" s="14"/>
      <c r="I344" s="31">
        <v>3128.8953456979134</v>
      </c>
      <c r="J344" s="42"/>
      <c r="K344" s="14"/>
      <c r="L344" s="33">
        <v>1803.06</v>
      </c>
      <c r="M344" s="42"/>
      <c r="N344" s="60">
        <v>-1325.8353456979135</v>
      </c>
      <c r="O344" s="42"/>
      <c r="P344" s="14"/>
      <c r="Q344" s="34">
        <v>2497.1800000000003</v>
      </c>
      <c r="R344" s="42"/>
      <c r="S344" s="86">
        <v>-694.12000000000035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20.45" hidden="1" customHeight="1">
      <c r="A345" t="s">
        <v>459</v>
      </c>
      <c r="B345" s="12" t="s">
        <v>104</v>
      </c>
      <c r="C345" s="108" t="s">
        <v>21</v>
      </c>
      <c r="D345" s="82"/>
      <c r="E345" s="14"/>
      <c r="F345" s="31">
        <v>0</v>
      </c>
      <c r="G345" s="84"/>
      <c r="H345" s="14"/>
      <c r="I345" s="31">
        <v>0</v>
      </c>
      <c r="J345" s="42"/>
      <c r="K345" s="14"/>
      <c r="L345" s="34">
        <v>0</v>
      </c>
      <c r="M345" s="42"/>
      <c r="N345" s="60">
        <v>0</v>
      </c>
      <c r="O345" s="42"/>
      <c r="P345" s="14"/>
      <c r="Q345" s="34">
        <v>0</v>
      </c>
      <c r="R345" s="42"/>
      <c r="S345" s="86"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20.45" hidden="1" customHeight="1">
      <c r="A346" t="s">
        <v>459</v>
      </c>
      <c r="B346" s="12" t="s">
        <v>104</v>
      </c>
      <c r="C346" s="108" t="s">
        <v>21</v>
      </c>
      <c r="D346" s="82"/>
      <c r="E346" s="14"/>
      <c r="F346" s="31">
        <v>0</v>
      </c>
      <c r="G346" s="84"/>
      <c r="H346" s="14"/>
      <c r="I346" s="31">
        <v>0</v>
      </c>
      <c r="J346" s="42"/>
      <c r="K346" s="14"/>
      <c r="L346" s="34">
        <v>0</v>
      </c>
      <c r="M346" s="42"/>
      <c r="N346" s="60">
        <v>0</v>
      </c>
      <c r="O346" s="42"/>
      <c r="P346" s="14"/>
      <c r="Q346" s="34">
        <v>0</v>
      </c>
      <c r="R346" s="42"/>
      <c r="S346" s="86"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20.45" hidden="1" customHeight="1">
      <c r="A347" t="s">
        <v>459</v>
      </c>
      <c r="B347" s="12" t="s">
        <v>104</v>
      </c>
      <c r="C347" s="108" t="s">
        <v>21</v>
      </c>
      <c r="D347" s="82"/>
      <c r="E347" s="14"/>
      <c r="F347" s="31">
        <v>0</v>
      </c>
      <c r="G347" s="84"/>
      <c r="H347" s="14"/>
      <c r="I347" s="31">
        <v>0</v>
      </c>
      <c r="J347" s="42"/>
      <c r="K347" s="14"/>
      <c r="L347" s="34">
        <v>0</v>
      </c>
      <c r="M347" s="42"/>
      <c r="N347" s="60">
        <v>0</v>
      </c>
      <c r="O347" s="42"/>
      <c r="P347" s="14"/>
      <c r="Q347" s="34">
        <v>0</v>
      </c>
      <c r="R347" s="42"/>
      <c r="S347" s="86"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20.45" customHeight="1">
      <c r="B348" s="7"/>
      <c r="C348" s="99" t="s">
        <v>65</v>
      </c>
      <c r="D348" s="100" t="s">
        <v>40</v>
      </c>
      <c r="E348" s="101">
        <v>0.24478441812406715</v>
      </c>
      <c r="F348" s="102">
        <v>25743.859967137236</v>
      </c>
      <c r="G348" s="103" t="s">
        <v>40</v>
      </c>
      <c r="H348" s="101">
        <v>0.24478441812406715</v>
      </c>
      <c r="I348" s="102">
        <v>25743.859967137236</v>
      </c>
      <c r="J348" s="103" t="s">
        <v>40</v>
      </c>
      <c r="K348" s="101">
        <v>0.12293684303868893</v>
      </c>
      <c r="L348" s="102">
        <v>13433.910000000002</v>
      </c>
      <c r="M348" s="106"/>
      <c r="N348" s="102">
        <v>-12309.949967137232</v>
      </c>
      <c r="O348" s="103" t="s">
        <v>40</v>
      </c>
      <c r="P348" s="101">
        <v>0.32647803958424426</v>
      </c>
      <c r="Q348" s="102">
        <v>31573.59</v>
      </c>
      <c r="R348" s="106"/>
      <c r="S348" s="107">
        <v>-18139.679999999997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20.4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20.45" customHeight="1">
      <c r="B350" s="7"/>
      <c r="C350" s="99" t="s">
        <v>66</v>
      </c>
      <c r="D350" s="100" t="s">
        <v>40</v>
      </c>
      <c r="E350" s="101">
        <v>0.61585280711215162</v>
      </c>
      <c r="F350" s="102">
        <v>64768.944641843635</v>
      </c>
      <c r="G350" s="103" t="s">
        <v>40</v>
      </c>
      <c r="H350" s="101">
        <v>0.61585280711215162</v>
      </c>
      <c r="I350" s="102">
        <v>64768.944641843635</v>
      </c>
      <c r="J350" s="103" t="s">
        <v>40</v>
      </c>
      <c r="K350" s="101">
        <v>0.48598191222155424</v>
      </c>
      <c r="L350" s="102">
        <v>53105.62000000001</v>
      </c>
      <c r="M350" s="106"/>
      <c r="N350" s="119">
        <v>-11663.324641843625</v>
      </c>
      <c r="O350" s="103" t="s">
        <v>40</v>
      </c>
      <c r="P350" s="101">
        <v>0.83205695313468564</v>
      </c>
      <c r="Q350" s="102">
        <v>80467.97</v>
      </c>
      <c r="R350" s="106"/>
      <c r="S350" s="120">
        <v>-27362.349999999991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20.4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20.45" customHeight="1" thickBot="1">
      <c r="B352" s="7"/>
      <c r="C352" s="130" t="s">
        <v>73</v>
      </c>
      <c r="D352" s="159"/>
      <c r="E352" s="131"/>
      <c r="F352" s="133">
        <v>40400.576214214911</v>
      </c>
      <c r="G352" s="160"/>
      <c r="H352" s="131"/>
      <c r="I352" s="133">
        <v>40400.576214214911</v>
      </c>
      <c r="J352" s="161"/>
      <c r="K352" s="132"/>
      <c r="L352" s="133">
        <v>56169.270000000019</v>
      </c>
      <c r="M352" s="161"/>
      <c r="N352" s="133">
        <v>15768.693785785108</v>
      </c>
      <c r="O352" s="161"/>
      <c r="P352" s="132"/>
      <c r="Q352" s="133">
        <v>16241.72000000003</v>
      </c>
      <c r="R352" s="161"/>
      <c r="S352" s="135">
        <v>39927.549999999988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20.4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20.45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hidden="1" customHeight="1">
      <c r="B355" s="7"/>
      <c r="C355" s="6" t="s">
        <v>256</v>
      </c>
      <c r="D355" s="2"/>
      <c r="E355" s="2"/>
      <c r="F355" s="2"/>
      <c r="G355" s="2"/>
      <c r="H355" s="1"/>
      <c r="I355" s="1"/>
      <c r="J355" s="1"/>
      <c r="K355" s="749" t="s">
        <v>120</v>
      </c>
      <c r="L355" s="2"/>
      <c r="M355" s="2"/>
      <c r="N355" s="1"/>
      <c r="O355" s="1"/>
      <c r="P355" s="2"/>
      <c r="Q355" s="1"/>
      <c r="R355" s="2"/>
      <c r="S355" s="5" t="s">
        <v>550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hidden="1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20.45" hidden="1" customHeight="1" thickTop="1">
      <c r="B357" s="7"/>
      <c r="C357" s="13"/>
      <c r="D357" s="774" t="s">
        <v>5</v>
      </c>
      <c r="E357" s="775"/>
      <c r="F357" s="776"/>
      <c r="G357" s="777" t="s">
        <v>75</v>
      </c>
      <c r="H357" s="775"/>
      <c r="I357" s="776"/>
      <c r="J357" s="777" t="s">
        <v>7</v>
      </c>
      <c r="K357" s="775"/>
      <c r="L357" s="776"/>
      <c r="M357" s="777" t="s">
        <v>8</v>
      </c>
      <c r="N357" s="776"/>
      <c r="O357" s="774" t="s">
        <v>9</v>
      </c>
      <c r="P357" s="775"/>
      <c r="Q357" s="776"/>
      <c r="R357" s="777" t="s">
        <v>10</v>
      </c>
      <c r="S357" s="778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20.45" hidden="1" customHeight="1" thickBot="1">
      <c r="A358" t="s">
        <v>120</v>
      </c>
      <c r="B358" s="12" t="s">
        <v>120</v>
      </c>
      <c r="C358" s="30"/>
      <c r="D358" s="243" t="s">
        <v>85</v>
      </c>
      <c r="E358" s="243" t="s">
        <v>105</v>
      </c>
      <c r="F358" s="244" t="s">
        <v>13</v>
      </c>
      <c r="G358" s="245" t="s">
        <v>85</v>
      </c>
      <c r="H358" s="243" t="s">
        <v>105</v>
      </c>
      <c r="I358" s="244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20.45" hidden="1" customHeight="1" thickTop="1">
      <c r="A359" t="s">
        <v>495</v>
      </c>
      <c r="B359" s="12" t="s">
        <v>120</v>
      </c>
      <c r="C359" s="63" t="s">
        <v>120</v>
      </c>
      <c r="D359" s="246">
        <v>0</v>
      </c>
      <c r="E359" s="247">
        <v>0</v>
      </c>
      <c r="F359" s="248">
        <v>0</v>
      </c>
      <c r="G359" s="246">
        <v>0</v>
      </c>
      <c r="H359" s="247">
        <v>0</v>
      </c>
      <c r="I359" s="246">
        <v>0</v>
      </c>
      <c r="J359" s="249">
        <v>0</v>
      </c>
      <c r="K359" s="230">
        <v>0</v>
      </c>
      <c r="L359" s="250">
        <v>0</v>
      </c>
      <c r="M359" s="231">
        <v>0</v>
      </c>
      <c r="N359" s="232">
        <v>0</v>
      </c>
      <c r="O359" s="249">
        <v>0</v>
      </c>
      <c r="P359" s="230">
        <v>0</v>
      </c>
      <c r="Q359" s="250">
        <v>0</v>
      </c>
      <c r="R359" s="231">
        <v>0</v>
      </c>
      <c r="S359" s="233">
        <v>0</v>
      </c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20.45" hidden="1" customHeight="1" thickBot="1">
      <c r="A360" t="s">
        <v>120</v>
      </c>
      <c r="B360" s="12" t="s">
        <v>120</v>
      </c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20.45" hidden="1" customHeight="1" thickTop="1">
      <c r="A361" t="s">
        <v>496</v>
      </c>
      <c r="B361" s="12" t="s">
        <v>120</v>
      </c>
      <c r="C361" s="54" t="s">
        <v>121</v>
      </c>
      <c r="D361" s="252">
        <v>0</v>
      </c>
      <c r="E361" s="183">
        <v>0</v>
      </c>
      <c r="F361" s="185">
        <v>0</v>
      </c>
      <c r="G361" s="184">
        <v>0</v>
      </c>
      <c r="H361" s="183">
        <v>0</v>
      </c>
      <c r="I361" s="185">
        <v>0</v>
      </c>
      <c r="J361" s="184">
        <v>0</v>
      </c>
      <c r="K361" s="183">
        <v>0</v>
      </c>
      <c r="L361" s="185">
        <v>0</v>
      </c>
      <c r="M361" s="253">
        <v>0</v>
      </c>
      <c r="N361" s="254">
        <v>0</v>
      </c>
      <c r="O361" s="184">
        <v>0</v>
      </c>
      <c r="P361" s="183">
        <v>0</v>
      </c>
      <c r="Q361" s="185">
        <v>0</v>
      </c>
      <c r="R361" s="42">
        <v>0</v>
      </c>
      <c r="S361" s="45"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20.45" hidden="1" customHeight="1">
      <c r="A362" t="s">
        <v>120</v>
      </c>
      <c r="B362" s="12" t="s">
        <v>120</v>
      </c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>
        <v>0</v>
      </c>
      <c r="O362" s="42"/>
      <c r="P362" s="14"/>
      <c r="Q362" s="41"/>
      <c r="R362" s="42"/>
      <c r="S362" s="62"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20.45" hidden="1" customHeight="1">
      <c r="A363" t="s">
        <v>497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20.45" hidden="1" customHeight="1">
      <c r="A364" t="s">
        <v>498</v>
      </c>
      <c r="B364" s="12" t="s">
        <v>120</v>
      </c>
      <c r="C364" s="108" t="s">
        <v>42</v>
      </c>
      <c r="D364" s="14"/>
      <c r="E364" s="14"/>
      <c r="F364" s="31">
        <v>0</v>
      </c>
      <c r="G364" s="42"/>
      <c r="H364" s="14"/>
      <c r="I364" s="31">
        <v>0</v>
      </c>
      <c r="J364" s="42"/>
      <c r="K364" s="14"/>
      <c r="L364" s="34">
        <v>0</v>
      </c>
      <c r="M364" s="42"/>
      <c r="N364" s="41"/>
      <c r="O364" s="42"/>
      <c r="P364" s="14"/>
      <c r="Q364" s="34">
        <v>0</v>
      </c>
      <c r="R364" s="42"/>
      <c r="S364" s="35"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20.45" hidden="1" customHeight="1">
      <c r="A365" t="s">
        <v>499</v>
      </c>
      <c r="B365" s="12" t="s">
        <v>120</v>
      </c>
      <c r="C365" s="109" t="s">
        <v>43</v>
      </c>
      <c r="D365" s="82"/>
      <c r="E365" s="14"/>
      <c r="F365" s="23">
        <v>0</v>
      </c>
      <c r="G365" s="84"/>
      <c r="H365" s="14"/>
      <c r="I365" s="23">
        <v>0</v>
      </c>
      <c r="J365" s="42"/>
      <c r="K365" s="14"/>
      <c r="L365" s="23">
        <v>0</v>
      </c>
      <c r="M365" s="42"/>
      <c r="N365" s="60">
        <v>0</v>
      </c>
      <c r="O365" s="42"/>
      <c r="P365" s="14"/>
      <c r="Q365" s="23">
        <v>0</v>
      </c>
      <c r="R365" s="42"/>
      <c r="S365" s="86"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20.45" hidden="1" customHeight="1">
      <c r="A366" t="s">
        <v>500</v>
      </c>
      <c r="B366" s="12" t="s">
        <v>120</v>
      </c>
      <c r="C366" s="108" t="s">
        <v>44</v>
      </c>
      <c r="D366" s="110"/>
      <c r="E366" s="111"/>
      <c r="F366" s="31">
        <v>0</v>
      </c>
      <c r="G366" s="112"/>
      <c r="H366" s="111"/>
      <c r="I366" s="31">
        <v>0</v>
      </c>
      <c r="J366" s="113"/>
      <c r="K366" s="111"/>
      <c r="L366" s="34">
        <v>0</v>
      </c>
      <c r="M366" s="113"/>
      <c r="N366" s="115">
        <v>0</v>
      </c>
      <c r="O366" s="113"/>
      <c r="P366" s="111"/>
      <c r="Q366" s="34">
        <v>0</v>
      </c>
      <c r="R366" s="113"/>
      <c r="S366" s="116"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20.45" hidden="1" customHeight="1">
      <c r="A367" t="s">
        <v>501</v>
      </c>
      <c r="B367" s="12" t="s">
        <v>120</v>
      </c>
      <c r="C367" s="108" t="s">
        <v>45</v>
      </c>
      <c r="D367" s="82"/>
      <c r="E367" s="14"/>
      <c r="F367" s="31">
        <v>0</v>
      </c>
      <c r="G367" s="84"/>
      <c r="H367" s="14"/>
      <c r="I367" s="31">
        <v>0</v>
      </c>
      <c r="J367" s="42"/>
      <c r="K367" s="14"/>
      <c r="L367" s="34">
        <v>0</v>
      </c>
      <c r="M367" s="42"/>
      <c r="N367" s="60">
        <v>0</v>
      </c>
      <c r="O367" s="42"/>
      <c r="P367" s="14"/>
      <c r="Q367" s="34">
        <v>0</v>
      </c>
      <c r="R367" s="42"/>
      <c r="S367" s="86"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20.45" hidden="1" customHeight="1">
      <c r="A368" t="s">
        <v>502</v>
      </c>
      <c r="B368" s="12" t="s">
        <v>120</v>
      </c>
      <c r="C368" s="30" t="s">
        <v>21</v>
      </c>
      <c r="D368" s="82"/>
      <c r="E368" s="14"/>
      <c r="F368" s="31">
        <v>0</v>
      </c>
      <c r="G368" s="84"/>
      <c r="H368" s="14"/>
      <c r="I368" s="31">
        <v>0</v>
      </c>
      <c r="J368" s="42"/>
      <c r="K368" s="14"/>
      <c r="L368" s="34">
        <v>0</v>
      </c>
      <c r="M368" s="42"/>
      <c r="N368" s="60">
        <v>0</v>
      </c>
      <c r="O368" s="42"/>
      <c r="P368" s="14"/>
      <c r="Q368" s="34">
        <v>0</v>
      </c>
      <c r="R368" s="42"/>
      <c r="S368" s="86"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20.45" hidden="1" customHeight="1">
      <c r="A369" t="s">
        <v>502</v>
      </c>
      <c r="B369" s="12" t="s">
        <v>120</v>
      </c>
      <c r="C369" s="30" t="s">
        <v>21</v>
      </c>
      <c r="D369" s="82"/>
      <c r="E369" s="14"/>
      <c r="F369" s="31">
        <v>0</v>
      </c>
      <c r="G369" s="84"/>
      <c r="H369" s="14"/>
      <c r="I369" s="31">
        <v>0</v>
      </c>
      <c r="J369" s="42"/>
      <c r="K369" s="14"/>
      <c r="L369" s="34">
        <v>0</v>
      </c>
      <c r="M369" s="42"/>
      <c r="N369" s="60">
        <v>0</v>
      </c>
      <c r="O369" s="42"/>
      <c r="P369" s="14"/>
      <c r="Q369" s="34">
        <v>0</v>
      </c>
      <c r="R369" s="42"/>
      <c r="S369" s="86"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20.45" hidden="1" customHeight="1">
      <c r="A370" t="s">
        <v>502</v>
      </c>
      <c r="B370" s="12" t="s">
        <v>120</v>
      </c>
      <c r="C370" s="30" t="s">
        <v>21</v>
      </c>
      <c r="D370" s="82"/>
      <c r="E370" s="14"/>
      <c r="F370" s="31">
        <v>0</v>
      </c>
      <c r="G370" s="84"/>
      <c r="H370" s="14"/>
      <c r="I370" s="31">
        <v>0</v>
      </c>
      <c r="J370" s="42"/>
      <c r="K370" s="14"/>
      <c r="L370" s="34">
        <v>0</v>
      </c>
      <c r="M370" s="42"/>
      <c r="N370" s="60">
        <v>0</v>
      </c>
      <c r="O370" s="42"/>
      <c r="P370" s="14"/>
      <c r="Q370" s="34">
        <v>0</v>
      </c>
      <c r="R370" s="42"/>
      <c r="S370" s="86"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20.45" hidden="1" customHeight="1">
      <c r="A371" t="s">
        <v>503</v>
      </c>
      <c r="B371" s="12" t="s">
        <v>120</v>
      </c>
      <c r="C371" s="109" t="s">
        <v>46</v>
      </c>
      <c r="D371" s="82"/>
      <c r="E371" s="14"/>
      <c r="F371" s="23">
        <v>0</v>
      </c>
      <c r="G371" s="84"/>
      <c r="H371" s="14"/>
      <c r="I371" s="23">
        <v>0</v>
      </c>
      <c r="J371" s="42"/>
      <c r="K371" s="14"/>
      <c r="L371" s="23">
        <v>0</v>
      </c>
      <c r="M371" s="42"/>
      <c r="N371" s="60">
        <v>0</v>
      </c>
      <c r="O371" s="42"/>
      <c r="P371" s="14"/>
      <c r="Q371" s="23">
        <v>0</v>
      </c>
      <c r="R371" s="42"/>
      <c r="S371" s="86"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20.45" hidden="1" customHeight="1">
      <c r="A372" t="s">
        <v>504</v>
      </c>
      <c r="B372" s="12" t="s">
        <v>120</v>
      </c>
      <c r="C372" s="108" t="s">
        <v>47</v>
      </c>
      <c r="D372" s="110"/>
      <c r="E372" s="111"/>
      <c r="F372" s="31">
        <v>0</v>
      </c>
      <c r="G372" s="112"/>
      <c r="H372" s="111"/>
      <c r="I372" s="31">
        <v>0</v>
      </c>
      <c r="J372" s="113"/>
      <c r="K372" s="111"/>
      <c r="L372" s="34">
        <v>0</v>
      </c>
      <c r="M372" s="113"/>
      <c r="N372" s="115">
        <v>0</v>
      </c>
      <c r="O372" s="113"/>
      <c r="P372" s="111"/>
      <c r="Q372" s="34">
        <v>0</v>
      </c>
      <c r="R372" s="113"/>
      <c r="S372" s="116"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20.45" hidden="1" customHeight="1">
      <c r="A373" t="s">
        <v>505</v>
      </c>
      <c r="B373" s="12" t="s">
        <v>120</v>
      </c>
      <c r="C373" s="108" t="s">
        <v>48</v>
      </c>
      <c r="D373" s="82"/>
      <c r="E373" s="14"/>
      <c r="F373" s="31">
        <v>0</v>
      </c>
      <c r="G373" s="84"/>
      <c r="H373" s="14"/>
      <c r="I373" s="31">
        <v>0</v>
      </c>
      <c r="J373" s="42"/>
      <c r="K373" s="14"/>
      <c r="L373" s="34">
        <v>0</v>
      </c>
      <c r="M373" s="42"/>
      <c r="N373" s="60">
        <v>0</v>
      </c>
      <c r="O373" s="42"/>
      <c r="P373" s="14"/>
      <c r="Q373" s="34">
        <v>0</v>
      </c>
      <c r="R373" s="42"/>
      <c r="S373" s="86"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20.45" hidden="1" customHeight="1">
      <c r="A374" t="s">
        <v>506</v>
      </c>
      <c r="B374" s="12" t="s">
        <v>120</v>
      </c>
      <c r="C374" s="108" t="s">
        <v>49</v>
      </c>
      <c r="D374" s="82"/>
      <c r="E374" s="14"/>
      <c r="F374" s="31">
        <v>0</v>
      </c>
      <c r="G374" s="84"/>
      <c r="H374" s="14"/>
      <c r="I374" s="31">
        <v>0</v>
      </c>
      <c r="J374" s="42"/>
      <c r="K374" s="14"/>
      <c r="L374" s="34">
        <v>0</v>
      </c>
      <c r="M374" s="42"/>
      <c r="N374" s="60">
        <v>0</v>
      </c>
      <c r="O374" s="42"/>
      <c r="P374" s="14"/>
      <c r="Q374" s="34">
        <v>0</v>
      </c>
      <c r="R374" s="42"/>
      <c r="S374" s="86"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20.45" hidden="1" customHeight="1">
      <c r="A375" t="s">
        <v>502</v>
      </c>
      <c r="B375" s="12" t="s">
        <v>120</v>
      </c>
      <c r="C375" s="30" t="s">
        <v>21</v>
      </c>
      <c r="D375" s="89"/>
      <c r="E375" s="117"/>
      <c r="F375" s="31">
        <v>0</v>
      </c>
      <c r="G375" s="91"/>
      <c r="H375" s="117"/>
      <c r="I375" s="31">
        <v>0</v>
      </c>
      <c r="J375" s="24"/>
      <c r="K375" s="117"/>
      <c r="L375" s="34">
        <v>0</v>
      </c>
      <c r="M375" s="24"/>
      <c r="N375" s="94">
        <v>0</v>
      </c>
      <c r="O375" s="24"/>
      <c r="P375" s="117"/>
      <c r="Q375" s="34">
        <v>0</v>
      </c>
      <c r="R375" s="24"/>
      <c r="S375" s="95"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20.45" hidden="1" customHeight="1">
      <c r="A376" t="s">
        <v>507</v>
      </c>
      <c r="B376" s="12" t="s">
        <v>120</v>
      </c>
      <c r="C376" s="99" t="s">
        <v>50</v>
      </c>
      <c r="D376" s="100" t="s">
        <v>40</v>
      </c>
      <c r="E376" s="101">
        <v>0</v>
      </c>
      <c r="F376" s="102">
        <v>0</v>
      </c>
      <c r="G376" s="103" t="s">
        <v>40</v>
      </c>
      <c r="H376" s="101">
        <v>0</v>
      </c>
      <c r="I376" s="102">
        <v>0</v>
      </c>
      <c r="J376" s="103" t="s">
        <v>40</v>
      </c>
      <c r="K376" s="101">
        <v>0</v>
      </c>
      <c r="L376" s="102">
        <v>0</v>
      </c>
      <c r="M376" s="154"/>
      <c r="N376" s="119">
        <v>0</v>
      </c>
      <c r="O376" s="103" t="s">
        <v>40</v>
      </c>
      <c r="P376" s="101">
        <v>0</v>
      </c>
      <c r="Q376" s="102">
        <v>0</v>
      </c>
      <c r="R376" s="154"/>
      <c r="S376" s="120"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20.45" hidden="1" customHeight="1">
      <c r="A377" t="s">
        <v>508</v>
      </c>
      <c r="B377" s="12" t="s">
        <v>120</v>
      </c>
      <c r="C377" s="222" t="s">
        <v>51</v>
      </c>
      <c r="D377" s="82"/>
      <c r="E377" s="14"/>
      <c r="F377" s="31">
        <v>0</v>
      </c>
      <c r="G377" s="84"/>
      <c r="H377" s="14"/>
      <c r="I377" s="31">
        <v>0</v>
      </c>
      <c r="J377" s="42"/>
      <c r="K377" s="14"/>
      <c r="L377" s="34">
        <v>0</v>
      </c>
      <c r="M377" s="42"/>
      <c r="N377" s="60">
        <v>0</v>
      </c>
      <c r="O377" s="42"/>
      <c r="P377" s="14"/>
      <c r="Q377" s="34">
        <v>0</v>
      </c>
      <c r="R377" s="42"/>
      <c r="S377" s="86"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20.45" hidden="1" customHeight="1">
      <c r="A378" t="s">
        <v>509</v>
      </c>
      <c r="B378" s="12" t="s">
        <v>120</v>
      </c>
      <c r="C378" s="108" t="s">
        <v>52</v>
      </c>
      <c r="D378" s="82"/>
      <c r="E378" s="14"/>
      <c r="F378" s="31">
        <v>0</v>
      </c>
      <c r="G378" s="84"/>
      <c r="H378" s="14"/>
      <c r="I378" s="31">
        <v>0</v>
      </c>
      <c r="J378" s="42"/>
      <c r="K378" s="14"/>
      <c r="L378" s="34">
        <v>0</v>
      </c>
      <c r="M378" s="42"/>
      <c r="N378" s="60">
        <v>0</v>
      </c>
      <c r="O378" s="42"/>
      <c r="P378" s="14"/>
      <c r="Q378" s="34">
        <v>0</v>
      </c>
      <c r="R378" s="42"/>
      <c r="S378" s="86"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20.45" hidden="1" customHeight="1">
      <c r="A379" t="s">
        <v>510</v>
      </c>
      <c r="B379" s="12" t="s">
        <v>120</v>
      </c>
      <c r="C379" s="109" t="s">
        <v>53</v>
      </c>
      <c r="D379" s="89"/>
      <c r="E379" s="117"/>
      <c r="F379" s="23">
        <v>0</v>
      </c>
      <c r="G379" s="91"/>
      <c r="H379" s="117"/>
      <c r="I379" s="23">
        <v>0</v>
      </c>
      <c r="J379" s="24"/>
      <c r="K379" s="117"/>
      <c r="L379" s="23">
        <v>0</v>
      </c>
      <c r="M379" s="24"/>
      <c r="N379" s="94">
        <v>0</v>
      </c>
      <c r="O379" s="24"/>
      <c r="P379" s="117"/>
      <c r="Q379" s="23">
        <v>0</v>
      </c>
      <c r="R379" s="24"/>
      <c r="S379" s="95"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20.45" hidden="1" customHeight="1">
      <c r="A380" t="s">
        <v>511</v>
      </c>
      <c r="B380" s="12" t="s">
        <v>120</v>
      </c>
      <c r="C380" s="108" t="s">
        <v>54</v>
      </c>
      <c r="D380" s="82"/>
      <c r="E380" s="14"/>
      <c r="F380" s="31">
        <v>0</v>
      </c>
      <c r="G380" s="84"/>
      <c r="H380" s="14"/>
      <c r="I380" s="31">
        <v>0</v>
      </c>
      <c r="J380" s="42"/>
      <c r="K380" s="14"/>
      <c r="L380" s="34">
        <v>0</v>
      </c>
      <c r="M380" s="42"/>
      <c r="N380" s="60">
        <v>0</v>
      </c>
      <c r="O380" s="42"/>
      <c r="P380" s="14"/>
      <c r="Q380" s="34">
        <v>0</v>
      </c>
      <c r="R380" s="42"/>
      <c r="S380" s="86"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20.45" hidden="1" customHeight="1">
      <c r="A381" t="s">
        <v>512</v>
      </c>
      <c r="B381" s="12" t="s">
        <v>120</v>
      </c>
      <c r="C381" s="108" t="s">
        <v>55</v>
      </c>
      <c r="D381" s="82"/>
      <c r="E381" s="14"/>
      <c r="F381" s="31">
        <v>0</v>
      </c>
      <c r="G381" s="84"/>
      <c r="H381" s="14"/>
      <c r="I381" s="31">
        <v>0</v>
      </c>
      <c r="J381" s="42"/>
      <c r="K381" s="14"/>
      <c r="L381" s="34">
        <v>0</v>
      </c>
      <c r="M381" s="42"/>
      <c r="N381" s="60">
        <v>0</v>
      </c>
      <c r="O381" s="42"/>
      <c r="P381" s="14"/>
      <c r="Q381" s="34">
        <v>0</v>
      </c>
      <c r="R381" s="42"/>
      <c r="S381" s="86"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20.45" hidden="1" customHeight="1">
      <c r="A382" t="s">
        <v>513</v>
      </c>
      <c r="B382" s="12" t="s">
        <v>120</v>
      </c>
      <c r="C382" s="108" t="s">
        <v>56</v>
      </c>
      <c r="D382" s="89"/>
      <c r="E382" s="117"/>
      <c r="F382" s="23">
        <v>0</v>
      </c>
      <c r="G382" s="91"/>
      <c r="H382" s="117"/>
      <c r="I382" s="23">
        <v>0</v>
      </c>
      <c r="J382" s="24"/>
      <c r="K382" s="117"/>
      <c r="L382" s="23">
        <v>0</v>
      </c>
      <c r="M382" s="24"/>
      <c r="N382" s="94">
        <v>0</v>
      </c>
      <c r="O382" s="24"/>
      <c r="P382" s="117"/>
      <c r="Q382" s="23">
        <v>0</v>
      </c>
      <c r="R382" s="24"/>
      <c r="S382" s="95"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45" hidden="1" customHeight="1">
      <c r="A383" t="s">
        <v>514</v>
      </c>
      <c r="B383" s="12" t="s">
        <v>120</v>
      </c>
      <c r="C383" s="222" t="s">
        <v>57</v>
      </c>
      <c r="D383" s="82"/>
      <c r="E383" s="14"/>
      <c r="F383" s="31">
        <v>0</v>
      </c>
      <c r="G383" s="84"/>
      <c r="H383" s="14"/>
      <c r="I383" s="31">
        <v>0</v>
      </c>
      <c r="J383" s="42"/>
      <c r="K383" s="14"/>
      <c r="L383" s="34">
        <v>0</v>
      </c>
      <c r="M383" s="42"/>
      <c r="N383" s="60">
        <v>0</v>
      </c>
      <c r="O383" s="42"/>
      <c r="P383" s="14"/>
      <c r="Q383" s="34">
        <v>0</v>
      </c>
      <c r="R383" s="42"/>
      <c r="S383" s="86"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45" hidden="1" customHeight="1">
      <c r="A384" t="s">
        <v>515</v>
      </c>
      <c r="B384" s="12" t="s">
        <v>120</v>
      </c>
      <c r="C384" s="108" t="s">
        <v>58</v>
      </c>
      <c r="D384" s="82"/>
      <c r="E384" s="14"/>
      <c r="F384" s="31">
        <v>0</v>
      </c>
      <c r="G384" s="84"/>
      <c r="H384" s="14"/>
      <c r="I384" s="31">
        <v>0</v>
      </c>
      <c r="J384" s="42"/>
      <c r="K384" s="14"/>
      <c r="L384" s="34">
        <v>0</v>
      </c>
      <c r="M384" s="42"/>
      <c r="N384" s="60">
        <v>0</v>
      </c>
      <c r="O384" s="42"/>
      <c r="P384" s="14"/>
      <c r="Q384" s="34">
        <v>0</v>
      </c>
      <c r="R384" s="42"/>
      <c r="S384" s="86"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45" hidden="1" customHeight="1">
      <c r="A385" t="s">
        <v>516</v>
      </c>
      <c r="B385" s="12" t="s">
        <v>120</v>
      </c>
      <c r="C385" s="108" t="s">
        <v>59</v>
      </c>
      <c r="D385" s="82"/>
      <c r="E385" s="14"/>
      <c r="F385" s="31">
        <v>0</v>
      </c>
      <c r="G385" s="84"/>
      <c r="H385" s="14"/>
      <c r="I385" s="31">
        <v>0</v>
      </c>
      <c r="J385" s="42"/>
      <c r="K385" s="14"/>
      <c r="L385" s="34">
        <v>0</v>
      </c>
      <c r="M385" s="42"/>
      <c r="N385" s="60">
        <v>0</v>
      </c>
      <c r="O385" s="42"/>
      <c r="P385" s="14"/>
      <c r="Q385" s="34">
        <v>0</v>
      </c>
      <c r="R385" s="42"/>
      <c r="S385" s="86"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45" hidden="1" customHeight="1">
      <c r="A386" t="s">
        <v>517</v>
      </c>
      <c r="B386" s="12" t="s">
        <v>120</v>
      </c>
      <c r="C386" s="108" t="s">
        <v>60</v>
      </c>
      <c r="D386" s="82"/>
      <c r="E386" s="14"/>
      <c r="F386" s="31">
        <v>0</v>
      </c>
      <c r="G386" s="84"/>
      <c r="H386" s="14"/>
      <c r="I386" s="31">
        <v>0</v>
      </c>
      <c r="J386" s="42"/>
      <c r="K386" s="14"/>
      <c r="L386" s="34">
        <v>0</v>
      </c>
      <c r="M386" s="42"/>
      <c r="N386" s="60">
        <v>0</v>
      </c>
      <c r="O386" s="42"/>
      <c r="P386" s="14"/>
      <c r="Q386" s="34">
        <v>0</v>
      </c>
      <c r="R386" s="42"/>
      <c r="S386" s="86"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45" hidden="1" customHeight="1">
      <c r="A387" t="s">
        <v>518</v>
      </c>
      <c r="B387" s="12" t="s">
        <v>120</v>
      </c>
      <c r="C387" s="108" t="s">
        <v>61</v>
      </c>
      <c r="D387" s="82"/>
      <c r="E387" s="14"/>
      <c r="F387" s="31">
        <v>0</v>
      </c>
      <c r="G387" s="84"/>
      <c r="H387" s="14"/>
      <c r="I387" s="31">
        <v>0</v>
      </c>
      <c r="J387" s="42"/>
      <c r="K387" s="14"/>
      <c r="L387" s="34">
        <v>0</v>
      </c>
      <c r="M387" s="42"/>
      <c r="N387" s="60">
        <v>0</v>
      </c>
      <c r="O387" s="42"/>
      <c r="P387" s="14"/>
      <c r="Q387" s="34">
        <v>0</v>
      </c>
      <c r="R387" s="42"/>
      <c r="S387" s="86"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45" hidden="1" customHeight="1">
      <c r="A388" t="s">
        <v>519</v>
      </c>
      <c r="B388" s="12" t="s">
        <v>120</v>
      </c>
      <c r="C388" s="108" t="s">
        <v>62</v>
      </c>
      <c r="D388" s="82"/>
      <c r="E388" s="14"/>
      <c r="F388" s="31">
        <v>0</v>
      </c>
      <c r="G388" s="84"/>
      <c r="H388" s="14"/>
      <c r="I388" s="31">
        <v>0</v>
      </c>
      <c r="J388" s="42"/>
      <c r="K388" s="14"/>
      <c r="L388" s="34">
        <v>0</v>
      </c>
      <c r="M388" s="42"/>
      <c r="N388" s="60">
        <v>0</v>
      </c>
      <c r="O388" s="42"/>
      <c r="P388" s="14"/>
      <c r="Q388" s="34">
        <v>0</v>
      </c>
      <c r="R388" s="42"/>
      <c r="S388" s="86"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45" hidden="1" customHeight="1">
      <c r="A389" t="s">
        <v>520</v>
      </c>
      <c r="B389" s="12" t="s">
        <v>120</v>
      </c>
      <c r="C389" s="108" t="s">
        <v>63</v>
      </c>
      <c r="D389" s="82"/>
      <c r="E389" s="14"/>
      <c r="F389" s="31">
        <v>0</v>
      </c>
      <c r="G389" s="84"/>
      <c r="H389" s="14"/>
      <c r="I389" s="31">
        <v>0</v>
      </c>
      <c r="J389" s="42"/>
      <c r="K389" s="14"/>
      <c r="L389" s="34">
        <v>0</v>
      </c>
      <c r="M389" s="42"/>
      <c r="N389" s="60">
        <v>0</v>
      </c>
      <c r="O389" s="42"/>
      <c r="P389" s="14"/>
      <c r="Q389" s="34">
        <v>0</v>
      </c>
      <c r="R389" s="42"/>
      <c r="S389" s="86"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45" hidden="1" customHeight="1">
      <c r="A390" t="s">
        <v>521</v>
      </c>
      <c r="B390" s="12" t="s">
        <v>120</v>
      </c>
      <c r="C390" s="108" t="s">
        <v>64</v>
      </c>
      <c r="D390" s="82"/>
      <c r="E390" s="14"/>
      <c r="F390" s="31">
        <v>0</v>
      </c>
      <c r="G390" s="84"/>
      <c r="H390" s="14"/>
      <c r="I390" s="31">
        <v>0</v>
      </c>
      <c r="J390" s="42"/>
      <c r="K390" s="14"/>
      <c r="L390" s="34">
        <v>0</v>
      </c>
      <c r="M390" s="42"/>
      <c r="N390" s="60">
        <v>0</v>
      </c>
      <c r="O390" s="42"/>
      <c r="P390" s="14"/>
      <c r="Q390" s="34">
        <v>0</v>
      </c>
      <c r="R390" s="42"/>
      <c r="S390" s="86"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20.45" hidden="1" customHeight="1">
      <c r="A391" t="s">
        <v>502</v>
      </c>
      <c r="B391" s="12" t="s">
        <v>120</v>
      </c>
      <c r="C391" s="108" t="s">
        <v>21</v>
      </c>
      <c r="D391" s="82"/>
      <c r="E391" s="14"/>
      <c r="F391" s="31">
        <v>0</v>
      </c>
      <c r="G391" s="84"/>
      <c r="H391" s="14"/>
      <c r="I391" s="31">
        <v>0</v>
      </c>
      <c r="J391" s="42"/>
      <c r="K391" s="14"/>
      <c r="L391" s="34">
        <v>0</v>
      </c>
      <c r="M391" s="42"/>
      <c r="N391" s="60">
        <v>0</v>
      </c>
      <c r="O391" s="42"/>
      <c r="P391" s="14"/>
      <c r="Q391" s="34">
        <v>0</v>
      </c>
      <c r="R391" s="42"/>
      <c r="S391" s="86"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20.45" hidden="1" customHeight="1">
      <c r="A392" t="s">
        <v>502</v>
      </c>
      <c r="B392" s="12" t="s">
        <v>120</v>
      </c>
      <c r="C392" s="108" t="s">
        <v>21</v>
      </c>
      <c r="D392" s="82"/>
      <c r="E392" s="14"/>
      <c r="F392" s="31">
        <v>0</v>
      </c>
      <c r="G392" s="84"/>
      <c r="H392" s="14"/>
      <c r="I392" s="31">
        <v>0</v>
      </c>
      <c r="J392" s="42"/>
      <c r="K392" s="14"/>
      <c r="L392" s="34">
        <v>0</v>
      </c>
      <c r="M392" s="42"/>
      <c r="N392" s="60">
        <v>0</v>
      </c>
      <c r="O392" s="42"/>
      <c r="P392" s="14"/>
      <c r="Q392" s="34">
        <v>0</v>
      </c>
      <c r="R392" s="42"/>
      <c r="S392" s="86"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20.45" hidden="1" customHeight="1">
      <c r="A393" t="s">
        <v>502</v>
      </c>
      <c r="B393" s="12" t="s">
        <v>120</v>
      </c>
      <c r="C393" s="108" t="s">
        <v>21</v>
      </c>
      <c r="D393" s="89"/>
      <c r="E393" s="117"/>
      <c r="F393" s="31">
        <v>0</v>
      </c>
      <c r="G393" s="91"/>
      <c r="H393" s="117"/>
      <c r="I393" s="31">
        <v>0</v>
      </c>
      <c r="J393" s="24"/>
      <c r="K393" s="117"/>
      <c r="L393" s="34">
        <v>0</v>
      </c>
      <c r="M393" s="24"/>
      <c r="N393" s="94">
        <v>0</v>
      </c>
      <c r="O393" s="24"/>
      <c r="P393" s="117"/>
      <c r="Q393" s="34">
        <v>0</v>
      </c>
      <c r="R393" s="24"/>
      <c r="S393" s="95"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20.45" hidden="1" customHeight="1">
      <c r="B394" s="7"/>
      <c r="C394" s="99" t="s">
        <v>65</v>
      </c>
      <c r="D394" s="100" t="s">
        <v>40</v>
      </c>
      <c r="E394" s="101">
        <v>0</v>
      </c>
      <c r="F394" s="102">
        <v>0</v>
      </c>
      <c r="G394" s="103" t="s">
        <v>40</v>
      </c>
      <c r="H394" s="101">
        <v>0</v>
      </c>
      <c r="I394" s="102">
        <v>0</v>
      </c>
      <c r="J394" s="103" t="s">
        <v>40</v>
      </c>
      <c r="K394" s="101">
        <v>0</v>
      </c>
      <c r="L394" s="102">
        <v>0</v>
      </c>
      <c r="M394" s="154"/>
      <c r="N394" s="102">
        <v>0</v>
      </c>
      <c r="O394" s="103" t="s">
        <v>40</v>
      </c>
      <c r="P394" s="101">
        <v>0</v>
      </c>
      <c r="Q394" s="102">
        <v>0</v>
      </c>
      <c r="R394" s="154"/>
      <c r="S394" s="120"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20.45" hidden="1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20.45" hidden="1" customHeight="1">
      <c r="B396" s="7"/>
      <c r="C396" s="99" t="s">
        <v>66</v>
      </c>
      <c r="D396" s="100" t="s">
        <v>40</v>
      </c>
      <c r="E396" s="101">
        <v>0</v>
      </c>
      <c r="F396" s="102">
        <v>0</v>
      </c>
      <c r="G396" s="103" t="s">
        <v>40</v>
      </c>
      <c r="H396" s="101">
        <v>0</v>
      </c>
      <c r="I396" s="102">
        <v>0</v>
      </c>
      <c r="J396" s="103" t="s">
        <v>40</v>
      </c>
      <c r="K396" s="101">
        <v>0</v>
      </c>
      <c r="L396" s="102">
        <v>0</v>
      </c>
      <c r="M396" s="259"/>
      <c r="N396" s="102">
        <v>0</v>
      </c>
      <c r="O396" s="103" t="s">
        <v>40</v>
      </c>
      <c r="P396" s="101">
        <v>0</v>
      </c>
      <c r="Q396" s="102">
        <v>0</v>
      </c>
      <c r="R396" s="106"/>
      <c r="S396" s="107">
        <v>0</v>
      </c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20.45" hidden="1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20.45" hidden="1" customHeight="1" thickTop="1" thickBot="1">
      <c r="B398" s="7"/>
      <c r="C398" s="260" t="s">
        <v>73</v>
      </c>
      <c r="D398" s="261"/>
      <c r="E398" s="261"/>
      <c r="F398" s="262">
        <v>0</v>
      </c>
      <c r="G398" s="263"/>
      <c r="H398" s="261"/>
      <c r="I398" s="262">
        <v>0</v>
      </c>
      <c r="J398" s="264"/>
      <c r="K398" s="265"/>
      <c r="L398" s="262">
        <v>0</v>
      </c>
      <c r="M398" s="263"/>
      <c r="N398" s="262">
        <v>0</v>
      </c>
      <c r="O398" s="264"/>
      <c r="P398" s="265"/>
      <c r="Q398" s="262">
        <v>0</v>
      </c>
      <c r="R398" s="264"/>
      <c r="S398" s="266"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hidden="1" customHeight="1" thickTop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hidden="1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 t="s">
        <v>552</v>
      </c>
      <c r="M400" s="14"/>
      <c r="N400" s="14"/>
      <c r="O400" s="14"/>
      <c r="P400" s="14"/>
      <c r="Q400" s="14"/>
      <c r="R400" s="14" t="s">
        <v>553</v>
      </c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 t="s">
        <v>554</v>
      </c>
      <c r="M401" s="11">
        <v>10566.27</v>
      </c>
      <c r="N401" s="11">
        <v>0.53097345132743368</v>
      </c>
      <c r="O401" s="11">
        <v>11342.833162932409</v>
      </c>
      <c r="P401" s="11"/>
      <c r="Q401" s="11">
        <v>776.56316293240889</v>
      </c>
      <c r="R401" s="11">
        <v>6132</v>
      </c>
      <c r="S401" s="11">
        <v>776.56316293240889</v>
      </c>
      <c r="T401" s="11"/>
      <c r="U401" s="11"/>
      <c r="V401" s="6" t="s">
        <v>256</v>
      </c>
      <c r="W401" s="6"/>
      <c r="X401" s="6"/>
      <c r="Y401" s="6"/>
      <c r="Z401" s="1"/>
      <c r="AA401" s="1"/>
      <c r="AB401" s="6"/>
      <c r="AC401" s="6"/>
      <c r="AD401" s="1"/>
      <c r="AE401" s="749" t="s">
        <v>122</v>
      </c>
      <c r="AF401" s="6"/>
      <c r="AG401" s="6"/>
      <c r="AH401" s="1"/>
      <c r="AI401" s="1"/>
      <c r="AJ401" s="267"/>
      <c r="AK401" s="2"/>
      <c r="AL401" s="1"/>
      <c r="AM401" s="6"/>
      <c r="AN401" s="6"/>
      <c r="AO401" s="5" t="s">
        <v>550</v>
      </c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 t="s">
        <v>555</v>
      </c>
      <c r="M402" s="11">
        <v>7572.49</v>
      </c>
      <c r="N402" s="11">
        <v>0.38053097345132736</v>
      </c>
      <c r="O402" s="11">
        <v>8129.0304334348912</v>
      </c>
      <c r="P402" s="11"/>
      <c r="Q402" s="11">
        <v>556.54043343489138</v>
      </c>
      <c r="R402" s="11">
        <v>6139</v>
      </c>
      <c r="S402" s="11">
        <v>556.54043343489138</v>
      </c>
      <c r="T402" s="11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1:61" ht="20.45" customHeight="1" thickTop="1" thickBot="1">
      <c r="A403" t="s">
        <v>522</v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 t="s">
        <v>556</v>
      </c>
      <c r="M403" s="11">
        <v>1761.05</v>
      </c>
      <c r="N403" s="11">
        <v>8.8495575221238937E-2</v>
      </c>
      <c r="O403" s="11">
        <v>1890.472193822068</v>
      </c>
      <c r="P403" s="11"/>
      <c r="Q403" s="11">
        <v>129.42219382206804</v>
      </c>
      <c r="R403" s="11">
        <v>6131</v>
      </c>
      <c r="S403" s="11">
        <v>129.42219382206804</v>
      </c>
      <c r="T403" s="11"/>
      <c r="U403" s="11"/>
      <c r="V403" s="269"/>
      <c r="W403" s="750"/>
      <c r="X403" s="779" t="s">
        <v>123</v>
      </c>
      <c r="Y403" s="772"/>
      <c r="Z403" s="780"/>
      <c r="AA403" s="771" t="s">
        <v>75</v>
      </c>
      <c r="AB403" s="772"/>
      <c r="AC403" s="780"/>
      <c r="AD403" s="771" t="s">
        <v>7</v>
      </c>
      <c r="AE403" s="772"/>
      <c r="AF403" s="780"/>
      <c r="AG403" s="771" t="s">
        <v>124</v>
      </c>
      <c r="AH403" s="772"/>
      <c r="AI403" s="780"/>
      <c r="AJ403" s="771" t="s">
        <v>125</v>
      </c>
      <c r="AK403" s="772"/>
      <c r="AL403" s="772"/>
      <c r="AM403" s="771" t="s">
        <v>126</v>
      </c>
      <c r="AN403" s="772"/>
      <c r="AO403" s="773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1:61" ht="20.45" customHeight="1">
      <c r="A404" t="s">
        <v>522</v>
      </c>
      <c r="B404" s="7"/>
      <c r="C404" s="11"/>
      <c r="D404" s="11"/>
      <c r="E404" s="11"/>
      <c r="F404" s="11"/>
      <c r="G404" s="11" t="s">
        <v>557</v>
      </c>
      <c r="H404" s="11"/>
      <c r="I404" s="11"/>
      <c r="J404" s="11"/>
      <c r="K404" s="11"/>
      <c r="L404" s="11"/>
      <c r="M404" s="11"/>
      <c r="N404" s="11">
        <v>1</v>
      </c>
      <c r="O404" s="11">
        <v>21362.335790189369</v>
      </c>
      <c r="P404" s="11"/>
      <c r="Q404" s="11">
        <v>1462.5257901893683</v>
      </c>
      <c r="R404" s="11"/>
      <c r="S404" s="11"/>
      <c r="T404" s="11"/>
      <c r="U404" s="11"/>
      <c r="V404" s="88"/>
      <c r="W404" s="271" t="s">
        <v>127</v>
      </c>
      <c r="X404" s="271" t="s">
        <v>128</v>
      </c>
      <c r="Y404" s="271" t="s">
        <v>129</v>
      </c>
      <c r="Z404" s="272" t="s">
        <v>130</v>
      </c>
      <c r="AA404" s="271" t="s">
        <v>128</v>
      </c>
      <c r="AB404" s="271" t="s">
        <v>129</v>
      </c>
      <c r="AC404" s="272" t="s">
        <v>130</v>
      </c>
      <c r="AD404" s="273" t="s">
        <v>128</v>
      </c>
      <c r="AE404" s="271" t="s">
        <v>129</v>
      </c>
      <c r="AF404" s="271" t="s">
        <v>130</v>
      </c>
      <c r="AG404" s="273" t="s">
        <v>131</v>
      </c>
      <c r="AH404" s="271" t="s">
        <v>132</v>
      </c>
      <c r="AI404" s="271" t="s">
        <v>133</v>
      </c>
      <c r="AJ404" s="273" t="s">
        <v>128</v>
      </c>
      <c r="AK404" s="271" t="s">
        <v>129</v>
      </c>
      <c r="AL404" s="271" t="s">
        <v>130</v>
      </c>
      <c r="AM404" s="274" t="s">
        <v>131</v>
      </c>
      <c r="AN404" s="271" t="s">
        <v>132</v>
      </c>
      <c r="AO404" s="145" t="s">
        <v>133</v>
      </c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1:61" ht="20.45" customHeight="1">
      <c r="A405" t="s">
        <v>16</v>
      </c>
      <c r="B405" s="7"/>
      <c r="C405" s="11"/>
      <c r="D405" s="11"/>
      <c r="E405" s="11"/>
      <c r="F405" s="11"/>
      <c r="G405" s="11" t="s">
        <v>552</v>
      </c>
      <c r="H405" s="11"/>
      <c r="I405" s="11"/>
      <c r="J405" s="11">
        <v>103015.53</v>
      </c>
      <c r="K405" s="11">
        <v>0.27745732696484315</v>
      </c>
      <c r="L405" s="11" t="s">
        <v>558</v>
      </c>
      <c r="M405" s="11">
        <v>19899.810000000001</v>
      </c>
      <c r="N405" s="11">
        <v>0.25846181540896523</v>
      </c>
      <c r="O405" s="11">
        <v>0.27745732696484315</v>
      </c>
      <c r="P405" s="11">
        <v>21362.335790189369</v>
      </c>
      <c r="Q405" s="11">
        <v>1462.5257901893674</v>
      </c>
      <c r="R405" s="11"/>
      <c r="S405" s="11"/>
      <c r="T405" s="258"/>
      <c r="U405" s="258"/>
      <c r="V405" s="109" t="s">
        <v>16</v>
      </c>
      <c r="W405" s="275"/>
      <c r="X405" s="275"/>
      <c r="Y405" s="275"/>
      <c r="Z405" s="276">
        <v>2470120.3212222797</v>
      </c>
      <c r="AA405" s="275"/>
      <c r="AB405" s="275"/>
      <c r="AC405" s="276">
        <v>2470120.3212222797</v>
      </c>
      <c r="AD405" s="277"/>
      <c r="AE405" s="278"/>
      <c r="AF405" s="278">
        <v>5121135.46</v>
      </c>
      <c r="AG405" s="277"/>
      <c r="AH405" s="278"/>
      <c r="AI405" s="279"/>
      <c r="AJ405" s="277"/>
      <c r="AK405" s="278"/>
      <c r="AL405" s="278">
        <v>4604575.2200000007</v>
      </c>
      <c r="AM405" s="280"/>
      <c r="AN405" s="278"/>
      <c r="AO405" s="281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1:61" ht="20.45" customHeight="1">
      <c r="A406" t="s">
        <v>134</v>
      </c>
      <c r="B406" s="7"/>
      <c r="C406" s="11"/>
      <c r="D406" s="11"/>
      <c r="E406" s="11"/>
      <c r="F406" s="11"/>
      <c r="G406" s="11" t="s">
        <v>558</v>
      </c>
      <c r="H406" s="11"/>
      <c r="I406" s="11"/>
      <c r="J406" s="11">
        <v>56808.71</v>
      </c>
      <c r="K406" s="11">
        <v>0.15300598681500696</v>
      </c>
      <c r="L406" s="11" t="s">
        <v>554</v>
      </c>
      <c r="M406" s="11">
        <v>5854.93</v>
      </c>
      <c r="N406" s="11">
        <v>0.53097345132743357</v>
      </c>
      <c r="O406" s="11">
        <v>6255.0929916237856</v>
      </c>
      <c r="P406" s="11"/>
      <c r="Q406" s="11">
        <v>400.16299162378527</v>
      </c>
      <c r="R406" s="11">
        <v>6232</v>
      </c>
      <c r="S406" s="11">
        <v>400.16299162378527</v>
      </c>
      <c r="T406" s="258"/>
      <c r="U406" s="258"/>
      <c r="V406" s="282" t="s">
        <v>134</v>
      </c>
      <c r="W406" s="283"/>
      <c r="X406" s="283"/>
      <c r="Y406" s="283"/>
      <c r="Z406" s="284">
        <v>545848.99954707432</v>
      </c>
      <c r="AA406" s="283"/>
      <c r="AB406" s="283"/>
      <c r="AC406" s="284">
        <v>574246.67272441753</v>
      </c>
      <c r="AD406" s="285"/>
      <c r="AE406" s="286"/>
      <c r="AF406" s="286">
        <v>640912.73999999987</v>
      </c>
      <c r="AG406" s="285"/>
      <c r="AH406" s="286">
        <v>66666.067275582347</v>
      </c>
      <c r="AI406" s="287">
        <v>0.11609308410843082</v>
      </c>
      <c r="AJ406" s="285"/>
      <c r="AK406" s="286"/>
      <c r="AL406" s="286">
        <v>538002.03000000038</v>
      </c>
      <c r="AM406" s="288"/>
      <c r="AN406" s="286">
        <v>102910.7099999995</v>
      </c>
      <c r="AO406" s="289">
        <v>0.19128312582760965</v>
      </c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1:61" ht="20.45" customHeight="1">
      <c r="A407" t="s">
        <v>135</v>
      </c>
      <c r="B407" s="7"/>
      <c r="C407" s="11"/>
      <c r="D407" s="11"/>
      <c r="E407" s="11"/>
      <c r="F407" s="11"/>
      <c r="G407" s="11" t="s">
        <v>84</v>
      </c>
      <c r="H407" s="11"/>
      <c r="I407" s="11"/>
      <c r="J407" s="11">
        <v>173031.18999999994</v>
      </c>
      <c r="K407" s="11">
        <v>0.46603431015639951</v>
      </c>
      <c r="L407" s="11" t="s">
        <v>555</v>
      </c>
      <c r="M407" s="11">
        <v>4196.03</v>
      </c>
      <c r="N407" s="11">
        <v>0.38053097345132736</v>
      </c>
      <c r="O407" s="11">
        <v>4482.8166439970455</v>
      </c>
      <c r="P407" s="11"/>
      <c r="Q407" s="11">
        <v>286.78664399704576</v>
      </c>
      <c r="R407" s="11">
        <v>6239</v>
      </c>
      <c r="S407" s="11">
        <v>286.78664399704576</v>
      </c>
      <c r="T407" s="258"/>
      <c r="U407" s="258"/>
      <c r="V407" s="290" t="s">
        <v>135</v>
      </c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1:61" ht="20.45" customHeight="1">
      <c r="A408" t="s">
        <v>32</v>
      </c>
      <c r="B408" s="7"/>
      <c r="C408" s="11"/>
      <c r="D408" s="11"/>
      <c r="E408" s="11"/>
      <c r="F408" s="11"/>
      <c r="G408" s="11" t="s">
        <v>559</v>
      </c>
      <c r="H408" s="11"/>
      <c r="I408" s="11"/>
      <c r="J408" s="11">
        <v>7942.74</v>
      </c>
      <c r="K408" s="11">
        <v>2.1392613416411469E-2</v>
      </c>
      <c r="L408" s="11" t="s">
        <v>556</v>
      </c>
      <c r="M408" s="11">
        <v>975.82</v>
      </c>
      <c r="N408" s="11">
        <v>8.8495575221238937E-2</v>
      </c>
      <c r="O408" s="11">
        <v>1042.5154986039643</v>
      </c>
      <c r="P408" s="11"/>
      <c r="Q408" s="11">
        <v>66.695498603964211</v>
      </c>
      <c r="R408" s="11">
        <v>6231</v>
      </c>
      <c r="S408" s="11">
        <v>66.695498603964211</v>
      </c>
      <c r="T408" s="258"/>
      <c r="U408" s="258"/>
      <c r="V408" s="108" t="s">
        <v>32</v>
      </c>
      <c r="W408" s="298" t="s">
        <v>136</v>
      </c>
      <c r="X408" s="291"/>
      <c r="Y408" s="299">
        <v>420.22465912639564</v>
      </c>
      <c r="Z408" s="292">
        <v>40210.849310440237</v>
      </c>
      <c r="AA408" s="291"/>
      <c r="AB408" s="299">
        <v>425.69385735300864</v>
      </c>
      <c r="AC408" s="292">
        <v>40734.191053869705</v>
      </c>
      <c r="AD408" s="300"/>
      <c r="AE408" s="299">
        <v>557.68518867924536</v>
      </c>
      <c r="AF408" s="292">
        <v>59114.630000000005</v>
      </c>
      <c r="AG408" s="293">
        <v>131.99133132623672</v>
      </c>
      <c r="AH408" s="294">
        <v>18380.4389461303</v>
      </c>
      <c r="AI408" s="295">
        <v>0.45122877048970333</v>
      </c>
      <c r="AJ408" s="300"/>
      <c r="AK408" s="294">
        <v>321.2756910569106</v>
      </c>
      <c r="AL408" s="292">
        <v>39516.910000000003</v>
      </c>
      <c r="AM408" s="296">
        <v>137.46052955284972</v>
      </c>
      <c r="AN408" s="294">
        <v>19597.72</v>
      </c>
      <c r="AO408" s="301">
        <v>0.49593250079522916</v>
      </c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1:61" ht="20.45" customHeight="1">
      <c r="A409" t="s">
        <v>33</v>
      </c>
      <c r="B409" s="7"/>
      <c r="C409" s="11"/>
      <c r="D409" s="11"/>
      <c r="E409" s="11"/>
      <c r="F409" s="11"/>
      <c r="G409" s="11" t="s">
        <v>560</v>
      </c>
      <c r="H409" s="11"/>
      <c r="I409" s="11"/>
      <c r="J409" s="11">
        <v>30486.059999999998</v>
      </c>
      <c r="K409" s="11">
        <v>8.2109762647338949E-2</v>
      </c>
      <c r="L409" s="11"/>
      <c r="M409" s="11">
        <v>11026.779999999999</v>
      </c>
      <c r="N409" s="11">
        <v>0.99999999999999989</v>
      </c>
      <c r="O409" s="11">
        <v>11780.425134224795</v>
      </c>
      <c r="P409" s="11"/>
      <c r="Q409" s="11">
        <v>753.64513422479524</v>
      </c>
      <c r="R409" s="11"/>
      <c r="S409" s="11"/>
      <c r="T409" s="258"/>
      <c r="U409" s="258"/>
      <c r="V409" s="109" t="s">
        <v>33</v>
      </c>
      <c r="W409" s="302" t="s">
        <v>137</v>
      </c>
      <c r="X409" s="275"/>
      <c r="Y409" s="303">
        <v>358.44743114823154</v>
      </c>
      <c r="Z409" s="276">
        <v>34299.452272934417</v>
      </c>
      <c r="AA409" s="275"/>
      <c r="AB409" s="303">
        <v>358.44743114823154</v>
      </c>
      <c r="AC409" s="276">
        <v>34299.452272934417</v>
      </c>
      <c r="AD409" s="304"/>
      <c r="AE409" s="303">
        <v>370.11273584905655</v>
      </c>
      <c r="AF409" s="276">
        <v>39231.949999999997</v>
      </c>
      <c r="AG409" s="277">
        <v>11.665304700825004</v>
      </c>
      <c r="AH409" s="278">
        <v>4932.49772706558</v>
      </c>
      <c r="AI409" s="305">
        <v>0.14380689486863316</v>
      </c>
      <c r="AJ409" s="304"/>
      <c r="AK409" s="278">
        <v>223.22398373983739</v>
      </c>
      <c r="AL409" s="276">
        <v>27456.55</v>
      </c>
      <c r="AM409" s="280">
        <v>11.665304700825004</v>
      </c>
      <c r="AN409" s="278">
        <v>11775.399999999998</v>
      </c>
      <c r="AO409" s="306">
        <v>0.42887398453192399</v>
      </c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1:61" ht="20.45" customHeight="1">
      <c r="A410" t="s">
        <v>34</v>
      </c>
      <c r="B410" s="7"/>
      <c r="C410" s="11"/>
      <c r="D410" s="11"/>
      <c r="E410" s="11"/>
      <c r="F410" s="11"/>
      <c r="G410" s="11"/>
      <c r="H410" s="11"/>
      <c r="I410" s="11"/>
      <c r="J410" s="11">
        <v>371284.22999999992</v>
      </c>
      <c r="K410" s="11">
        <v>1</v>
      </c>
      <c r="L410" s="11" t="s">
        <v>84</v>
      </c>
      <c r="M410" s="11">
        <v>11026.779999999999</v>
      </c>
      <c r="N410" s="11">
        <v>0.14321752704750793</v>
      </c>
      <c r="O410" s="11">
        <v>0.15300598681500696</v>
      </c>
      <c r="P410" s="11">
        <v>11780.425134224797</v>
      </c>
      <c r="Q410" s="11">
        <v>753.64513422479831</v>
      </c>
      <c r="R410" s="11"/>
      <c r="S410" s="11"/>
      <c r="T410" s="258"/>
      <c r="U410" s="258"/>
      <c r="V410" s="108" t="s">
        <v>34</v>
      </c>
      <c r="W410" s="298" t="s">
        <v>138</v>
      </c>
      <c r="X410" s="291"/>
      <c r="Y410" s="299">
        <v>163.5905851973032</v>
      </c>
      <c r="Z410" s="292">
        <v>15653.808569089519</v>
      </c>
      <c r="AA410" s="291"/>
      <c r="AB410" s="299">
        <v>163.5905851973032</v>
      </c>
      <c r="AC410" s="292">
        <v>15653.808569089519</v>
      </c>
      <c r="AD410" s="300"/>
      <c r="AE410" s="299">
        <v>157.61283018867923</v>
      </c>
      <c r="AF410" s="292">
        <v>16706.96</v>
      </c>
      <c r="AG410" s="293">
        <v>-5.9777550086239728</v>
      </c>
      <c r="AH410" s="294">
        <v>1053.1514309104805</v>
      </c>
      <c r="AI410" s="295">
        <v>6.7277648519994362E-2</v>
      </c>
      <c r="AJ410" s="300"/>
      <c r="AK410" s="294">
        <v>116.62674796747967</v>
      </c>
      <c r="AL410" s="292">
        <v>14345.09</v>
      </c>
      <c r="AM410" s="296">
        <v>-5.9777550086239728</v>
      </c>
      <c r="AN410" s="294">
        <v>2361.869999999999</v>
      </c>
      <c r="AO410" s="301">
        <v>0.16464657942194849</v>
      </c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1:61" ht="20.45" customHeight="1">
      <c r="A411" t="s">
        <v>35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 t="s">
        <v>554</v>
      </c>
      <c r="M411" s="11">
        <v>20070.72</v>
      </c>
      <c r="N411" s="11">
        <v>0.53097345132743357</v>
      </c>
      <c r="O411" s="11">
        <v>19052.116900759112</v>
      </c>
      <c r="P411" s="11"/>
      <c r="Q411" s="11">
        <v>-1018.6030992408887</v>
      </c>
      <c r="R411" s="11">
        <v>6432</v>
      </c>
      <c r="S411" s="11">
        <v>-1018.6030992408887</v>
      </c>
      <c r="T411" s="258"/>
      <c r="U411" s="258"/>
      <c r="V411" s="108" t="s">
        <v>35</v>
      </c>
      <c r="W411" s="298" t="s">
        <v>139</v>
      </c>
      <c r="X411" s="291"/>
      <c r="Y411" s="299">
        <v>39.074620063295917</v>
      </c>
      <c r="Z411" s="292">
        <v>3739.0087066625533</v>
      </c>
      <c r="AA411" s="291"/>
      <c r="AB411" s="299">
        <v>39.074620063295917</v>
      </c>
      <c r="AC411" s="292">
        <v>3739.0087066625533</v>
      </c>
      <c r="AD411" s="300"/>
      <c r="AE411" s="299">
        <v>-5.0150000000000015</v>
      </c>
      <c r="AF411" s="292">
        <v>-531.59000000000015</v>
      </c>
      <c r="AG411" s="293">
        <v>-44.089620063295918</v>
      </c>
      <c r="AH411" s="294">
        <v>-4270.598706662553</v>
      </c>
      <c r="AI411" s="295">
        <v>-1.1421740471084643</v>
      </c>
      <c r="AJ411" s="300"/>
      <c r="AK411" s="294">
        <v>49.421788617886179</v>
      </c>
      <c r="AL411" s="292">
        <v>6078.88</v>
      </c>
      <c r="AM411" s="296">
        <v>-44.089620063295918</v>
      </c>
      <c r="AN411" s="294">
        <v>-6610.47</v>
      </c>
      <c r="AO411" s="307">
        <v>-1.087448674755876</v>
      </c>
      <c r="AP411" s="258"/>
      <c r="AQ411" s="258" t="s">
        <v>561</v>
      </c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1:61" ht="20.45" customHeight="1">
      <c r="A412" t="s">
        <v>36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 t="s">
        <v>555</v>
      </c>
      <c r="M412" s="11">
        <v>14384.01</v>
      </c>
      <c r="N412" s="11">
        <v>0.38053097345132736</v>
      </c>
      <c r="O412" s="11">
        <v>13654.017112210697</v>
      </c>
      <c r="P412" s="11"/>
      <c r="Q412" s="11">
        <v>-729.9928877893035</v>
      </c>
      <c r="R412" s="11">
        <v>6439</v>
      </c>
      <c r="S412" s="11">
        <v>-729.9928877893035</v>
      </c>
      <c r="T412" s="258"/>
      <c r="U412" s="258"/>
      <c r="V412" s="109" t="s">
        <v>36</v>
      </c>
      <c r="W412" s="302"/>
      <c r="X412" s="275"/>
      <c r="Y412" s="303">
        <v>45.280828143832579</v>
      </c>
      <c r="Z412" s="276">
        <v>4332.8741367267949</v>
      </c>
      <c r="AA412" s="275"/>
      <c r="AB412" s="303">
        <v>45.280828143832579</v>
      </c>
      <c r="AC412" s="276">
        <v>4332.8741367267949</v>
      </c>
      <c r="AD412" s="304"/>
      <c r="AE412" s="303">
        <v>63.652547169811321</v>
      </c>
      <c r="AF412" s="276">
        <v>6747.17</v>
      </c>
      <c r="AG412" s="277">
        <v>18.371719025978742</v>
      </c>
      <c r="AH412" s="278">
        <v>2414.2958632732052</v>
      </c>
      <c r="AI412" s="305">
        <v>0.55720424528579748</v>
      </c>
      <c r="AJ412" s="304"/>
      <c r="AK412" s="278">
        <v>27.737804878048781</v>
      </c>
      <c r="AL412" s="276">
        <v>3411.75</v>
      </c>
      <c r="AM412" s="280">
        <v>18.371719025978742</v>
      </c>
      <c r="AN412" s="278">
        <v>3335.42</v>
      </c>
      <c r="AO412" s="306">
        <v>0.97762731735912656</v>
      </c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1:61" ht="20.45" customHeight="1">
      <c r="A413" t="s">
        <v>37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 t="s">
        <v>556</v>
      </c>
      <c r="M413" s="11">
        <v>3345.12</v>
      </c>
      <c r="N413" s="11">
        <v>8.8495575221238937E-2</v>
      </c>
      <c r="O413" s="11">
        <v>3175.3528167931859</v>
      </c>
      <c r="P413" s="11"/>
      <c r="Q413" s="11">
        <v>-169.76718320681402</v>
      </c>
      <c r="R413" s="11">
        <v>6431</v>
      </c>
      <c r="S413" s="11">
        <v>-169.76718320681402</v>
      </c>
      <c r="T413" s="258"/>
      <c r="U413" s="258"/>
      <c r="V413" s="108" t="s">
        <v>37</v>
      </c>
      <c r="W413" s="298" t="s">
        <v>140</v>
      </c>
      <c r="X413" s="295"/>
      <c r="Y413" s="299">
        <v>142.73560426405712</v>
      </c>
      <c r="Z413" s="292">
        <v>13658.217692956216</v>
      </c>
      <c r="AA413" s="295"/>
      <c r="AB413" s="299">
        <v>142.73560426405712</v>
      </c>
      <c r="AC413" s="292">
        <v>13658.217692956216</v>
      </c>
      <c r="AD413" s="300"/>
      <c r="AE413" s="299">
        <v>157.09886792452829</v>
      </c>
      <c r="AF413" s="292">
        <v>16652.48</v>
      </c>
      <c r="AG413" s="293">
        <v>14.363263660471176</v>
      </c>
      <c r="AH413" s="294">
        <v>2994.2623070437839</v>
      </c>
      <c r="AI413" s="295">
        <v>0.21922789447029958</v>
      </c>
      <c r="AJ413" s="300"/>
      <c r="AK413" s="294">
        <v>101.54471544715447</v>
      </c>
      <c r="AL413" s="292">
        <v>12490</v>
      </c>
      <c r="AM413" s="296">
        <v>14.363263660471176</v>
      </c>
      <c r="AN413" s="294">
        <v>4162.4799999999996</v>
      </c>
      <c r="AO413" s="301">
        <v>0.33326501200960768</v>
      </c>
      <c r="AP413" s="258"/>
      <c r="AQ413" s="258"/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1:61" ht="20.45" customHeight="1">
      <c r="A414" t="s">
        <v>38</v>
      </c>
      <c r="B414" s="7"/>
      <c r="C414" s="11"/>
      <c r="D414" s="11"/>
      <c r="E414" s="11"/>
      <c r="F414" s="11"/>
      <c r="G414" s="11" t="s">
        <v>554</v>
      </c>
      <c r="H414" s="11"/>
      <c r="I414" s="11"/>
      <c r="J414" s="11"/>
      <c r="K414" s="11"/>
      <c r="L414" s="11"/>
      <c r="M414" s="11">
        <v>37799.850000000006</v>
      </c>
      <c r="N414" s="11"/>
      <c r="O414" s="11">
        <v>35881.486829762995</v>
      </c>
      <c r="P414" s="11"/>
      <c r="Q414" s="11">
        <v>-1918.3631702370112</v>
      </c>
      <c r="R414" s="11"/>
      <c r="S414" s="11"/>
      <c r="T414" s="258"/>
      <c r="U414" s="258"/>
      <c r="V414" s="108" t="s">
        <v>38</v>
      </c>
      <c r="W414" s="298" t="s">
        <v>141</v>
      </c>
      <c r="X414" s="291"/>
      <c r="Y414" s="299">
        <v>175.05617999055076</v>
      </c>
      <c r="Z414" s="292">
        <v>16750.939102657692</v>
      </c>
      <c r="AA414" s="291"/>
      <c r="AB414" s="299">
        <v>176.61268649918139</v>
      </c>
      <c r="AC414" s="292">
        <v>16899.879549892226</v>
      </c>
      <c r="AD414" s="300"/>
      <c r="AE414" s="299">
        <v>123.10530769230768</v>
      </c>
      <c r="AF414" s="292">
        <v>16003.689999999999</v>
      </c>
      <c r="AG414" s="293">
        <v>-53.507378806873717</v>
      </c>
      <c r="AH414" s="294">
        <v>-896.18954989222766</v>
      </c>
      <c r="AI414" s="295">
        <v>-5.3029345401337066E-2</v>
      </c>
      <c r="AJ414" s="300"/>
      <c r="AK414" s="294">
        <v>166.18349593495935</v>
      </c>
      <c r="AL414" s="292">
        <v>20440.57</v>
      </c>
      <c r="AM414" s="296">
        <v>-51.950872298243084</v>
      </c>
      <c r="AN414" s="294">
        <v>-4436.880000000001</v>
      </c>
      <c r="AO414" s="301">
        <v>-0.21706244003958799</v>
      </c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1:61" ht="20.45" hidden="1" customHeight="1">
      <c r="A415" t="s">
        <v>21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 t="s">
        <v>556</v>
      </c>
      <c r="M415" s="11"/>
      <c r="N415" s="11"/>
      <c r="O415" s="11"/>
      <c r="P415" s="11"/>
      <c r="Q415" s="11">
        <v>0</v>
      </c>
      <c r="R415" s="11"/>
      <c r="S415" s="11"/>
      <c r="T415" s="258"/>
      <c r="U415" s="258"/>
      <c r="V415" s="108" t="s">
        <v>21</v>
      </c>
      <c r="W415" s="298"/>
      <c r="X415" s="295"/>
      <c r="Y415" s="299">
        <v>0</v>
      </c>
      <c r="Z415" s="292">
        <v>0</v>
      </c>
      <c r="AA415" s="291"/>
      <c r="AB415" s="299">
        <v>0</v>
      </c>
      <c r="AC415" s="292">
        <v>0</v>
      </c>
      <c r="AD415" s="300"/>
      <c r="AE415" s="299">
        <v>0</v>
      </c>
      <c r="AF415" s="292">
        <v>0</v>
      </c>
      <c r="AG415" s="293">
        <v>0</v>
      </c>
      <c r="AH415" s="294">
        <v>0</v>
      </c>
      <c r="AI415" s="295">
        <v>0</v>
      </c>
      <c r="AJ415" s="300"/>
      <c r="AK415" s="294">
        <v>0</v>
      </c>
      <c r="AL415" s="292">
        <v>0</v>
      </c>
      <c r="AM415" s="296">
        <v>0</v>
      </c>
      <c r="AN415" s="294">
        <v>0</v>
      </c>
      <c r="AO415" s="301">
        <v>0</v>
      </c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1:61" ht="20.45" hidden="1" customHeight="1">
      <c r="A416" t="s">
        <v>21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>
        <v>0</v>
      </c>
      <c r="R416" s="11"/>
      <c r="S416" s="11"/>
      <c r="T416" s="258"/>
      <c r="U416" s="258"/>
      <c r="V416" s="108" t="s">
        <v>21</v>
      </c>
      <c r="W416" s="298"/>
      <c r="X416" s="295"/>
      <c r="Y416" s="299">
        <v>0</v>
      </c>
      <c r="Z416" s="292">
        <v>0</v>
      </c>
      <c r="AA416" s="291"/>
      <c r="AB416" s="299">
        <v>0</v>
      </c>
      <c r="AC416" s="292">
        <v>0</v>
      </c>
      <c r="AD416" s="300"/>
      <c r="AE416" s="299">
        <v>0</v>
      </c>
      <c r="AF416" s="292">
        <v>0</v>
      </c>
      <c r="AG416" s="293">
        <v>0</v>
      </c>
      <c r="AH416" s="294">
        <v>0</v>
      </c>
      <c r="AI416" s="295">
        <v>0</v>
      </c>
      <c r="AJ416" s="300"/>
      <c r="AK416" s="294">
        <v>0</v>
      </c>
      <c r="AL416" s="292">
        <v>0</v>
      </c>
      <c r="AM416" s="296">
        <v>0</v>
      </c>
      <c r="AN416" s="294">
        <v>0</v>
      </c>
      <c r="AO416" s="301">
        <v>0</v>
      </c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1:61" ht="20.45" hidden="1" customHeight="1">
      <c r="A417" t="s">
        <v>21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8"/>
      <c r="U417" s="258"/>
      <c r="V417" s="108" t="s">
        <v>21</v>
      </c>
      <c r="W417" s="298" t="s">
        <v>141</v>
      </c>
      <c r="X417" s="291"/>
      <c r="Y417" s="299">
        <v>0</v>
      </c>
      <c r="Z417" s="292">
        <v>0</v>
      </c>
      <c r="AA417" s="291"/>
      <c r="AB417" s="299">
        <v>0</v>
      </c>
      <c r="AC417" s="292">
        <v>0</v>
      </c>
      <c r="AD417" s="300"/>
      <c r="AE417" s="299">
        <v>0</v>
      </c>
      <c r="AF417" s="292">
        <v>0</v>
      </c>
      <c r="AG417" s="293">
        <v>0</v>
      </c>
      <c r="AH417" s="294">
        <v>0</v>
      </c>
      <c r="AI417" s="295">
        <v>0</v>
      </c>
      <c r="AJ417" s="300"/>
      <c r="AK417" s="294">
        <v>0</v>
      </c>
      <c r="AL417" s="292">
        <v>0</v>
      </c>
      <c r="AM417" s="296">
        <v>0</v>
      </c>
      <c r="AN417" s="294">
        <v>0</v>
      </c>
      <c r="AO417" s="301">
        <v>0</v>
      </c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1:61" ht="20.45" customHeight="1">
      <c r="A418" t="s">
        <v>39</v>
      </c>
      <c r="B418" s="7"/>
      <c r="C418" s="11"/>
      <c r="D418" s="11"/>
      <c r="E418" s="11"/>
      <c r="F418" s="11"/>
      <c r="G418" s="11" t="s">
        <v>562</v>
      </c>
      <c r="H418" s="11"/>
      <c r="I418" s="11"/>
      <c r="J418" s="11"/>
      <c r="K418" s="11"/>
      <c r="L418" s="11" t="s">
        <v>559</v>
      </c>
      <c r="M418" s="11">
        <v>37799.850000000006</v>
      </c>
      <c r="N418" s="11">
        <v>0.49095030822839886</v>
      </c>
      <c r="O418" s="11">
        <v>0.46603431015639951</v>
      </c>
      <c r="P418" s="11">
        <v>35881.486829763002</v>
      </c>
      <c r="Q418" s="11">
        <v>-1918.3631702370039</v>
      </c>
      <c r="R418" s="11"/>
      <c r="S418" s="11"/>
      <c r="T418" s="258"/>
      <c r="U418" s="258"/>
      <c r="V418" s="308" t="s">
        <v>39</v>
      </c>
      <c r="W418" s="309"/>
      <c r="X418" s="310">
        <v>0.23567900627868238</v>
      </c>
      <c r="Y418" s="309"/>
      <c r="Z418" s="311">
        <v>128645.14979146743</v>
      </c>
      <c r="AA418" s="310">
        <v>0.22519491731420307</v>
      </c>
      <c r="AB418" s="309"/>
      <c r="AC418" s="311">
        <v>129317.43198213144</v>
      </c>
      <c r="AD418" s="312">
        <v>0.24016575173712421</v>
      </c>
      <c r="AE418" s="309"/>
      <c r="AF418" s="311">
        <v>153925.29</v>
      </c>
      <c r="AG418" s="313"/>
      <c r="AH418" s="314">
        <v>24607.858017868566</v>
      </c>
      <c r="AI418" s="310">
        <v>0.1902903393663801</v>
      </c>
      <c r="AJ418" s="312">
        <v>0.22999866747714673</v>
      </c>
      <c r="AK418" s="309"/>
      <c r="AL418" s="311">
        <v>123739.75</v>
      </c>
      <c r="AM418" s="315"/>
      <c r="AN418" s="314">
        <v>30185.540000000008</v>
      </c>
      <c r="AO418" s="289">
        <v>0.2439437609983858</v>
      </c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1:61" ht="20.45" customHeight="1">
      <c r="A419" t="s">
        <v>142</v>
      </c>
      <c r="B419" s="7"/>
      <c r="C419" s="11"/>
      <c r="D419" s="11"/>
      <c r="E419" s="11"/>
      <c r="F419" s="11"/>
      <c r="G419" s="11" t="s">
        <v>556</v>
      </c>
      <c r="H419" s="11"/>
      <c r="I419" s="11"/>
      <c r="J419" s="11"/>
      <c r="K419" s="11"/>
      <c r="L419" s="11" t="s">
        <v>554</v>
      </c>
      <c r="M419" s="11">
        <v>894.88</v>
      </c>
      <c r="N419" s="11">
        <v>0.53097345132743357</v>
      </c>
      <c r="O419" s="316">
        <v>874.55915313496655</v>
      </c>
      <c r="P419" s="162"/>
      <c r="Q419" s="11">
        <v>-20.320846865033445</v>
      </c>
      <c r="R419" s="11">
        <v>6532</v>
      </c>
      <c r="S419" s="11">
        <v>-20.320846865033445</v>
      </c>
      <c r="T419" s="258"/>
      <c r="U419" s="258"/>
      <c r="V419" s="108" t="s">
        <v>142</v>
      </c>
      <c r="W419" s="298" t="s">
        <v>143</v>
      </c>
      <c r="X419" s="291"/>
      <c r="Y419" s="291"/>
      <c r="Z419" s="292">
        <v>0</v>
      </c>
      <c r="AA419" s="291"/>
      <c r="AB419" s="291"/>
      <c r="AC419" s="292">
        <v>0</v>
      </c>
      <c r="AD419" s="300"/>
      <c r="AE419" s="299"/>
      <c r="AF419" s="292">
        <v>2916.67</v>
      </c>
      <c r="AG419" s="293"/>
      <c r="AH419" s="294">
        <v>2916.67</v>
      </c>
      <c r="AI419" s="295">
        <v>0</v>
      </c>
      <c r="AJ419" s="300"/>
      <c r="AK419" s="291"/>
      <c r="AL419" s="292">
        <v>9108.43</v>
      </c>
      <c r="AM419" s="296"/>
      <c r="AN419" s="294">
        <v>-6191.76</v>
      </c>
      <c r="AO419" s="301">
        <v>-0.67978345335035784</v>
      </c>
      <c r="AP419" s="258"/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1:61" ht="20.45" customHeight="1">
      <c r="A420" t="s">
        <v>42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 t="s">
        <v>555</v>
      </c>
      <c r="M420" s="11">
        <v>641.33000000000004</v>
      </c>
      <c r="N420" s="11">
        <v>0.38053097345132736</v>
      </c>
      <c r="O420" s="316">
        <v>626.76739308005938</v>
      </c>
      <c r="P420" s="162"/>
      <c r="Q420" s="11">
        <v>-14.562606919940663</v>
      </c>
      <c r="R420" s="11">
        <v>6539</v>
      </c>
      <c r="S420" s="11">
        <v>-14.562606919940663</v>
      </c>
      <c r="T420" s="258"/>
      <c r="U420" s="258"/>
      <c r="V420" s="108" t="s">
        <v>42</v>
      </c>
      <c r="W420" s="298" t="s">
        <v>144</v>
      </c>
      <c r="X420" s="291"/>
      <c r="Y420" s="291"/>
      <c r="Z420" s="292">
        <v>51976.551080722333</v>
      </c>
      <c r="AA420" s="291"/>
      <c r="AB420" s="291"/>
      <c r="AC420" s="292">
        <v>51976.551080722333</v>
      </c>
      <c r="AD420" s="300"/>
      <c r="AE420" s="299"/>
      <c r="AF420" s="292">
        <v>52734.41</v>
      </c>
      <c r="AG420" s="293"/>
      <c r="AH420" s="294">
        <v>757.85891927767079</v>
      </c>
      <c r="AI420" s="295">
        <v>1.4580785056335805E-2</v>
      </c>
      <c r="AJ420" s="300"/>
      <c r="AK420" s="291"/>
      <c r="AL420" s="292">
        <v>56421.890000000007</v>
      </c>
      <c r="AM420" s="296"/>
      <c r="AN420" s="294">
        <v>-3687.4800000000032</v>
      </c>
      <c r="AO420" s="301">
        <v>-6.5355485255811224E-2</v>
      </c>
      <c r="AP420" s="258"/>
      <c r="AQ420" s="258" t="s">
        <v>524</v>
      </c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1:61" ht="20.45" customHeight="1">
      <c r="A421" t="s">
        <v>43</v>
      </c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 t="s">
        <v>556</v>
      </c>
      <c r="M421" s="258">
        <v>149.15</v>
      </c>
      <c r="N421" s="258">
        <v>8.8495575221238937E-2</v>
      </c>
      <c r="O421" s="317">
        <v>145.75985885582779</v>
      </c>
      <c r="P421" s="162"/>
      <c r="Q421" s="258">
        <v>-3.3901411441722189</v>
      </c>
      <c r="R421" s="258">
        <v>6531</v>
      </c>
      <c r="S421" s="258">
        <v>-3.3901411441722189</v>
      </c>
      <c r="T421" s="258"/>
      <c r="U421" s="258"/>
      <c r="V421" s="109" t="s">
        <v>43</v>
      </c>
      <c r="W421" s="302" t="s">
        <v>145</v>
      </c>
      <c r="X421" s="275"/>
      <c r="Y421" s="275"/>
      <c r="Z421" s="276">
        <v>25233.696925057473</v>
      </c>
      <c r="AA421" s="275"/>
      <c r="AB421" s="275"/>
      <c r="AC421" s="276">
        <v>25233.696925057473</v>
      </c>
      <c r="AD421" s="304"/>
      <c r="AE421" s="303"/>
      <c r="AF421" s="276">
        <v>25721.96</v>
      </c>
      <c r="AG421" s="277"/>
      <c r="AH421" s="278">
        <v>488.26307494252615</v>
      </c>
      <c r="AI421" s="305">
        <v>1.9349644897164193E-2</v>
      </c>
      <c r="AJ421" s="304"/>
      <c r="AK421" s="275"/>
      <c r="AL421" s="276">
        <v>28486.59</v>
      </c>
      <c r="AM421" s="280"/>
      <c r="AN421" s="278">
        <v>-2764.630000000001</v>
      </c>
      <c r="AO421" s="281">
        <v>-9.7050226088836927E-2</v>
      </c>
      <c r="AP421" s="258"/>
      <c r="AQ421" s="258" t="s">
        <v>525</v>
      </c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1:61" ht="20.45" customHeight="1">
      <c r="A422" t="s">
        <v>44</v>
      </c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>
        <v>1685.3600000000001</v>
      </c>
      <c r="N422" s="258"/>
      <c r="O422" s="317">
        <v>1647.0864050708537</v>
      </c>
      <c r="P422" s="162"/>
      <c r="Q422" s="258">
        <v>-38.273594929146327</v>
      </c>
      <c r="R422" s="258"/>
      <c r="S422" s="258"/>
      <c r="T422" s="258"/>
      <c r="U422" s="258"/>
      <c r="V422" s="108" t="s">
        <v>44</v>
      </c>
      <c r="W422" s="298" t="s">
        <v>146</v>
      </c>
      <c r="X422" s="291"/>
      <c r="Y422" s="291"/>
      <c r="Z422" s="292">
        <v>43666.343229793099</v>
      </c>
      <c r="AA422" s="291"/>
      <c r="AB422" s="291"/>
      <c r="AC422" s="292">
        <v>43666.343229793099</v>
      </c>
      <c r="AD422" s="300"/>
      <c r="AE422" s="299"/>
      <c r="AF422" s="292">
        <v>54300.15</v>
      </c>
      <c r="AG422" s="293"/>
      <c r="AH422" s="294">
        <v>10633.806770206902</v>
      </c>
      <c r="AI422" s="295">
        <v>0.24352409621860813</v>
      </c>
      <c r="AJ422" s="300"/>
      <c r="AK422" s="291"/>
      <c r="AL422" s="292">
        <v>46355.619999999995</v>
      </c>
      <c r="AM422" s="296"/>
      <c r="AN422" s="294">
        <v>7944.5300000000061</v>
      </c>
      <c r="AO422" s="301">
        <v>0.17138224016850614</v>
      </c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1:61" ht="20.45" customHeight="1">
      <c r="A423" t="s">
        <v>45</v>
      </c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>
        <v>1685.3600000000001</v>
      </c>
      <c r="N423" s="258">
        <v>2.1889716797178143E-2</v>
      </c>
      <c r="O423" s="317">
        <v>2.1392613416411469E-2</v>
      </c>
      <c r="P423" s="162">
        <v>1647.086405070854</v>
      </c>
      <c r="Q423" s="258">
        <v>-38.273594929146157</v>
      </c>
      <c r="R423" s="258"/>
      <c r="S423" s="258"/>
      <c r="T423" s="258"/>
      <c r="U423" s="258"/>
      <c r="V423" s="108" t="s">
        <v>45</v>
      </c>
      <c r="W423" s="298" t="s">
        <v>147</v>
      </c>
      <c r="X423" s="291"/>
      <c r="Y423" s="291"/>
      <c r="Z423" s="292">
        <v>33973.008648275863</v>
      </c>
      <c r="AA423" s="291"/>
      <c r="AB423" s="291"/>
      <c r="AC423" s="292">
        <v>33973.008648275863</v>
      </c>
      <c r="AD423" s="300"/>
      <c r="AE423" s="299"/>
      <c r="AF423" s="292">
        <v>30258.53</v>
      </c>
      <c r="AG423" s="293"/>
      <c r="AH423" s="294">
        <v>-3714.4786482758645</v>
      </c>
      <c r="AI423" s="295">
        <v>-0.10933616997929252</v>
      </c>
      <c r="AJ423" s="300"/>
      <c r="AK423" s="291"/>
      <c r="AL423" s="292">
        <v>32797.089999999997</v>
      </c>
      <c r="AM423" s="296"/>
      <c r="AN423" s="294">
        <v>-2538.5599999999977</v>
      </c>
      <c r="AO423" s="301">
        <v>-7.7401989017928052E-2</v>
      </c>
      <c r="AP423" s="258"/>
      <c r="AQ423" s="258" t="s">
        <v>534</v>
      </c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1:61" ht="20.45" hidden="1" customHeight="1">
      <c r="A424" t="s">
        <v>21</v>
      </c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317"/>
      <c r="P424" s="162"/>
      <c r="Q424" s="258"/>
      <c r="R424" s="258"/>
      <c r="S424" s="258"/>
      <c r="T424" s="258"/>
      <c r="U424" s="258"/>
      <c r="V424" s="108" t="s">
        <v>21</v>
      </c>
      <c r="W424" s="298"/>
      <c r="X424" s="291"/>
      <c r="Y424" s="291"/>
      <c r="Z424" s="292">
        <v>0</v>
      </c>
      <c r="AA424" s="291"/>
      <c r="AB424" s="291"/>
      <c r="AC424" s="292">
        <v>0</v>
      </c>
      <c r="AD424" s="300"/>
      <c r="AE424" s="299"/>
      <c r="AF424" s="292">
        <v>0</v>
      </c>
      <c r="AG424" s="293"/>
      <c r="AH424" s="294">
        <v>0</v>
      </c>
      <c r="AI424" s="295">
        <v>0</v>
      </c>
      <c r="AJ424" s="300"/>
      <c r="AK424" s="291"/>
      <c r="AL424" s="292">
        <v>0</v>
      </c>
      <c r="AM424" s="296"/>
      <c r="AN424" s="294">
        <v>0</v>
      </c>
      <c r="AO424" s="301">
        <v>0</v>
      </c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1:61" ht="20.45" hidden="1" customHeight="1">
      <c r="A425" t="s">
        <v>21</v>
      </c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317"/>
      <c r="P425" s="162"/>
      <c r="Q425" s="258"/>
      <c r="R425" s="258"/>
      <c r="S425" s="258"/>
      <c r="T425" s="258"/>
      <c r="U425" s="258"/>
      <c r="V425" s="108" t="s">
        <v>21</v>
      </c>
      <c r="W425" s="298"/>
      <c r="X425" s="291"/>
      <c r="Y425" s="291"/>
      <c r="Z425" s="292">
        <v>0</v>
      </c>
      <c r="AA425" s="291"/>
      <c r="AB425" s="291"/>
      <c r="AC425" s="292">
        <v>0</v>
      </c>
      <c r="AD425" s="300"/>
      <c r="AE425" s="299"/>
      <c r="AF425" s="292">
        <v>0</v>
      </c>
      <c r="AG425" s="293"/>
      <c r="AH425" s="294">
        <v>0</v>
      </c>
      <c r="AI425" s="295">
        <v>0</v>
      </c>
      <c r="AJ425" s="300"/>
      <c r="AK425" s="291"/>
      <c r="AL425" s="292">
        <v>0</v>
      </c>
      <c r="AM425" s="296"/>
      <c r="AN425" s="294">
        <v>0</v>
      </c>
      <c r="AO425" s="301">
        <v>0</v>
      </c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1:61" ht="20.45" hidden="1" customHeight="1">
      <c r="A426" t="s">
        <v>21</v>
      </c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317"/>
      <c r="P426" s="162"/>
      <c r="Q426" s="258"/>
      <c r="R426" s="258"/>
      <c r="S426" s="258"/>
      <c r="T426" s="258"/>
      <c r="U426" s="258"/>
      <c r="V426" s="108" t="s">
        <v>21</v>
      </c>
      <c r="W426" s="298"/>
      <c r="X426" s="291"/>
      <c r="Y426" s="291"/>
      <c r="Z426" s="292">
        <v>0</v>
      </c>
      <c r="AA426" s="291"/>
      <c r="AB426" s="291"/>
      <c r="AC426" s="292">
        <v>0</v>
      </c>
      <c r="AD426" s="300"/>
      <c r="AE426" s="299"/>
      <c r="AF426" s="292">
        <v>0</v>
      </c>
      <c r="AG426" s="293"/>
      <c r="AH426" s="294">
        <v>0</v>
      </c>
      <c r="AI426" s="295">
        <v>0</v>
      </c>
      <c r="AJ426" s="300"/>
      <c r="AK426" s="291"/>
      <c r="AL426" s="292">
        <v>0</v>
      </c>
      <c r="AM426" s="296"/>
      <c r="AN426" s="294">
        <v>0</v>
      </c>
      <c r="AO426" s="301">
        <v>0</v>
      </c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1:61" ht="20.45" customHeight="1">
      <c r="A427" t="s">
        <v>46</v>
      </c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 t="s">
        <v>560</v>
      </c>
      <c r="M427" s="258"/>
      <c r="N427" s="258"/>
      <c r="O427" s="317"/>
      <c r="P427" s="162"/>
      <c r="Q427" s="258"/>
      <c r="R427" s="258"/>
      <c r="S427" s="258"/>
      <c r="T427" s="258"/>
      <c r="U427" s="258"/>
      <c r="V427" s="109" t="s">
        <v>46</v>
      </c>
      <c r="W427" s="302" t="s">
        <v>148</v>
      </c>
      <c r="X427" s="275"/>
      <c r="Y427" s="275"/>
      <c r="Z427" s="276">
        <v>36623.008976066805</v>
      </c>
      <c r="AA427" s="275"/>
      <c r="AB427" s="275"/>
      <c r="AC427" s="276">
        <v>36685.809985278342</v>
      </c>
      <c r="AD427" s="304"/>
      <c r="AE427" s="303"/>
      <c r="AF427" s="276">
        <v>34661.589999999997</v>
      </c>
      <c r="AG427" s="277"/>
      <c r="AH427" s="278">
        <v>-2024.2199852783451</v>
      </c>
      <c r="AI427" s="305">
        <v>-5.517719211026402E-2</v>
      </c>
      <c r="AJ427" s="304"/>
      <c r="AK427" s="275"/>
      <c r="AL427" s="276">
        <v>42196.04</v>
      </c>
      <c r="AM427" s="280"/>
      <c r="AN427" s="278">
        <v>-7534.4500000000044</v>
      </c>
      <c r="AO427" s="306">
        <v>-0.17855822489503764</v>
      </c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1:61" ht="20.45" customHeight="1">
      <c r="A428" t="s">
        <v>47</v>
      </c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 t="s">
        <v>554</v>
      </c>
      <c r="M428" s="258">
        <v>47.62</v>
      </c>
      <c r="N428" s="258">
        <v>0.53097345132743357</v>
      </c>
      <c r="O428" s="317">
        <v>3356.7588534966239</v>
      </c>
      <c r="P428" s="162"/>
      <c r="Q428" s="258">
        <v>3309.1388534966241</v>
      </c>
      <c r="R428" s="258">
        <v>6732</v>
      </c>
      <c r="S428" s="258">
        <v>3309.1388534966241</v>
      </c>
      <c r="T428" s="258"/>
      <c r="U428" s="258"/>
      <c r="V428" s="108" t="s">
        <v>47</v>
      </c>
      <c r="W428" s="298" t="s">
        <v>149</v>
      </c>
      <c r="X428" s="291"/>
      <c r="Y428" s="291"/>
      <c r="Z428" s="292">
        <v>36623.008976066805</v>
      </c>
      <c r="AA428" s="291"/>
      <c r="AB428" s="291"/>
      <c r="AC428" s="292">
        <v>36685.809985278342</v>
      </c>
      <c r="AD428" s="300"/>
      <c r="AE428" s="299"/>
      <c r="AF428" s="292">
        <v>37434.42</v>
      </c>
      <c r="AG428" s="293"/>
      <c r="AH428" s="294">
        <v>748.61001472165663</v>
      </c>
      <c r="AI428" s="295">
        <v>2.0405982995116274E-2</v>
      </c>
      <c r="AJ428" s="300"/>
      <c r="AK428" s="291"/>
      <c r="AL428" s="292">
        <v>33353.760000000002</v>
      </c>
      <c r="AM428" s="296"/>
      <c r="AN428" s="294">
        <v>4080.6599999999962</v>
      </c>
      <c r="AO428" s="301">
        <v>0.12234482708995915</v>
      </c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1:61" ht="20.45" customHeight="1">
      <c r="A429" t="s">
        <v>48</v>
      </c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 t="s">
        <v>555</v>
      </c>
      <c r="M429" s="258">
        <v>2504.44</v>
      </c>
      <c r="N429" s="258">
        <v>0.38053097345132736</v>
      </c>
      <c r="O429" s="317">
        <v>2405.6771783392469</v>
      </c>
      <c r="P429" s="162"/>
      <c r="Q429" s="258">
        <v>-98.762821660753161</v>
      </c>
      <c r="R429" s="258">
        <v>6739</v>
      </c>
      <c r="S429" s="258">
        <v>-98.762821660753161</v>
      </c>
      <c r="T429" s="258"/>
      <c r="U429" s="258"/>
      <c r="V429" s="108" t="s">
        <v>48</v>
      </c>
      <c r="W429" s="298" t="s">
        <v>150</v>
      </c>
      <c r="X429" s="291"/>
      <c r="Y429" s="291"/>
      <c r="Z429" s="292">
        <v>26246.489766181214</v>
      </c>
      <c r="AA429" s="291"/>
      <c r="AB429" s="291"/>
      <c r="AC429" s="292">
        <v>26291.497156116147</v>
      </c>
      <c r="AD429" s="300"/>
      <c r="AE429" s="299"/>
      <c r="AF429" s="292">
        <v>29298.3</v>
      </c>
      <c r="AG429" s="293"/>
      <c r="AH429" s="294">
        <v>3006.8028438838519</v>
      </c>
      <c r="AI429" s="295">
        <v>0.1143640784710651</v>
      </c>
      <c r="AJ429" s="300"/>
      <c r="AK429" s="291"/>
      <c r="AL429" s="292">
        <v>26107.39</v>
      </c>
      <c r="AM429" s="296"/>
      <c r="AN429" s="294">
        <v>3190.91</v>
      </c>
      <c r="AO429" s="301">
        <v>0.1222224818336877</v>
      </c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1:61" ht="20.45" customHeight="1">
      <c r="A430" t="s">
        <v>49</v>
      </c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 t="s">
        <v>556</v>
      </c>
      <c r="M430" s="258">
        <v>4029.37</v>
      </c>
      <c r="N430" s="258">
        <v>8.8495575221238937E-2</v>
      </c>
      <c r="O430" s="317">
        <v>559.45980891610407</v>
      </c>
      <c r="P430" s="162"/>
      <c r="Q430" s="258">
        <v>-3469.9101910838958</v>
      </c>
      <c r="R430" s="258">
        <v>6731</v>
      </c>
      <c r="S430" s="258">
        <v>-3469.9101910838958</v>
      </c>
      <c r="T430" s="258"/>
      <c r="U430" s="258"/>
      <c r="V430" s="108" t="s">
        <v>49</v>
      </c>
      <c r="W430" s="298"/>
      <c r="X430" s="291"/>
      <c r="Y430" s="291"/>
      <c r="Z430" s="292">
        <v>6103.8348293444678</v>
      </c>
      <c r="AA430" s="291"/>
      <c r="AB430" s="291"/>
      <c r="AC430" s="292">
        <v>6114.3016642130569</v>
      </c>
      <c r="AD430" s="300"/>
      <c r="AE430" s="299"/>
      <c r="AF430" s="292">
        <v>10260.509999999998</v>
      </c>
      <c r="AG430" s="293"/>
      <c r="AH430" s="294">
        <v>4146.2083357869415</v>
      </c>
      <c r="AI430" s="318">
        <v>0.67811641680269963</v>
      </c>
      <c r="AJ430" s="300"/>
      <c r="AK430" s="291"/>
      <c r="AL430" s="292">
        <v>12543.849999999999</v>
      </c>
      <c r="AM430" s="296"/>
      <c r="AN430" s="294">
        <v>-2283.34</v>
      </c>
      <c r="AO430" s="301">
        <v>-0.18202864351853701</v>
      </c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1:61" ht="20.45" hidden="1" customHeight="1">
      <c r="A431" t="s">
        <v>21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>
        <v>-259.53415924802493</v>
      </c>
      <c r="R431" s="11"/>
      <c r="S431" s="11"/>
      <c r="T431" s="258"/>
      <c r="U431" s="258"/>
      <c r="V431" s="30" t="s">
        <v>21</v>
      </c>
      <c r="W431" s="298"/>
      <c r="X431" s="291"/>
      <c r="Y431" s="299"/>
      <c r="Z431" s="292">
        <v>0</v>
      </c>
      <c r="AA431" s="291"/>
      <c r="AB431" s="299"/>
      <c r="AC431" s="292">
        <v>0</v>
      </c>
      <c r="AD431" s="300"/>
      <c r="AE431" s="299"/>
      <c r="AF431" s="292">
        <v>0</v>
      </c>
      <c r="AG431" s="293"/>
      <c r="AH431" s="294"/>
      <c r="AI431" s="295"/>
      <c r="AJ431" s="300"/>
      <c r="AK431" s="294"/>
      <c r="AL431" s="292">
        <v>0</v>
      </c>
      <c r="AM431" s="296"/>
      <c r="AN431" s="294"/>
      <c r="AO431" s="306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1:61" ht="20.45" customHeight="1">
      <c r="A432" t="s">
        <v>50</v>
      </c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O432">
        <v>6321.8958407519749</v>
      </c>
      <c r="Q432">
        <v>-259.53415924802493</v>
      </c>
      <c r="R432" s="258"/>
      <c r="S432" s="258"/>
      <c r="T432" s="258"/>
      <c r="U432" s="258"/>
      <c r="V432" s="308" t="s">
        <v>50</v>
      </c>
      <c r="W432" s="309"/>
      <c r="X432" s="310">
        <v>0.47713917703910175</v>
      </c>
      <c r="Y432" s="309"/>
      <c r="Z432" s="311">
        <v>260445.94243150807</v>
      </c>
      <c r="AA432" s="310">
        <v>0.45385899658457451</v>
      </c>
      <c r="AB432" s="309"/>
      <c r="AC432" s="311">
        <v>260627.01867473469</v>
      </c>
      <c r="AD432" s="312">
        <v>0.4331112843848291</v>
      </c>
      <c r="AE432" s="319"/>
      <c r="AF432" s="311">
        <v>277586.53999999998</v>
      </c>
      <c r="AG432" s="320"/>
      <c r="AH432" s="314">
        <v>16959.52132526529</v>
      </c>
      <c r="AI432" s="310">
        <v>6.5071999869786928E-2</v>
      </c>
      <c r="AJ432" s="312">
        <v>0.53414419272730207</v>
      </c>
      <c r="AK432" s="309"/>
      <c r="AL432" s="311">
        <v>287370.65999999997</v>
      </c>
      <c r="AM432" s="321"/>
      <c r="AN432" s="314">
        <v>-9784.1199999999953</v>
      </c>
      <c r="AO432" s="289">
        <v>-3.4047038761716303E-2</v>
      </c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1:62" ht="20.45" customHeight="1">
      <c r="A433" t="s">
        <v>51</v>
      </c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>
        <v>6581.43</v>
      </c>
      <c r="N433" s="258">
        <v>8.5480632517949962E-2</v>
      </c>
      <c r="O433" s="258">
        <v>8.2109762647338949E-2</v>
      </c>
      <c r="P433" s="258">
        <v>6321.8958407519758</v>
      </c>
      <c r="Q433" s="322">
        <v>-259.53415924802448</v>
      </c>
      <c r="S433" s="258"/>
      <c r="T433" s="258"/>
      <c r="U433" s="258"/>
      <c r="V433" s="222" t="s">
        <v>51</v>
      </c>
      <c r="W433" s="323" t="s">
        <v>140</v>
      </c>
      <c r="X433" s="324"/>
      <c r="Y433" s="324"/>
      <c r="Z433" s="325">
        <v>10881.833333333332</v>
      </c>
      <c r="AA433" s="324"/>
      <c r="AB433" s="324"/>
      <c r="AC433" s="325">
        <v>10881.833333333332</v>
      </c>
      <c r="AD433" s="326"/>
      <c r="AE433" s="327"/>
      <c r="AF433" s="325">
        <v>3826.1099999999997</v>
      </c>
      <c r="AG433" s="326"/>
      <c r="AH433" s="328">
        <v>-7055.7233333333324</v>
      </c>
      <c r="AI433" s="329">
        <v>-0.64839472515354335</v>
      </c>
      <c r="AJ433" s="326"/>
      <c r="AK433" s="324"/>
      <c r="AL433" s="325">
        <v>18970.739999999998</v>
      </c>
      <c r="AM433" s="330"/>
      <c r="AN433" s="328">
        <v>-15144.629999999997</v>
      </c>
      <c r="AO433" s="297">
        <v>-0.79831519487378977</v>
      </c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1:62" ht="20.45" customHeight="1">
      <c r="A434" t="s">
        <v>52</v>
      </c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 t="s">
        <v>228</v>
      </c>
      <c r="M434" s="258"/>
      <c r="N434" s="258"/>
      <c r="O434" s="258"/>
      <c r="Q434" s="322"/>
      <c r="S434" s="258"/>
      <c r="T434" s="258"/>
      <c r="U434" s="258"/>
      <c r="V434" s="108" t="s">
        <v>52</v>
      </c>
      <c r="W434" s="298" t="s">
        <v>151</v>
      </c>
      <c r="X434" s="291"/>
      <c r="Y434" s="291"/>
      <c r="Z434" s="292">
        <v>7916.2334333176977</v>
      </c>
      <c r="AA434" s="291"/>
      <c r="AB434" s="291"/>
      <c r="AC434" s="292">
        <v>7916.2334333176977</v>
      </c>
      <c r="AD434" s="300"/>
      <c r="AE434" s="299"/>
      <c r="AF434" s="292">
        <v>3117.66</v>
      </c>
      <c r="AG434" s="293"/>
      <c r="AH434" s="294">
        <v>-4798.5734333176979</v>
      </c>
      <c r="AI434" s="295">
        <v>-0.606168763685208</v>
      </c>
      <c r="AJ434" s="300"/>
      <c r="AK434" s="291"/>
      <c r="AL434" s="292">
        <v>7421.85</v>
      </c>
      <c r="AM434" s="296"/>
      <c r="AN434" s="294">
        <v>-4304.1900000000005</v>
      </c>
      <c r="AO434" s="301">
        <v>-0.57993492188605267</v>
      </c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1:62" ht="20.45" customHeight="1">
      <c r="A435" t="s">
        <v>53</v>
      </c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 t="s">
        <v>554</v>
      </c>
      <c r="M435" s="258">
        <v>37434.42</v>
      </c>
      <c r="N435" s="258">
        <v>0.53097345132743357</v>
      </c>
      <c r="O435" s="258">
        <v>40881.361061946904</v>
      </c>
      <c r="P435" s="258"/>
      <c r="Q435" s="322">
        <v>3446.9410619468963</v>
      </c>
      <c r="S435" s="258"/>
      <c r="T435" s="258"/>
      <c r="U435" s="258"/>
      <c r="V435" s="109" t="s">
        <v>53</v>
      </c>
      <c r="W435" s="302" t="s">
        <v>152</v>
      </c>
      <c r="X435" s="275"/>
      <c r="Y435" s="275"/>
      <c r="Z435" s="276">
        <v>30952.437500000004</v>
      </c>
      <c r="AA435" s="275"/>
      <c r="AB435" s="275"/>
      <c r="AC435" s="276">
        <v>30952.437500000004</v>
      </c>
      <c r="AD435" s="304"/>
      <c r="AE435" s="303"/>
      <c r="AF435" s="276">
        <v>17388.189999999999</v>
      </c>
      <c r="AG435" s="277"/>
      <c r="AH435" s="278">
        <v>-13564.247500000005</v>
      </c>
      <c r="AI435" s="305">
        <v>-0.43822873400519757</v>
      </c>
      <c r="AJ435" s="304"/>
      <c r="AK435" s="275"/>
      <c r="AL435" s="276">
        <v>25906.799999999999</v>
      </c>
      <c r="AM435" s="280"/>
      <c r="AN435" s="278">
        <v>-8518.61</v>
      </c>
      <c r="AO435" s="281">
        <v>-0.32881753053252433</v>
      </c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1:62" ht="20.45" customHeight="1">
      <c r="A436" t="s">
        <v>54</v>
      </c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 t="s">
        <v>555</v>
      </c>
      <c r="M436" s="258">
        <v>29298.3</v>
      </c>
      <c r="N436" s="258">
        <v>0.38053097345132736</v>
      </c>
      <c r="O436" s="258">
        <v>29298.30876106194</v>
      </c>
      <c r="P436" s="258"/>
      <c r="Q436" s="322">
        <v>8.7610619398219569E-3</v>
      </c>
      <c r="S436" s="258"/>
      <c r="T436" s="258"/>
      <c r="U436" s="258"/>
      <c r="V436" s="108" t="s">
        <v>54</v>
      </c>
      <c r="W436" s="298" t="s">
        <v>153</v>
      </c>
      <c r="X436" s="291"/>
      <c r="Y436" s="291"/>
      <c r="Z436" s="292">
        <v>19483.113333333335</v>
      </c>
      <c r="AA436" s="291"/>
      <c r="AB436" s="291"/>
      <c r="AC436" s="292">
        <v>19483.113333333335</v>
      </c>
      <c r="AD436" s="300"/>
      <c r="AE436" s="299"/>
      <c r="AF436" s="292">
        <v>14013.07</v>
      </c>
      <c r="AG436" s="293"/>
      <c r="AH436" s="294">
        <v>-5470.0433333333349</v>
      </c>
      <c r="AI436" s="295">
        <v>-0.28075817451488766</v>
      </c>
      <c r="AJ436" s="300"/>
      <c r="AK436" s="291"/>
      <c r="AL436" s="292">
        <v>19886.48</v>
      </c>
      <c r="AM436" s="296"/>
      <c r="AN436" s="294">
        <v>-5873.41</v>
      </c>
      <c r="AO436" s="301">
        <v>-0.29534688894163269</v>
      </c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1:62" ht="20.45" customHeight="1">
      <c r="A437" t="s">
        <v>55</v>
      </c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 t="s">
        <v>556</v>
      </c>
      <c r="M437" s="258">
        <v>10260.509999999998</v>
      </c>
      <c r="N437" s="258">
        <v>8.8495575221238937E-2</v>
      </c>
      <c r="O437" s="258">
        <v>6813.56017699115</v>
      </c>
      <c r="P437" s="258"/>
      <c r="Q437" s="322">
        <v>-3446.9498230088498</v>
      </c>
      <c r="S437" s="258"/>
      <c r="T437" s="258"/>
      <c r="U437" s="258"/>
      <c r="V437" s="108" t="s">
        <v>55</v>
      </c>
      <c r="W437" s="298" t="s">
        <v>154</v>
      </c>
      <c r="X437" s="291"/>
      <c r="Y437" s="291"/>
      <c r="Z437" s="292">
        <v>4989.0524999999998</v>
      </c>
      <c r="AA437" s="291"/>
      <c r="AB437" s="291"/>
      <c r="AC437" s="292">
        <v>4989.0524999999998</v>
      </c>
      <c r="AD437" s="300"/>
      <c r="AE437" s="299"/>
      <c r="AF437" s="292">
        <v>655.68</v>
      </c>
      <c r="AG437" s="293"/>
      <c r="AH437" s="294">
        <v>-4333.3724999999995</v>
      </c>
      <c r="AI437" s="295">
        <v>-0.86857624769432662</v>
      </c>
      <c r="AJ437" s="300"/>
      <c r="AK437" s="291"/>
      <c r="AL437" s="292">
        <v>6077.0000000000009</v>
      </c>
      <c r="AM437" s="296"/>
      <c r="AN437" s="294">
        <v>-5421.3200000000006</v>
      </c>
      <c r="AO437" s="301">
        <v>-0.89210465690307716</v>
      </c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1:62" ht="20.45" customHeight="1">
      <c r="A438" t="s">
        <v>56</v>
      </c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>
        <v>76993.23</v>
      </c>
      <c r="P438" s="258"/>
      <c r="Q438" s="322">
        <v>-1.3642420526593924E-11</v>
      </c>
      <c r="S438" s="258"/>
      <c r="T438" s="258"/>
      <c r="U438" s="258"/>
      <c r="V438" s="108" t="s">
        <v>56</v>
      </c>
      <c r="W438" s="298" t="s">
        <v>155</v>
      </c>
      <c r="X438" s="291"/>
      <c r="Y438" s="291"/>
      <c r="Z438" s="292">
        <v>25272.370533333331</v>
      </c>
      <c r="AA438" s="291"/>
      <c r="AB438" s="291"/>
      <c r="AC438" s="292">
        <v>25272.370533333331</v>
      </c>
      <c r="AD438" s="300"/>
      <c r="AE438" s="299"/>
      <c r="AF438" s="292">
        <v>21607.97</v>
      </c>
      <c r="AG438" s="293"/>
      <c r="AH438" s="294">
        <v>-3664.4005333333298</v>
      </c>
      <c r="AI438" s="295">
        <v>-0.14499631241557334</v>
      </c>
      <c r="AJ438" s="300"/>
      <c r="AK438" s="291"/>
      <c r="AL438" s="292">
        <v>29420</v>
      </c>
      <c r="AM438" s="296"/>
      <c r="AN438" s="294">
        <v>-7812.0299999999988</v>
      </c>
      <c r="AO438" s="301">
        <v>-0.26553467029231809</v>
      </c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1:62" ht="20.45" hidden="1" customHeight="1"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>
        <v>76993.23</v>
      </c>
      <c r="N439" s="258">
        <v>1</v>
      </c>
      <c r="O439" s="258"/>
      <c r="P439" s="258"/>
      <c r="Q439" s="322"/>
      <c r="S439" s="258"/>
      <c r="T439" s="258"/>
      <c r="U439" s="258"/>
      <c r="V439" s="223" t="s">
        <v>99</v>
      </c>
      <c r="W439" s="331"/>
      <c r="X439" s="332"/>
      <c r="Y439" s="332"/>
      <c r="Z439" s="333">
        <v>0</v>
      </c>
      <c r="AA439" s="332"/>
      <c r="AB439" s="332"/>
      <c r="AC439" s="333">
        <v>0</v>
      </c>
      <c r="AD439" s="334"/>
      <c r="AE439" s="335"/>
      <c r="AF439" s="333">
        <v>0</v>
      </c>
      <c r="AG439" s="336"/>
      <c r="AH439" s="337">
        <v>0</v>
      </c>
      <c r="AI439" s="338">
        <v>0</v>
      </c>
      <c r="AJ439" s="334"/>
      <c r="AK439" s="332"/>
      <c r="AL439" s="333">
        <v>0</v>
      </c>
      <c r="AM439" s="339"/>
      <c r="AN439" s="337">
        <v>0</v>
      </c>
      <c r="AO439" s="340">
        <v>0</v>
      </c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1:62" ht="20.45" customHeight="1">
      <c r="A440" t="s">
        <v>57</v>
      </c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341"/>
      <c r="Q440" s="322"/>
      <c r="R440" s="258"/>
      <c r="S440" s="258"/>
      <c r="T440" s="258"/>
      <c r="U440" s="258"/>
      <c r="V440" s="108" t="s">
        <v>57</v>
      </c>
      <c r="W440" s="298" t="s">
        <v>156</v>
      </c>
      <c r="X440" s="291"/>
      <c r="Y440" s="299"/>
      <c r="Z440" s="292">
        <v>1081.48976835963</v>
      </c>
      <c r="AA440" s="291"/>
      <c r="AB440" s="299"/>
      <c r="AC440" s="292">
        <v>1081.48976835963</v>
      </c>
      <c r="AD440" s="300"/>
      <c r="AE440" s="299"/>
      <c r="AF440" s="292">
        <v>1867.0900000000001</v>
      </c>
      <c r="AG440" s="293"/>
      <c r="AH440" s="294">
        <v>785.60023164037011</v>
      </c>
      <c r="AI440" s="295">
        <v>0.72640560699149659</v>
      </c>
      <c r="AJ440" s="300"/>
      <c r="AK440" s="291"/>
      <c r="AL440" s="292">
        <v>2355.59</v>
      </c>
      <c r="AM440" s="296"/>
      <c r="AN440" s="294">
        <v>-488.5</v>
      </c>
      <c r="AO440" s="301">
        <v>-0.20737904304229512</v>
      </c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1:62" ht="20.45" customHeight="1">
      <c r="A441" t="s">
        <v>58</v>
      </c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Q441" s="322"/>
      <c r="S441" s="258"/>
      <c r="T441" s="258"/>
      <c r="U441" s="258"/>
      <c r="V441" s="108" t="s">
        <v>58</v>
      </c>
      <c r="W441" s="298" t="s">
        <v>157</v>
      </c>
      <c r="X441" s="291"/>
      <c r="Y441" s="291"/>
      <c r="Z441" s="292">
        <v>1515</v>
      </c>
      <c r="AA441" s="291"/>
      <c r="AB441" s="291"/>
      <c r="AC441" s="292">
        <v>1515</v>
      </c>
      <c r="AD441" s="300"/>
      <c r="AE441" s="299"/>
      <c r="AF441" s="292">
        <v>626.04</v>
      </c>
      <c r="AG441" s="293"/>
      <c r="AH441" s="294">
        <v>-888.96</v>
      </c>
      <c r="AI441" s="318">
        <v>-0.58677227722772285</v>
      </c>
      <c r="AJ441" s="300"/>
      <c r="AK441" s="291"/>
      <c r="AL441" s="292">
        <v>1515</v>
      </c>
      <c r="AM441" s="296"/>
      <c r="AN441" s="294">
        <v>-888.96</v>
      </c>
      <c r="AO441" s="301">
        <v>-0.58677227722772285</v>
      </c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1:62" ht="20.45" customHeight="1">
      <c r="A442" t="s">
        <v>59</v>
      </c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 t="s">
        <v>59</v>
      </c>
      <c r="W442" s="298" t="s">
        <v>158</v>
      </c>
      <c r="X442" s="291"/>
      <c r="Y442" s="291"/>
      <c r="Z442" s="292">
        <v>2180</v>
      </c>
      <c r="AA442" s="291"/>
      <c r="AB442" s="291"/>
      <c r="AC442" s="292">
        <v>2180</v>
      </c>
      <c r="AD442" s="300"/>
      <c r="AE442" s="299"/>
      <c r="AF442" s="292">
        <v>2120.67</v>
      </c>
      <c r="AG442" s="293"/>
      <c r="AH442" s="294">
        <v>-59.329999999999927</v>
      </c>
      <c r="AI442" s="295">
        <v>-2.7215596330275198E-2</v>
      </c>
      <c r="AJ442" s="300"/>
      <c r="AK442" s="291"/>
      <c r="AL442" s="292">
        <v>1850</v>
      </c>
      <c r="AM442" s="296"/>
      <c r="AN442" s="294">
        <v>270.67000000000007</v>
      </c>
      <c r="AO442" s="301">
        <v>0.14630810810810815</v>
      </c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1:62" ht="20.45" customHeight="1">
      <c r="A443" t="s">
        <v>60</v>
      </c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S443" s="258"/>
      <c r="T443" s="258"/>
      <c r="U443" s="258"/>
      <c r="V443" s="108" t="s">
        <v>60</v>
      </c>
      <c r="W443" s="298" t="s">
        <v>159</v>
      </c>
      <c r="X443" s="291"/>
      <c r="Y443" s="291"/>
      <c r="Z443" s="292">
        <v>1949.1</v>
      </c>
      <c r="AA443" s="291"/>
      <c r="AB443" s="291"/>
      <c r="AC443" s="292">
        <v>1949.1</v>
      </c>
      <c r="AD443" s="300"/>
      <c r="AE443" s="299"/>
      <c r="AF443" s="292">
        <v>478.87</v>
      </c>
      <c r="AG443" s="293"/>
      <c r="AH443" s="294">
        <v>-1470.23</v>
      </c>
      <c r="AI443" s="318">
        <v>-0.75431224667795393</v>
      </c>
      <c r="AJ443" s="300"/>
      <c r="AK443" s="291"/>
      <c r="AL443" s="292">
        <v>1659.97</v>
      </c>
      <c r="AM443" s="296"/>
      <c r="AN443" s="294">
        <v>-1181.0999999999999</v>
      </c>
      <c r="AO443" s="301">
        <v>-0.7115188828713771</v>
      </c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1:62" ht="20.45" customHeight="1">
      <c r="A444" t="s">
        <v>61</v>
      </c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S444" s="258"/>
      <c r="T444" s="258"/>
      <c r="U444" s="258"/>
      <c r="V444" s="108" t="s">
        <v>61</v>
      </c>
      <c r="W444" s="298" t="s">
        <v>160</v>
      </c>
      <c r="X444" s="291"/>
      <c r="Y444" s="291"/>
      <c r="Z444" s="292">
        <v>865</v>
      </c>
      <c r="AA444" s="291"/>
      <c r="AB444" s="291"/>
      <c r="AC444" s="292">
        <v>865</v>
      </c>
      <c r="AD444" s="300"/>
      <c r="AE444" s="299"/>
      <c r="AF444" s="292">
        <v>341.89</v>
      </c>
      <c r="AG444" s="293"/>
      <c r="AH444" s="294">
        <v>-523.11</v>
      </c>
      <c r="AI444" s="295">
        <v>-0.6047514450867052</v>
      </c>
      <c r="AJ444" s="300"/>
      <c r="AK444" s="291"/>
      <c r="AL444" s="292">
        <v>558.21</v>
      </c>
      <c r="AM444" s="296"/>
      <c r="AN444" s="294">
        <v>-216.32000000000005</v>
      </c>
      <c r="AO444" s="301">
        <v>-0.38752440837677582</v>
      </c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1:62" ht="20.45" customHeight="1">
      <c r="A445" t="s">
        <v>62</v>
      </c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 t="s">
        <v>62</v>
      </c>
      <c r="W445" s="298" t="s">
        <v>161</v>
      </c>
      <c r="X445" s="291"/>
      <c r="Y445" s="299"/>
      <c r="Z445" s="292">
        <v>3891</v>
      </c>
      <c r="AA445" s="291"/>
      <c r="AB445" s="299"/>
      <c r="AC445" s="292">
        <v>3891</v>
      </c>
      <c r="AD445" s="300"/>
      <c r="AE445" s="299"/>
      <c r="AF445" s="292">
        <v>825.18000000000006</v>
      </c>
      <c r="AG445" s="293"/>
      <c r="AH445" s="294">
        <v>-3065.8199999999997</v>
      </c>
      <c r="AI445" s="318">
        <v>-0.78792598303777939</v>
      </c>
      <c r="AJ445" s="300"/>
      <c r="AK445" s="291"/>
      <c r="AL445" s="292">
        <v>5390.0999999999995</v>
      </c>
      <c r="AM445" s="296"/>
      <c r="AN445" s="294">
        <v>-4564.9199999999992</v>
      </c>
      <c r="AO445" s="301">
        <v>-0.84690822062670446</v>
      </c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1:62" ht="20.45" customHeight="1">
      <c r="A446" t="s">
        <v>63</v>
      </c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 t="s">
        <v>63</v>
      </c>
      <c r="W446" s="298" t="s">
        <v>162</v>
      </c>
      <c r="X446" s="291"/>
      <c r="Y446" s="299"/>
      <c r="Z446" s="292">
        <v>3188.5833333333335</v>
      </c>
      <c r="AA446" s="291"/>
      <c r="AB446" s="299"/>
      <c r="AC446" s="292">
        <v>3188.5833333333335</v>
      </c>
      <c r="AD446" s="300"/>
      <c r="AE446" s="299"/>
      <c r="AF446" s="292">
        <v>1945.5500000000002</v>
      </c>
      <c r="AG446" s="293"/>
      <c r="AH446" s="294">
        <v>-1243.0333333333333</v>
      </c>
      <c r="AI446" s="295">
        <v>-0.38983874761518961</v>
      </c>
      <c r="AJ446" s="300"/>
      <c r="AK446" s="291"/>
      <c r="AL446" s="292">
        <v>7762.5</v>
      </c>
      <c r="AM446" s="296"/>
      <c r="AN446" s="294">
        <v>-5816.95</v>
      </c>
      <c r="AO446" s="301">
        <v>-0.74936553945249595</v>
      </c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1:62" ht="20.45" customHeight="1">
      <c r="A447" t="s">
        <v>64</v>
      </c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 t="s">
        <v>64</v>
      </c>
      <c r="W447" s="298" t="s">
        <v>163</v>
      </c>
      <c r="X447" s="291"/>
      <c r="Y447" s="299"/>
      <c r="Z447" s="292">
        <v>12515.581382791654</v>
      </c>
      <c r="AA447" s="291"/>
      <c r="AB447" s="299"/>
      <c r="AC447" s="292">
        <v>12515.581382791654</v>
      </c>
      <c r="AD447" s="300"/>
      <c r="AE447" s="299"/>
      <c r="AF447" s="292">
        <v>9015.2999999999993</v>
      </c>
      <c r="AG447" s="293"/>
      <c r="AH447" s="294">
        <v>-3500.2813827916543</v>
      </c>
      <c r="AI447" s="295">
        <v>-0.27967389414321414</v>
      </c>
      <c r="AJ447" s="300"/>
      <c r="AK447" s="291"/>
      <c r="AL447" s="292">
        <v>12485.9</v>
      </c>
      <c r="AM447" s="296"/>
      <c r="AN447" s="294">
        <v>-3470.6000000000004</v>
      </c>
      <c r="AO447" s="301">
        <v>-0.27796154061781692</v>
      </c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1:62" ht="20.45" hidden="1" customHeight="1">
      <c r="A448" t="s">
        <v>21</v>
      </c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 t="s">
        <v>21</v>
      </c>
      <c r="W448" s="298"/>
      <c r="X448" s="291"/>
      <c r="Y448" s="299"/>
      <c r="Z448" s="292">
        <v>0</v>
      </c>
      <c r="AA448" s="291"/>
      <c r="AB448" s="299"/>
      <c r="AC448" s="292">
        <v>0</v>
      </c>
      <c r="AD448" s="300"/>
      <c r="AE448" s="299"/>
      <c r="AF448" s="292">
        <v>0</v>
      </c>
      <c r="AG448" s="293"/>
      <c r="AH448" s="294">
        <v>0</v>
      </c>
      <c r="AI448" s="295">
        <v>0</v>
      </c>
      <c r="AJ448" s="300"/>
      <c r="AK448" s="291"/>
      <c r="AL448" s="292">
        <v>0</v>
      </c>
      <c r="AM448" s="296"/>
      <c r="AN448" s="294">
        <v>0</v>
      </c>
      <c r="AO448" s="301">
        <v>0</v>
      </c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1:62" ht="20.45" hidden="1" customHeight="1">
      <c r="A449" t="s">
        <v>21</v>
      </c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 t="s">
        <v>21</v>
      </c>
      <c r="W449" s="298"/>
      <c r="X449" s="291"/>
      <c r="Y449" s="299"/>
      <c r="Z449" s="292">
        <v>0</v>
      </c>
      <c r="AA449" s="291"/>
      <c r="AB449" s="299"/>
      <c r="AC449" s="292">
        <v>0</v>
      </c>
      <c r="AD449" s="300"/>
      <c r="AE449" s="299"/>
      <c r="AF449" s="292">
        <v>0</v>
      </c>
      <c r="AG449" s="293"/>
      <c r="AH449" s="294">
        <v>0</v>
      </c>
      <c r="AI449" s="295">
        <v>0</v>
      </c>
      <c r="AJ449" s="300"/>
      <c r="AK449" s="291"/>
      <c r="AL449" s="292">
        <v>0</v>
      </c>
      <c r="AM449" s="296"/>
      <c r="AN449" s="294">
        <v>0</v>
      </c>
      <c r="AO449" s="301">
        <v>0</v>
      </c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1:62" ht="20.45" hidden="1" customHeight="1">
      <c r="A450" t="s">
        <v>21</v>
      </c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 t="s">
        <v>21</v>
      </c>
      <c r="W450" s="298"/>
      <c r="X450" s="291"/>
      <c r="Y450" s="299"/>
      <c r="Z450" s="292">
        <v>0</v>
      </c>
      <c r="AA450" s="291"/>
      <c r="AB450" s="299"/>
      <c r="AC450" s="292">
        <v>0</v>
      </c>
      <c r="AD450" s="300"/>
      <c r="AE450" s="299"/>
      <c r="AF450" s="292">
        <v>0</v>
      </c>
      <c r="AG450" s="293"/>
      <c r="AH450" s="294">
        <v>0</v>
      </c>
      <c r="AI450" s="295">
        <v>0</v>
      </c>
      <c r="AJ450" s="300"/>
      <c r="AK450" s="291"/>
      <c r="AL450" s="292">
        <v>0</v>
      </c>
      <c r="AM450" s="296"/>
      <c r="AN450" s="294">
        <v>0</v>
      </c>
      <c r="AO450" s="301">
        <v>0</v>
      </c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1:62" ht="20.45" customHeight="1">
      <c r="A451" t="s">
        <v>65</v>
      </c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 t="s">
        <v>65</v>
      </c>
      <c r="W451" s="342"/>
      <c r="X451" s="310">
        <v>0.2320802918442966</v>
      </c>
      <c r="Y451" s="309"/>
      <c r="Z451" s="311">
        <v>126680.79511780234</v>
      </c>
      <c r="AA451" s="310">
        <v>0.22060344645409338</v>
      </c>
      <c r="AB451" s="309"/>
      <c r="AC451" s="311">
        <v>126680.79511780234</v>
      </c>
      <c r="AD451" s="312">
        <v>0.12143504902086986</v>
      </c>
      <c r="AE451" s="309"/>
      <c r="AF451" s="311">
        <v>77829.27</v>
      </c>
      <c r="AG451" s="320"/>
      <c r="AH451" s="343">
        <v>-48851.525117802325</v>
      </c>
      <c r="AI451" s="310">
        <v>-0.38562692215796857</v>
      </c>
      <c r="AJ451" s="312">
        <v>0.26256432526843798</v>
      </c>
      <c r="AK451" s="310"/>
      <c r="AL451" s="311">
        <v>141260.14000000001</v>
      </c>
      <c r="AM451" s="321"/>
      <c r="AN451" s="314">
        <v>-63430.869999999988</v>
      </c>
      <c r="AO451" s="344">
        <v>-0.44903587098242986</v>
      </c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1:62" ht="20.45" customHeight="1">
      <c r="A452" t="s">
        <v>164</v>
      </c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 t="s">
        <v>164</v>
      </c>
      <c r="W452" s="298" t="s">
        <v>165</v>
      </c>
      <c r="X452" s="291"/>
      <c r="Y452" s="299"/>
      <c r="Z452" s="292">
        <v>26000</v>
      </c>
      <c r="AA452" s="291"/>
      <c r="AB452" s="299"/>
      <c r="AC452" s="292">
        <v>26000</v>
      </c>
      <c r="AD452" s="300"/>
      <c r="AE452" s="299"/>
      <c r="AF452" s="292">
        <v>26000</v>
      </c>
      <c r="AG452" s="293"/>
      <c r="AH452" s="294">
        <v>0</v>
      </c>
      <c r="AI452" s="295">
        <v>0</v>
      </c>
      <c r="AJ452" s="300"/>
      <c r="AK452" s="291"/>
      <c r="AL452" s="292">
        <v>26000.07</v>
      </c>
      <c r="AM452" s="296"/>
      <c r="AN452" s="294">
        <v>-6.9999999999708962E-2</v>
      </c>
      <c r="AO452" s="301">
        <v>-2.6923004437953039E-6</v>
      </c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1:62" ht="20.45" customHeight="1">
      <c r="A453" t="s">
        <v>166</v>
      </c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 t="s">
        <v>166</v>
      </c>
      <c r="W453" s="298" t="s">
        <v>167</v>
      </c>
      <c r="X453" s="291"/>
      <c r="Y453" s="299"/>
      <c r="Z453" s="292">
        <v>4810</v>
      </c>
      <c r="AA453" s="291"/>
      <c r="AB453" s="299"/>
      <c r="AC453" s="292">
        <v>4810</v>
      </c>
      <c r="AD453" s="300"/>
      <c r="AE453" s="299"/>
      <c r="AF453" s="292">
        <v>4810</v>
      </c>
      <c r="AG453" s="293"/>
      <c r="AH453" s="294">
        <v>0</v>
      </c>
      <c r="AI453" s="295">
        <v>0</v>
      </c>
      <c r="AJ453" s="300"/>
      <c r="AK453" s="291"/>
      <c r="AL453" s="292">
        <v>4700</v>
      </c>
      <c r="AM453" s="296"/>
      <c r="AN453" s="294">
        <v>110</v>
      </c>
      <c r="AO453" s="301">
        <v>2.3404255319148935E-2</v>
      </c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1:62" ht="20.45" customHeight="1">
      <c r="A454" t="s">
        <v>168</v>
      </c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 t="s">
        <v>168</v>
      </c>
      <c r="W454" s="302" t="s">
        <v>169</v>
      </c>
      <c r="X454" s="275"/>
      <c r="Y454" s="303"/>
      <c r="Z454" s="276">
        <v>3200</v>
      </c>
      <c r="AA454" s="275"/>
      <c r="AB454" s="303"/>
      <c r="AC454" s="276">
        <v>3200</v>
      </c>
      <c r="AD454" s="304"/>
      <c r="AE454" s="303"/>
      <c r="AF454" s="276">
        <v>3200</v>
      </c>
      <c r="AG454" s="277"/>
      <c r="AH454" s="278">
        <v>0</v>
      </c>
      <c r="AI454" s="305">
        <v>0</v>
      </c>
      <c r="AJ454" s="304"/>
      <c r="AK454" s="275"/>
      <c r="AL454" s="276">
        <v>3150</v>
      </c>
      <c r="AM454" s="280"/>
      <c r="AN454" s="278">
        <v>50</v>
      </c>
      <c r="AO454" s="281">
        <v>1.5873015873015872E-2</v>
      </c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1:62" ht="20.45" customHeight="1">
      <c r="A455" t="s">
        <v>170</v>
      </c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 t="s">
        <v>170</v>
      </c>
      <c r="W455" s="298"/>
      <c r="X455" s="291"/>
      <c r="Y455" s="299"/>
      <c r="Z455" s="292">
        <v>0</v>
      </c>
      <c r="AA455" s="291"/>
      <c r="AB455" s="299"/>
      <c r="AC455" s="292">
        <v>0</v>
      </c>
      <c r="AD455" s="300"/>
      <c r="AE455" s="299"/>
      <c r="AF455" s="292">
        <v>0</v>
      </c>
      <c r="AG455" s="293"/>
      <c r="AH455" s="294">
        <v>0</v>
      </c>
      <c r="AI455" s="295">
        <v>0</v>
      </c>
      <c r="AJ455" s="300"/>
      <c r="AK455" s="291"/>
      <c r="AL455" s="292">
        <v>0</v>
      </c>
      <c r="AM455" s="296"/>
      <c r="AN455" s="294">
        <v>0</v>
      </c>
      <c r="AO455" s="301">
        <v>0</v>
      </c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1:62" ht="20.45" customHeight="1">
      <c r="A456" t="s">
        <v>171</v>
      </c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 t="s">
        <v>171</v>
      </c>
      <c r="W456" s="302" t="s">
        <v>172</v>
      </c>
      <c r="X456" s="275"/>
      <c r="Y456" s="303"/>
      <c r="Z456" s="276">
        <v>3708.0833333333339</v>
      </c>
      <c r="AA456" s="275"/>
      <c r="AB456" s="303"/>
      <c r="AC456" s="276">
        <v>3708.0833333333339</v>
      </c>
      <c r="AD456" s="304"/>
      <c r="AE456" s="303"/>
      <c r="AF456" s="276">
        <v>3708.11</v>
      </c>
      <c r="AG456" s="277"/>
      <c r="AH456" s="278">
        <v>2.6666666666187666E-2</v>
      </c>
      <c r="AI456" s="305">
        <v>7.1914960557847035E-6</v>
      </c>
      <c r="AJ456" s="304"/>
      <c r="AK456" s="275"/>
      <c r="AL456" s="276">
        <v>1500</v>
      </c>
      <c r="AM456" s="280"/>
      <c r="AN456" s="278">
        <v>2208.11</v>
      </c>
      <c r="AO456" s="281">
        <v>1.4720733333333333</v>
      </c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1:62" ht="20.45" customHeight="1">
      <c r="A457" t="s">
        <v>173</v>
      </c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 t="s">
        <v>173</v>
      </c>
      <c r="W457" s="298" t="s">
        <v>174</v>
      </c>
      <c r="X457" s="345"/>
      <c r="Y457" s="346"/>
      <c r="Z457" s="292">
        <v>3810</v>
      </c>
      <c r="AA457" s="345"/>
      <c r="AB457" s="346"/>
      <c r="AC457" s="292">
        <v>3810</v>
      </c>
      <c r="AD457" s="300"/>
      <c r="AE457" s="299"/>
      <c r="AF457" s="292">
        <v>738.78</v>
      </c>
      <c r="AG457" s="293"/>
      <c r="AH457" s="294">
        <v>-3071.2200000000003</v>
      </c>
      <c r="AI457" s="295">
        <v>-0.80609448818897644</v>
      </c>
      <c r="AJ457" s="300"/>
      <c r="AK457" s="291"/>
      <c r="AL457" s="292">
        <v>3670.0000000000005</v>
      </c>
      <c r="AM457" s="296"/>
      <c r="AN457" s="294">
        <v>-2931.2200000000003</v>
      </c>
      <c r="AO457" s="301">
        <v>-0.79869754768392365</v>
      </c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1:62" ht="20.45" customHeight="1">
      <c r="A458" t="s">
        <v>175</v>
      </c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 t="s">
        <v>175</v>
      </c>
      <c r="W458" s="298" t="s">
        <v>176</v>
      </c>
      <c r="X458" s="291"/>
      <c r="Y458" s="299"/>
      <c r="Z458" s="292">
        <v>6217.1666666666679</v>
      </c>
      <c r="AA458" s="291"/>
      <c r="AB458" s="299"/>
      <c r="AC458" s="292">
        <v>6217.1666666666679</v>
      </c>
      <c r="AD458" s="300"/>
      <c r="AE458" s="299"/>
      <c r="AF458" s="292">
        <v>7088.17</v>
      </c>
      <c r="AG458" s="293"/>
      <c r="AH458" s="294">
        <v>871.00333333333219</v>
      </c>
      <c r="AI458" s="295">
        <v>0.14009650698335233</v>
      </c>
      <c r="AJ458" s="300"/>
      <c r="AK458" s="291"/>
      <c r="AL458" s="292">
        <v>8025</v>
      </c>
      <c r="AM458" s="296"/>
      <c r="AN458" s="294">
        <v>-936.82999999999993</v>
      </c>
      <c r="AO458" s="301">
        <v>-0.11673894080996884</v>
      </c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1:62" ht="20.45" customHeight="1">
      <c r="A459" t="s">
        <v>177</v>
      </c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 t="s">
        <v>177</v>
      </c>
      <c r="W459" s="302" t="s">
        <v>178</v>
      </c>
      <c r="X459" s="275"/>
      <c r="Y459" s="303"/>
      <c r="Z459" s="276">
        <v>1000</v>
      </c>
      <c r="AA459" s="275"/>
      <c r="AB459" s="303"/>
      <c r="AC459" s="276">
        <v>1000</v>
      </c>
      <c r="AD459" s="304"/>
      <c r="AE459" s="303"/>
      <c r="AF459" s="276">
        <v>518.51</v>
      </c>
      <c r="AG459" s="277"/>
      <c r="AH459" s="278">
        <v>-481.49</v>
      </c>
      <c r="AI459" s="305">
        <v>-0.48149000000000003</v>
      </c>
      <c r="AJ459" s="304"/>
      <c r="AK459" s="275"/>
      <c r="AL459" s="276">
        <v>884</v>
      </c>
      <c r="AM459" s="280"/>
      <c r="AN459" s="278">
        <v>-365.49</v>
      </c>
      <c r="AO459" s="281">
        <v>-0.41345022624434391</v>
      </c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1:62" ht="20.45" customHeight="1">
      <c r="A460" t="s">
        <v>179</v>
      </c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 t="s">
        <v>179</v>
      </c>
      <c r="W460" s="298" t="s">
        <v>180</v>
      </c>
      <c r="X460" s="291"/>
      <c r="Y460" s="299"/>
      <c r="Z460" s="292">
        <v>900</v>
      </c>
      <c r="AA460" s="291"/>
      <c r="AB460" s="299"/>
      <c r="AC460" s="292">
        <v>900</v>
      </c>
      <c r="AD460" s="300"/>
      <c r="AE460" s="299"/>
      <c r="AF460" s="292">
        <v>0</v>
      </c>
      <c r="AG460" s="293"/>
      <c r="AH460" s="294">
        <v>-900</v>
      </c>
      <c r="AI460" s="349">
        <v>-1</v>
      </c>
      <c r="AJ460" s="291"/>
      <c r="AK460" s="291"/>
      <c r="AL460" s="292">
        <v>900</v>
      </c>
      <c r="AM460" s="296"/>
      <c r="AN460" s="294">
        <v>-900</v>
      </c>
      <c r="AO460" s="301">
        <v>-1</v>
      </c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1:62" ht="20.45" customHeight="1">
      <c r="A461" t="s">
        <v>181</v>
      </c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 t="s">
        <v>181</v>
      </c>
      <c r="W461" s="298" t="s">
        <v>182</v>
      </c>
      <c r="X461" s="291"/>
      <c r="Y461" s="299"/>
      <c r="Z461" s="292">
        <v>0</v>
      </c>
      <c r="AA461" s="291"/>
      <c r="AB461" s="299"/>
      <c r="AC461" s="292">
        <v>0</v>
      </c>
      <c r="AD461" s="300"/>
      <c r="AE461" s="299"/>
      <c r="AF461" s="292">
        <v>0</v>
      </c>
      <c r="AG461" s="293"/>
      <c r="AH461" s="294">
        <v>0</v>
      </c>
      <c r="AI461" s="318">
        <v>0</v>
      </c>
      <c r="AJ461" s="291"/>
      <c r="AK461" s="291"/>
      <c r="AL461" s="292">
        <v>0</v>
      </c>
      <c r="AM461" s="296"/>
      <c r="AN461" s="294">
        <v>0</v>
      </c>
      <c r="AO461" s="301">
        <v>0</v>
      </c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1:62" ht="20.45" hidden="1" customHeight="1">
      <c r="A462" t="s">
        <v>21</v>
      </c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 t="s">
        <v>21</v>
      </c>
      <c r="W462" s="298"/>
      <c r="X462" s="291"/>
      <c r="Y462" s="299"/>
      <c r="Z462" s="292">
        <v>0</v>
      </c>
      <c r="AA462" s="291"/>
      <c r="AB462" s="299"/>
      <c r="AC462" s="292">
        <v>0</v>
      </c>
      <c r="AD462" s="300"/>
      <c r="AE462" s="299"/>
      <c r="AF462" s="292">
        <v>0</v>
      </c>
      <c r="AG462" s="293"/>
      <c r="AH462" s="294">
        <v>0</v>
      </c>
      <c r="AI462" s="318">
        <v>1</v>
      </c>
      <c r="AJ462" s="291"/>
      <c r="AK462" s="291"/>
      <c r="AL462" s="292">
        <v>0</v>
      </c>
      <c r="AM462" s="296"/>
      <c r="AN462" s="294">
        <v>0</v>
      </c>
      <c r="AO462" s="301">
        <v>1</v>
      </c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1:62" ht="20.45" hidden="1" customHeight="1">
      <c r="A463" t="s">
        <v>21</v>
      </c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 t="s">
        <v>21</v>
      </c>
      <c r="W463" s="298"/>
      <c r="X463" s="291"/>
      <c r="Y463" s="299"/>
      <c r="Z463" s="292">
        <v>0</v>
      </c>
      <c r="AA463" s="291"/>
      <c r="AB463" s="299"/>
      <c r="AC463" s="292">
        <v>0</v>
      </c>
      <c r="AD463" s="300"/>
      <c r="AE463" s="299"/>
      <c r="AF463" s="292">
        <v>0</v>
      </c>
      <c r="AG463" s="293"/>
      <c r="AH463" s="294">
        <v>0</v>
      </c>
      <c r="AI463" s="318">
        <v>2</v>
      </c>
      <c r="AJ463" s="291"/>
      <c r="AK463" s="291"/>
      <c r="AL463" s="292">
        <v>0</v>
      </c>
      <c r="AM463" s="296"/>
      <c r="AN463" s="294">
        <v>0</v>
      </c>
      <c r="AO463" s="301">
        <v>2</v>
      </c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1:62" ht="20.45" hidden="1" customHeight="1">
      <c r="A464" t="s">
        <v>21</v>
      </c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 t="s">
        <v>21</v>
      </c>
      <c r="W464" s="298"/>
      <c r="X464" s="291"/>
      <c r="Y464" s="299"/>
      <c r="Z464" s="292">
        <v>0</v>
      </c>
      <c r="AA464" s="291"/>
      <c r="AB464" s="299"/>
      <c r="AC464" s="292">
        <v>0</v>
      </c>
      <c r="AD464" s="300"/>
      <c r="AE464" s="299"/>
      <c r="AF464" s="292">
        <v>0</v>
      </c>
      <c r="AG464" s="293"/>
      <c r="AH464" s="294">
        <v>0</v>
      </c>
      <c r="AI464" s="318">
        <v>3</v>
      </c>
      <c r="AJ464" s="291"/>
      <c r="AK464" s="291"/>
      <c r="AL464" s="292">
        <v>0</v>
      </c>
      <c r="AM464" s="296"/>
      <c r="AN464" s="294">
        <v>0</v>
      </c>
      <c r="AO464" s="301">
        <v>3</v>
      </c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1:62" ht="20.45" customHeight="1">
      <c r="A465" t="s">
        <v>183</v>
      </c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 t="s">
        <v>183</v>
      </c>
      <c r="W465" s="309"/>
      <c r="X465" s="310">
        <v>9.0950519358272752E-2</v>
      </c>
      <c r="Y465" s="309"/>
      <c r="Z465" s="311">
        <v>49645.25</v>
      </c>
      <c r="AA465" s="310">
        <v>8.6452830043344253E-2</v>
      </c>
      <c r="AB465" s="309"/>
      <c r="AC465" s="311">
        <v>49645.25</v>
      </c>
      <c r="AD465" s="312">
        <v>7.1871827668771274E-2</v>
      </c>
      <c r="AE465" s="309"/>
      <c r="AF465" s="311">
        <v>46063.57</v>
      </c>
      <c r="AG465" s="320"/>
      <c r="AH465" s="661">
        <v>-3581.6800000000021</v>
      </c>
      <c r="AI465" s="310">
        <v>-7.2145472124724969E-2</v>
      </c>
      <c r="AJ465" s="312">
        <v>9.0760010701074798E-2</v>
      </c>
      <c r="AK465" s="310"/>
      <c r="AL465" s="311">
        <v>48829.07</v>
      </c>
      <c r="AM465" s="321"/>
      <c r="AN465" s="314">
        <v>-2765.5</v>
      </c>
      <c r="AO465" s="344">
        <v>-5.6636343882855031E-2</v>
      </c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1:62" ht="20.45" customHeight="1">
      <c r="A466" t="s">
        <v>522</v>
      </c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>
        <v>0</v>
      </c>
      <c r="AI466" s="295"/>
      <c r="AJ466" s="300"/>
      <c r="AK466" s="291"/>
      <c r="AL466" s="351"/>
      <c r="AM466" s="352"/>
      <c r="AN466" s="294">
        <v>0</v>
      </c>
      <c r="AO466" s="353">
        <v>0</v>
      </c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1:62" ht="20.45" customHeight="1">
      <c r="A467" t="s">
        <v>66</v>
      </c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 t="s">
        <v>66</v>
      </c>
      <c r="W467" s="309"/>
      <c r="X467" s="310">
        <v>1.0358489945203535</v>
      </c>
      <c r="Y467" s="309"/>
      <c r="Z467" s="311">
        <v>565417.13734077779</v>
      </c>
      <c r="AA467" s="310">
        <v>0.98611019039621517</v>
      </c>
      <c r="AB467" s="309"/>
      <c r="AC467" s="311">
        <v>566270.49577466841</v>
      </c>
      <c r="AD467" s="312">
        <v>0.8665839128115943</v>
      </c>
      <c r="AE467" s="309"/>
      <c r="AF467" s="311">
        <v>555404.66999999993</v>
      </c>
      <c r="AG467" s="320"/>
      <c r="AH467" s="314">
        <v>-10865.825774668483</v>
      </c>
      <c r="AI467" s="310">
        <v>-1.9188401754542825E-2</v>
      </c>
      <c r="AJ467" s="312">
        <v>1.1174671961739615</v>
      </c>
      <c r="AK467" s="310"/>
      <c r="AL467" s="311">
        <v>601199.62</v>
      </c>
      <c r="AM467" s="321"/>
      <c r="AN467" s="314">
        <v>-45794.95000000007</v>
      </c>
      <c r="AO467" s="289">
        <v>-7.6172619669985939E-2</v>
      </c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1:62" ht="20.45" customHeight="1">
      <c r="A468" t="s">
        <v>184</v>
      </c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 t="s">
        <v>184</v>
      </c>
      <c r="W468" s="346"/>
      <c r="X468" s="346"/>
      <c r="Y468" s="291"/>
      <c r="Z468" s="325">
        <v>0</v>
      </c>
      <c r="AA468" s="354"/>
      <c r="AB468" s="355"/>
      <c r="AC468" s="325">
        <v>0</v>
      </c>
      <c r="AD468" s="356"/>
      <c r="AE468" s="355"/>
      <c r="AF468" s="292">
        <v>11744.24</v>
      </c>
      <c r="AG468" s="357"/>
      <c r="AH468" s="294">
        <v>11744.24</v>
      </c>
      <c r="AI468" s="349" t="e">
        <v>#DIV/0!</v>
      </c>
      <c r="AJ468" s="356"/>
      <c r="AK468" s="354"/>
      <c r="AL468" s="358">
        <v>15660.62</v>
      </c>
      <c r="AM468" s="359"/>
      <c r="AN468" s="294">
        <v>-3916.380000000001</v>
      </c>
      <c r="AO468" s="301">
        <v>-0.25007822167960148</v>
      </c>
      <c r="AP468" s="258"/>
      <c r="AQ468" s="258"/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1:62" ht="20.45" customHeight="1">
      <c r="A469" t="s">
        <v>70</v>
      </c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 t="s">
        <v>70</v>
      </c>
      <c r="W469" s="291"/>
      <c r="X469" s="291"/>
      <c r="Y469" s="291"/>
      <c r="Z469" s="292">
        <v>72775.567500000005</v>
      </c>
      <c r="AA469" s="345"/>
      <c r="AB469" s="346"/>
      <c r="AC469" s="292">
        <v>73926.169357707506</v>
      </c>
      <c r="AD469" s="360"/>
      <c r="AE469" s="346"/>
      <c r="AF469" s="292">
        <v>64999</v>
      </c>
      <c r="AG469" s="361"/>
      <c r="AH469" s="294">
        <v>-8927.1693577075057</v>
      </c>
      <c r="AI469" s="318">
        <v>-0.12075790528941784</v>
      </c>
      <c r="AJ469" s="360"/>
      <c r="AK469" s="345"/>
      <c r="AL469" s="362">
        <v>94042.75</v>
      </c>
      <c r="AM469" s="363"/>
      <c r="AN469" s="294">
        <v>-29043.75</v>
      </c>
      <c r="AO469" s="301">
        <v>-0.30883560933724291</v>
      </c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1:62" ht="20.45" customHeight="1">
      <c r="A470" t="s">
        <v>212</v>
      </c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 t="s">
        <v>212</v>
      </c>
      <c r="W470" s="291"/>
      <c r="X470" s="291"/>
      <c r="Y470" s="291"/>
      <c r="Z470" s="292">
        <v>45357.637500000012</v>
      </c>
      <c r="AA470" s="345"/>
      <c r="AB470" s="346"/>
      <c r="AC470" s="292">
        <v>7158.5199510629927</v>
      </c>
      <c r="AD470" s="360"/>
      <c r="AE470" s="346"/>
      <c r="AF470" s="292">
        <v>0</v>
      </c>
      <c r="AG470" s="361"/>
      <c r="AH470" s="294">
        <v>-7158.5199510629927</v>
      </c>
      <c r="AI470" s="318">
        <v>-1</v>
      </c>
      <c r="AJ470" s="360"/>
      <c r="AK470" s="345"/>
      <c r="AL470" s="362">
        <v>37398</v>
      </c>
      <c r="AM470" s="363"/>
      <c r="AN470" s="294">
        <v>-37398</v>
      </c>
      <c r="AO470" s="301">
        <v>-1</v>
      </c>
      <c r="AP470" s="258"/>
      <c r="AQ470" s="258" t="s">
        <v>549</v>
      </c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1:62" ht="20.45" customHeight="1">
      <c r="A471" t="s">
        <v>209</v>
      </c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 t="s">
        <v>209</v>
      </c>
      <c r="W471" s="291"/>
      <c r="X471" s="291"/>
      <c r="Y471" s="291"/>
      <c r="Z471" s="292">
        <v>0</v>
      </c>
      <c r="AA471" s="345"/>
      <c r="AB471" s="346"/>
      <c r="AC471" s="292">
        <v>0</v>
      </c>
      <c r="AD471" s="360"/>
      <c r="AE471" s="346"/>
      <c r="AF471" s="292">
        <v>0</v>
      </c>
      <c r="AG471" s="361"/>
      <c r="AH471" s="294">
        <v>0</v>
      </c>
      <c r="AI471" s="318">
        <v>0</v>
      </c>
      <c r="AJ471" s="360"/>
      <c r="AK471" s="345"/>
      <c r="AL471" s="362">
        <v>0</v>
      </c>
      <c r="AM471" s="363"/>
      <c r="AN471" s="294">
        <v>0</v>
      </c>
      <c r="AO471" s="301">
        <v>0</v>
      </c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1:62" ht="20.45" customHeight="1">
      <c r="A472" t="s">
        <v>69</v>
      </c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 t="s">
        <v>69</v>
      </c>
      <c r="W472" s="291"/>
      <c r="X472" s="291"/>
      <c r="Y472" s="291"/>
      <c r="Z472" s="292">
        <v>0</v>
      </c>
      <c r="AA472" s="345"/>
      <c r="AB472" s="346"/>
      <c r="AC472" s="292">
        <v>0</v>
      </c>
      <c r="AD472" s="360"/>
      <c r="AE472" s="346"/>
      <c r="AF472" s="292">
        <v>0</v>
      </c>
      <c r="AG472" s="361"/>
      <c r="AH472" s="294">
        <v>0</v>
      </c>
      <c r="AI472" s="318">
        <v>0</v>
      </c>
      <c r="AJ472" s="360"/>
      <c r="AK472" s="345"/>
      <c r="AL472" s="362">
        <v>0</v>
      </c>
      <c r="AM472" s="363"/>
      <c r="AN472" s="294">
        <v>0</v>
      </c>
      <c r="AO472" s="301">
        <v>0</v>
      </c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1:62" ht="20.45" customHeight="1">
      <c r="A473" t="s">
        <v>371</v>
      </c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 t="s">
        <v>371</v>
      </c>
      <c r="W473" s="291"/>
      <c r="X473" s="291"/>
      <c r="Y473" s="291"/>
      <c r="Z473" s="292">
        <v>0</v>
      </c>
      <c r="AA473" s="345"/>
      <c r="AB473" s="346"/>
      <c r="AC473" s="292">
        <v>0</v>
      </c>
      <c r="AD473" s="360"/>
      <c r="AE473" s="346"/>
      <c r="AF473" s="292">
        <v>0</v>
      </c>
      <c r="AG473" s="361"/>
      <c r="AH473" s="294">
        <v>0</v>
      </c>
      <c r="AI473" s="318">
        <v>0</v>
      </c>
      <c r="AJ473" s="360"/>
      <c r="AK473" s="345"/>
      <c r="AL473" s="362">
        <v>0</v>
      </c>
      <c r="AM473" s="363"/>
      <c r="AN473" s="294">
        <v>0</v>
      </c>
      <c r="AO473" s="301">
        <v>0</v>
      </c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1:62" ht="20.45" customHeight="1">
      <c r="A474" t="s">
        <v>82</v>
      </c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 t="s">
        <v>82</v>
      </c>
      <c r="W474" s="291"/>
      <c r="X474" s="291"/>
      <c r="Y474" s="291"/>
      <c r="Z474" s="292">
        <v>0</v>
      </c>
      <c r="AA474" s="345"/>
      <c r="AB474" s="346"/>
      <c r="AC474" s="292">
        <v>0</v>
      </c>
      <c r="AD474" s="360"/>
      <c r="AE474" s="346"/>
      <c r="AF474" s="292">
        <v>0</v>
      </c>
      <c r="AG474" s="361"/>
      <c r="AH474" s="294">
        <v>0</v>
      </c>
      <c r="AI474" s="318">
        <v>0</v>
      </c>
      <c r="AJ474" s="360"/>
      <c r="AK474" s="345"/>
      <c r="AL474" s="362">
        <v>0</v>
      </c>
      <c r="AM474" s="363"/>
      <c r="AN474" s="294">
        <v>0</v>
      </c>
      <c r="AO474" s="301">
        <v>0</v>
      </c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1:62" ht="20.45" customHeight="1">
      <c r="A475" t="s">
        <v>83</v>
      </c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 t="s">
        <v>83</v>
      </c>
      <c r="W475" s="291"/>
      <c r="X475" s="291"/>
      <c r="Y475" s="291"/>
      <c r="Z475" s="292">
        <v>0</v>
      </c>
      <c r="AA475" s="345"/>
      <c r="AB475" s="346"/>
      <c r="AC475" s="292">
        <v>0</v>
      </c>
      <c r="AD475" s="360"/>
      <c r="AE475" s="346"/>
      <c r="AF475" s="292">
        <v>0</v>
      </c>
      <c r="AG475" s="361"/>
      <c r="AH475" s="294">
        <v>0</v>
      </c>
      <c r="AI475" s="318">
        <v>0</v>
      </c>
      <c r="AJ475" s="360"/>
      <c r="AK475" s="345"/>
      <c r="AL475" s="362">
        <v>0</v>
      </c>
      <c r="AM475" s="363"/>
      <c r="AN475" s="294">
        <v>0</v>
      </c>
      <c r="AO475" s="301">
        <v>0</v>
      </c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1:62" ht="20.45" hidden="1" customHeight="1">
      <c r="A476" t="s">
        <v>21</v>
      </c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 t="s">
        <v>21</v>
      </c>
      <c r="W476" s="291"/>
      <c r="X476" s="291"/>
      <c r="Y476" s="291"/>
      <c r="Z476" s="292">
        <v>0</v>
      </c>
      <c r="AA476" s="345"/>
      <c r="AB476" s="346"/>
      <c r="AC476" s="292">
        <v>0</v>
      </c>
      <c r="AD476" s="360"/>
      <c r="AE476" s="346"/>
      <c r="AF476" s="292">
        <v>0</v>
      </c>
      <c r="AG476" s="361"/>
      <c r="AH476" s="294">
        <v>0</v>
      </c>
      <c r="AI476" s="318">
        <v>0</v>
      </c>
      <c r="AJ476" s="360"/>
      <c r="AK476" s="345"/>
      <c r="AL476" s="362">
        <v>0</v>
      </c>
      <c r="AM476" s="363"/>
      <c r="AN476" s="294">
        <v>0</v>
      </c>
      <c r="AO476" s="301">
        <v>0</v>
      </c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1:62" ht="20.45" hidden="1" customHeight="1">
      <c r="A477" t="s">
        <v>21</v>
      </c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 t="s">
        <v>21</v>
      </c>
      <c r="W477" s="291"/>
      <c r="X477" s="291"/>
      <c r="Y477" s="291"/>
      <c r="Z477" s="292">
        <v>0</v>
      </c>
      <c r="AA477" s="345"/>
      <c r="AB477" s="346"/>
      <c r="AC477" s="292">
        <v>0</v>
      </c>
      <c r="AD477" s="360"/>
      <c r="AE477" s="346"/>
      <c r="AF477" s="292">
        <v>0</v>
      </c>
      <c r="AG477" s="361"/>
      <c r="AH477" s="294">
        <v>0</v>
      </c>
      <c r="AI477" s="318">
        <v>0</v>
      </c>
      <c r="AJ477" s="360"/>
      <c r="AK477" s="345"/>
      <c r="AL477" s="362">
        <v>0</v>
      </c>
      <c r="AM477" s="363"/>
      <c r="AN477" s="294">
        <v>0</v>
      </c>
      <c r="AO477" s="301">
        <v>0</v>
      </c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1:62" ht="20.45" hidden="1" customHeight="1">
      <c r="A478" t="s">
        <v>21</v>
      </c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 t="s">
        <v>21</v>
      </c>
      <c r="W478" s="291"/>
      <c r="X478" s="291"/>
      <c r="Y478" s="291"/>
      <c r="Z478" s="292">
        <v>0</v>
      </c>
      <c r="AA478" s="345"/>
      <c r="AB478" s="346"/>
      <c r="AC478" s="292">
        <v>0</v>
      </c>
      <c r="AD478" s="360"/>
      <c r="AE478" s="346"/>
      <c r="AF478" s="292">
        <v>0</v>
      </c>
      <c r="AG478" s="361"/>
      <c r="AH478" s="294">
        <v>0</v>
      </c>
      <c r="AI478" s="318">
        <v>0</v>
      </c>
      <c r="AJ478" s="360"/>
      <c r="AK478" s="345"/>
      <c r="AL478" s="362">
        <v>0</v>
      </c>
      <c r="AM478" s="363"/>
      <c r="AN478" s="294">
        <v>0</v>
      </c>
      <c r="AO478" s="301">
        <v>0</v>
      </c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1:62" ht="20.45" customHeight="1">
      <c r="A479" t="s">
        <v>71</v>
      </c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 t="s">
        <v>71</v>
      </c>
      <c r="W479" s="291"/>
      <c r="X479" s="291"/>
      <c r="Y479" s="291"/>
      <c r="Z479" s="292">
        <v>32155.184060439959</v>
      </c>
      <c r="AA479" s="345"/>
      <c r="AB479" s="346"/>
      <c r="AC479" s="292">
        <v>32155.184060439962</v>
      </c>
      <c r="AD479" s="360"/>
      <c r="AE479" s="346"/>
      <c r="AF479" s="292">
        <v>32672</v>
      </c>
      <c r="AG479" s="361"/>
      <c r="AH479" s="294">
        <v>516.8159395600378</v>
      </c>
      <c r="AI479" s="318">
        <v>1.6072554229159854E-2</v>
      </c>
      <c r="AJ479" s="360"/>
      <c r="AK479" s="345"/>
      <c r="AL479" s="362">
        <v>31057</v>
      </c>
      <c r="AM479" s="363"/>
      <c r="AN479" s="294">
        <v>1615</v>
      </c>
      <c r="AO479" s="301">
        <v>5.2001159158965769E-2</v>
      </c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1:62" ht="20.45" customHeight="1">
      <c r="A480" t="s">
        <v>185</v>
      </c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 t="s">
        <v>185</v>
      </c>
      <c r="W480" s="309"/>
      <c r="X480" s="310">
        <v>0.27532960431391068</v>
      </c>
      <c r="Y480" s="342"/>
      <c r="Z480" s="311">
        <v>150288.38906043998</v>
      </c>
      <c r="AA480" s="310">
        <v>0.19719726512643559</v>
      </c>
      <c r="AB480" s="342"/>
      <c r="AC480" s="311">
        <v>113239.87336921046</v>
      </c>
      <c r="AD480" s="310">
        <v>0.17071784218238512</v>
      </c>
      <c r="AE480" s="342"/>
      <c r="AF480" s="311">
        <v>109415.24</v>
      </c>
      <c r="AG480" s="320"/>
      <c r="AH480" s="314">
        <v>-3824.6333692104527</v>
      </c>
      <c r="AI480" s="310">
        <v>-3.3774617150449389E-2</v>
      </c>
      <c r="AJ480" s="364"/>
      <c r="AK480" s="365"/>
      <c r="AL480" s="311">
        <v>178158.37</v>
      </c>
      <c r="AM480" s="366"/>
      <c r="AN480" s="314">
        <v>-68743.12999999999</v>
      </c>
      <c r="AO480" s="344">
        <v>-0.38585405782506876</v>
      </c>
      <c r="AP480" s="258"/>
      <c r="AQ480" s="258"/>
      <c r="AR480" s="258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1:62" ht="20.45" customHeight="1" thickBot="1">
      <c r="A481" t="s">
        <v>522</v>
      </c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>
        <v>0</v>
      </c>
      <c r="AO481" s="380">
        <v>0</v>
      </c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1:62" ht="20.45" customHeight="1" thickTop="1" thickBot="1">
      <c r="A482" t="s">
        <v>186</v>
      </c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 t="s">
        <v>186</v>
      </c>
      <c r="W482" s="382"/>
      <c r="X482" s="383" t="s">
        <v>187</v>
      </c>
      <c r="Y482" s="384">
        <v>5.2920600726871769E-2</v>
      </c>
      <c r="Z482" s="385">
        <v>130720.25126673651</v>
      </c>
      <c r="AA482" s="383" t="s">
        <v>187</v>
      </c>
      <c r="AB482" s="384">
        <v>4.9072933523731641E-2</v>
      </c>
      <c r="AC482" s="385">
        <v>121216.05031895958</v>
      </c>
      <c r="AD482" s="383" t="s">
        <v>187</v>
      </c>
      <c r="AE482" s="384">
        <v>3.8062517877627072E-2</v>
      </c>
      <c r="AF482" s="386">
        <v>194923.30999999994</v>
      </c>
      <c r="AG482" s="387"/>
      <c r="AH482" s="387">
        <v>73707.259681040363</v>
      </c>
      <c r="AI482" s="388">
        <v>0.60806518185580338</v>
      </c>
      <c r="AJ482" s="389" t="s">
        <v>187</v>
      </c>
      <c r="AK482" s="384">
        <v>2.4966641765491751E-2</v>
      </c>
      <c r="AL482" s="386">
        <v>114960.78000000038</v>
      </c>
      <c r="AM482" s="390"/>
      <c r="AN482" s="386">
        <v>79962.529999999562</v>
      </c>
      <c r="AO482" s="391">
        <v>0.69556356524372309</v>
      </c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1:62" ht="20.45" customHeight="1" thickTop="1">
      <c r="A483" t="s">
        <v>522</v>
      </c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1:62" ht="34.9" customHeight="1">
      <c r="A484" t="s">
        <v>256</v>
      </c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 t="s">
        <v>256</v>
      </c>
      <c r="W484" s="6"/>
      <c r="X484" s="6"/>
      <c r="Y484" s="6"/>
      <c r="Z484" s="1"/>
      <c r="AA484" s="1"/>
      <c r="AB484" s="6"/>
      <c r="AC484" s="6"/>
      <c r="AD484" s="1"/>
      <c r="AE484" s="749" t="s">
        <v>188</v>
      </c>
      <c r="AF484" s="6"/>
      <c r="AG484" s="6"/>
      <c r="AH484" s="1"/>
      <c r="AI484" s="1"/>
      <c r="AJ484" s="267"/>
      <c r="AK484" s="2"/>
      <c r="AL484" s="1"/>
      <c r="AM484" s="6"/>
      <c r="AN484" s="6"/>
      <c r="AO484" s="5" t="s">
        <v>550</v>
      </c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1:62" ht="20.45" customHeight="1">
      <c r="A485" t="s">
        <v>522</v>
      </c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1:62" ht="20.45" customHeight="1">
      <c r="A486" t="s">
        <v>522</v>
      </c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1:62" ht="20.45" customHeight="1" thickBot="1">
      <c r="A487" t="s">
        <v>522</v>
      </c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1:62" ht="20.45" customHeight="1" thickTop="1" thickBot="1">
      <c r="A488" t="s">
        <v>186</v>
      </c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 t="s">
        <v>186</v>
      </c>
      <c r="W488" s="394"/>
      <c r="X488" s="395" t="s">
        <v>187</v>
      </c>
      <c r="Y488" s="396">
        <v>5.2920600726871769E-2</v>
      </c>
      <c r="Z488" s="397">
        <v>130720.25126673651</v>
      </c>
      <c r="AA488" s="395" t="s">
        <v>187</v>
      </c>
      <c r="AB488" s="396">
        <v>4.9072933523731641E-2</v>
      </c>
      <c r="AC488" s="397">
        <v>121216.05031895958</v>
      </c>
      <c r="AD488" s="395" t="s">
        <v>187</v>
      </c>
      <c r="AE488" s="396">
        <v>3.8062517877627072E-2</v>
      </c>
      <c r="AF488" s="397">
        <v>194923.30999999994</v>
      </c>
      <c r="AG488" s="398"/>
      <c r="AH488" s="387">
        <v>73707.259681040363</v>
      </c>
      <c r="AI488" s="388">
        <v>0.60806518185580338</v>
      </c>
      <c r="AJ488" s="395" t="s">
        <v>187</v>
      </c>
      <c r="AK488" s="396">
        <v>2.4966641765491751E-2</v>
      </c>
      <c r="AL488" s="399">
        <v>114960.78000000038</v>
      </c>
      <c r="AM488" s="400"/>
      <c r="AN488" s="401">
        <v>79962.529999999562</v>
      </c>
      <c r="AO488" s="402">
        <v>0.69556356524372309</v>
      </c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1:62" ht="20.45" customHeight="1" thickTop="1">
      <c r="A489" t="s">
        <v>522</v>
      </c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40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1:62" ht="20.45" customHeight="1">
      <c r="A490" t="s">
        <v>189</v>
      </c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 t="s">
        <v>189</v>
      </c>
      <c r="W490" s="298"/>
      <c r="X490" s="291"/>
      <c r="Y490" s="299"/>
      <c r="Z490" s="292">
        <v>9167</v>
      </c>
      <c r="AA490" s="291"/>
      <c r="AB490" s="299"/>
      <c r="AC490" s="292">
        <v>9167</v>
      </c>
      <c r="AD490" s="291"/>
      <c r="AE490" s="299"/>
      <c r="AF490" s="292">
        <v>9167</v>
      </c>
      <c r="AG490" s="291"/>
      <c r="AH490" s="294">
        <v>0</v>
      </c>
      <c r="AI490" s="318">
        <v>0</v>
      </c>
      <c r="AJ490" s="291"/>
      <c r="AK490" s="291"/>
      <c r="AL490" s="292">
        <v>9000</v>
      </c>
      <c r="AM490" s="296"/>
      <c r="AN490" s="294">
        <v>167</v>
      </c>
      <c r="AO490" s="301">
        <v>1.8555555555555554E-2</v>
      </c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1:62" ht="20.45" customHeight="1">
      <c r="A491" t="s">
        <v>190</v>
      </c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 t="s">
        <v>190</v>
      </c>
      <c r="W491" s="11"/>
      <c r="X491" s="11"/>
      <c r="Y491" s="11"/>
      <c r="Z491" s="292">
        <v>456.25</v>
      </c>
      <c r="AA491" s="11"/>
      <c r="AB491" s="11"/>
      <c r="AC491" s="292">
        <v>456.25</v>
      </c>
      <c r="AD491" s="11"/>
      <c r="AE491" s="14"/>
      <c r="AF491" s="292">
        <v>-2045.53</v>
      </c>
      <c r="AG491" s="11"/>
      <c r="AH491" s="294">
        <v>-2501.7799999999997</v>
      </c>
      <c r="AI491" s="318">
        <v>-5.4833534246575333</v>
      </c>
      <c r="AJ491" s="11"/>
      <c r="AK491" s="11"/>
      <c r="AL491" s="292">
        <v>0</v>
      </c>
      <c r="AM491" s="409"/>
      <c r="AN491" s="294">
        <v>-2045.53</v>
      </c>
      <c r="AO491" s="301">
        <v>0</v>
      </c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1:62" ht="20.45" customHeight="1">
      <c r="A492" t="s">
        <v>191</v>
      </c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 t="s">
        <v>191</v>
      </c>
      <c r="W492" s="14"/>
      <c r="X492" s="14"/>
      <c r="Y492" s="14"/>
      <c r="Z492" s="292">
        <v>577.32435191616423</v>
      </c>
      <c r="AA492" s="11"/>
      <c r="AB492" s="11"/>
      <c r="AC492" s="292">
        <v>577.32435191616423</v>
      </c>
      <c r="AD492" s="11"/>
      <c r="AE492" s="14"/>
      <c r="AF492" s="292">
        <v>570.58999999999992</v>
      </c>
      <c r="AG492" s="11"/>
      <c r="AH492" s="294">
        <v>-6.7343519161643144</v>
      </c>
      <c r="AI492" s="318">
        <v>-1.1664763306471851E-2</v>
      </c>
      <c r="AJ492" s="11"/>
      <c r="AK492" s="11"/>
      <c r="AL492" s="292">
        <v>3043.85</v>
      </c>
      <c r="AM492" s="409"/>
      <c r="AN492" s="294">
        <v>-2473.2600000000002</v>
      </c>
      <c r="AO492" s="301">
        <v>-0.8125433250652957</v>
      </c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1:62" ht="20.45" customHeight="1" thickBot="1">
      <c r="A493" t="s">
        <v>192</v>
      </c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 t="s">
        <v>192</v>
      </c>
      <c r="W493" s="14"/>
      <c r="X493" s="14"/>
      <c r="Y493" s="14"/>
      <c r="Z493" s="292">
        <v>0</v>
      </c>
      <c r="AA493" s="11"/>
      <c r="AB493" s="11"/>
      <c r="AC493" s="292">
        <v>0</v>
      </c>
      <c r="AD493" s="11"/>
      <c r="AE493" s="14"/>
      <c r="AF493" s="292">
        <v>0</v>
      </c>
      <c r="AG493" s="11"/>
      <c r="AH493" s="294">
        <v>0</v>
      </c>
      <c r="AI493" s="318">
        <v>0</v>
      </c>
      <c r="AJ493" s="11"/>
      <c r="AK493" s="11"/>
      <c r="AL493" s="292">
        <v>0</v>
      </c>
      <c r="AM493" s="409"/>
      <c r="AN493" s="294">
        <v>0</v>
      </c>
      <c r="AO493" s="301">
        <v>0</v>
      </c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1:62" ht="20.45" hidden="1" customHeight="1">
      <c r="A494" t="s">
        <v>21</v>
      </c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 t="s">
        <v>21</v>
      </c>
      <c r="W494" s="14"/>
      <c r="X494" s="14"/>
      <c r="Y494" s="14"/>
      <c r="Z494" s="292">
        <v>0</v>
      </c>
      <c r="AA494" s="11"/>
      <c r="AB494" s="11"/>
      <c r="AC494" s="292">
        <v>0</v>
      </c>
      <c r="AD494" s="11"/>
      <c r="AE494" s="14"/>
      <c r="AF494" s="292">
        <v>0</v>
      </c>
      <c r="AG494" s="11"/>
      <c r="AH494" s="294">
        <v>0</v>
      </c>
      <c r="AI494" s="318">
        <v>0</v>
      </c>
      <c r="AJ494" s="11"/>
      <c r="AK494" s="11"/>
      <c r="AL494" s="292">
        <v>0</v>
      </c>
      <c r="AM494" s="409"/>
      <c r="AN494" s="294">
        <v>0</v>
      </c>
      <c r="AO494" s="301">
        <v>0</v>
      </c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1:62" ht="20.45" hidden="1" customHeight="1">
      <c r="A495" t="s">
        <v>21</v>
      </c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 t="s">
        <v>21</v>
      </c>
      <c r="W495" s="14"/>
      <c r="X495" s="14"/>
      <c r="Y495" s="14"/>
      <c r="Z495" s="292">
        <v>0</v>
      </c>
      <c r="AA495" s="11"/>
      <c r="AB495" s="11"/>
      <c r="AC495" s="292">
        <v>0</v>
      </c>
      <c r="AD495" s="11"/>
      <c r="AE495" s="14"/>
      <c r="AF495" s="292">
        <v>0</v>
      </c>
      <c r="AG495" s="11"/>
      <c r="AH495" s="294">
        <v>0</v>
      </c>
      <c r="AI495" s="318">
        <v>0</v>
      </c>
      <c r="AJ495" s="11"/>
      <c r="AK495" s="11"/>
      <c r="AL495" s="292">
        <v>0</v>
      </c>
      <c r="AM495" s="409"/>
      <c r="AN495" s="294">
        <v>0</v>
      </c>
      <c r="AO495" s="301">
        <v>0</v>
      </c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1:62" ht="20.45" hidden="1" customHeight="1">
      <c r="A496" t="s">
        <v>21</v>
      </c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 t="s">
        <v>21</v>
      </c>
      <c r="W496" s="14"/>
      <c r="X496" s="258"/>
      <c r="Y496" s="14"/>
      <c r="Z496" s="292">
        <v>0</v>
      </c>
      <c r="AA496" s="11"/>
      <c r="AB496" s="11"/>
      <c r="AC496" s="292">
        <v>0</v>
      </c>
      <c r="AD496" s="11"/>
      <c r="AE496" s="14"/>
      <c r="AF496" s="292">
        <v>0</v>
      </c>
      <c r="AG496" s="11"/>
      <c r="AH496" s="294">
        <v>0</v>
      </c>
      <c r="AI496" s="318">
        <v>0</v>
      </c>
      <c r="AJ496" s="11"/>
      <c r="AK496" s="11"/>
      <c r="AL496" s="292">
        <v>0</v>
      </c>
      <c r="AM496" s="409"/>
      <c r="AN496" s="294">
        <v>0</v>
      </c>
      <c r="AO496" s="301">
        <v>0</v>
      </c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1:62" ht="20.45" customHeight="1" thickTop="1" thickBot="1">
      <c r="A497" t="s">
        <v>194</v>
      </c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 t="s">
        <v>194</v>
      </c>
      <c r="W497" s="382"/>
      <c r="X497" s="383" t="s">
        <v>187</v>
      </c>
      <c r="Y497" s="384">
        <v>4.8791014704572803E-2</v>
      </c>
      <c r="Z497" s="385">
        <v>120519.67691482035</v>
      </c>
      <c r="AA497" s="383" t="s">
        <v>187</v>
      </c>
      <c r="AB497" s="384">
        <v>4.4943347501432675E-2</v>
      </c>
      <c r="AC497" s="385">
        <v>111015.47596704341</v>
      </c>
      <c r="AD497" s="383" t="s">
        <v>187</v>
      </c>
      <c r="AE497" s="384">
        <v>3.6560495511673098E-2</v>
      </c>
      <c r="AF497" s="386">
        <v>187231.24999999994</v>
      </c>
      <c r="AG497" s="387"/>
      <c r="AH497" s="387">
        <v>76215.774032956528</v>
      </c>
      <c r="AI497" s="388">
        <v>0.68653287633142523</v>
      </c>
      <c r="AJ497" s="389" t="s">
        <v>187</v>
      </c>
      <c r="AK497" s="384">
        <v>2.2351015041079156E-2</v>
      </c>
      <c r="AL497" s="386">
        <v>102916.93000000037</v>
      </c>
      <c r="AM497" s="390"/>
      <c r="AN497" s="386">
        <v>84314.31999999957</v>
      </c>
      <c r="AO497" s="410">
        <v>0.81924635723198569</v>
      </c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1:62" ht="20.45" customHeight="1" thickTop="1">
      <c r="A498" t="s">
        <v>522</v>
      </c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1:62" ht="20.45" customHeight="1"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1:62" ht="20.45" customHeight="1"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>
        <v>120520</v>
      </c>
      <c r="AA500" s="258"/>
      <c r="AB500" s="258"/>
      <c r="AC500" s="258">
        <v>111015</v>
      </c>
      <c r="AD500" s="258"/>
      <c r="AE500" s="258"/>
      <c r="AF500" s="258">
        <v>187231.25</v>
      </c>
      <c r="AG500" s="258"/>
      <c r="AH500" s="258"/>
      <c r="AI500" s="258"/>
      <c r="AJ500" s="258"/>
      <c r="AK500" s="258"/>
      <c r="AL500" s="258">
        <v>102916.93</v>
      </c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1:62" ht="20.45" customHeight="1"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>
        <v>-0.32308517965429928</v>
      </c>
      <c r="AA501" s="258"/>
      <c r="AB501" s="258"/>
      <c r="AC501" s="258">
        <v>0.47596704341412988</v>
      </c>
      <c r="AD501" s="258"/>
      <c r="AE501" s="258"/>
      <c r="AF501" s="413">
        <v>0</v>
      </c>
      <c r="AG501" s="258"/>
      <c r="AH501" s="258"/>
      <c r="AI501" s="258"/>
      <c r="AJ501" s="258"/>
      <c r="AK501" s="258"/>
      <c r="AL501" s="258">
        <v>3.7834979593753815E-10</v>
      </c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1:62" ht="20.45" customHeight="1"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258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1:62" ht="20.45" customHeight="1"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258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1:62" ht="20.45" customHeight="1"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1:62" ht="20.45" customHeight="1"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258"/>
      <c r="AG505" s="258"/>
      <c r="AH505" s="258"/>
      <c r="AI505" s="258"/>
      <c r="AJ505" s="258"/>
      <c r="AK505" s="258"/>
      <c r="AL505" s="258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1:62" ht="20.45" customHeight="1"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1:62" ht="20.45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1:62" ht="20.4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1:62" ht="20.4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1:62" ht="20.4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1:62" ht="20.4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258"/>
      <c r="AG511" s="258"/>
      <c r="AH511" s="258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1:62" ht="20.4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258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20.4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20.4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258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20.4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20.4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20.4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20.4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20.4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20.4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20.4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20.4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20.4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20.4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20.4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20.4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20.4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20.4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20.4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20.4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20.4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20.4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20.4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20.4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20.4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3160" priority="312" stopIfTrue="1">
      <formula>"esterreur(reference)"</formula>
    </cfRule>
  </conditionalFormatting>
  <conditionalFormatting sqref="M95:M96">
    <cfRule type="expression" dxfId="3159" priority="313" stopIfTrue="1">
      <formula>"esterreur(reference)"</formula>
    </cfRule>
  </conditionalFormatting>
  <conditionalFormatting sqref="H275:H280 J275:K280">
    <cfRule type="expression" dxfId="3158" priority="314" stopIfTrue="1">
      <formula>"esterreur(reference)"</formula>
    </cfRule>
  </conditionalFormatting>
  <conditionalFormatting sqref="H219:H224 J219:K224">
    <cfRule type="expression" dxfId="3157" priority="315" stopIfTrue="1">
      <formula>"esterreur(reference)"</formula>
    </cfRule>
  </conditionalFormatting>
  <conditionalFormatting sqref="H141:H147 J141:K147">
    <cfRule type="expression" dxfId="3156" priority="316" stopIfTrue="1">
      <formula>"esterreur(reference)"</formula>
    </cfRule>
  </conditionalFormatting>
  <conditionalFormatting sqref="H137:H139 J137:K139">
    <cfRule type="expression" dxfId="3155" priority="317" stopIfTrue="1">
      <formula>"esterreur(reference)"</formula>
    </cfRule>
  </conditionalFormatting>
  <conditionalFormatting sqref="H140 J140:K140">
    <cfRule type="expression" dxfId="3154" priority="318" stopIfTrue="1">
      <formula>"esterreur(reference)"</formula>
    </cfRule>
  </conditionalFormatting>
  <conditionalFormatting sqref="L82">
    <cfRule type="expression" dxfId="3153" priority="292" stopIfTrue="1">
      <formula>"esterreur(reference)"</formula>
    </cfRule>
  </conditionalFormatting>
  <conditionalFormatting sqref="M311">
    <cfRule type="expression" dxfId="3152" priority="319" stopIfTrue="1">
      <formula>"esterreur(reference)"</formula>
    </cfRule>
  </conditionalFormatting>
  <conditionalFormatting sqref="R311">
    <cfRule type="expression" dxfId="3151" priority="320" stopIfTrue="1">
      <formula>"esterreur(reference)"</formula>
    </cfRule>
  </conditionalFormatting>
  <conditionalFormatting sqref="AG408:AI413 AH490:AI490 AG431:AI431 AH465:AI467 AH452:AI459 AH432:AI450 AH460:AH464 AI491:AI496 AH419:AI430">
    <cfRule type="cellIs" dxfId="3150" priority="321" operator="greaterThan">
      <formula>0</formula>
    </cfRule>
  </conditionalFormatting>
  <conditionalFormatting sqref="AH468:AI479">
    <cfRule type="cellIs" dxfId="3149" priority="322" operator="lessThan">
      <formula>0</formula>
    </cfRule>
  </conditionalFormatting>
  <conditionalFormatting sqref="AH491:AH496">
    <cfRule type="cellIs" dxfId="3148" priority="323" operator="greaterThan">
      <formula>0</formula>
    </cfRule>
  </conditionalFormatting>
  <conditionalFormatting sqref="J281:K283">
    <cfRule type="expression" dxfId="3147" priority="324" stopIfTrue="1">
      <formula>"esterreur(reference)"</formula>
    </cfRule>
  </conditionalFormatting>
  <conditionalFormatting sqref="K356 J356:J357 H356:I356 L355:L356 H358:L358">
    <cfRule type="expression" dxfId="3146" priority="325" stopIfTrue="1">
      <formula>"esterreur(reference)"</formula>
    </cfRule>
  </conditionalFormatting>
  <conditionalFormatting sqref="H396">
    <cfRule type="expression" dxfId="3145" priority="326" stopIfTrue="1">
      <formula>"esterreur(reference)"</formula>
    </cfRule>
  </conditionalFormatting>
  <conditionalFormatting sqref="I376:L376 H377:H392 J377:K392">
    <cfRule type="expression" dxfId="3144" priority="327" stopIfTrue="1">
      <formula>"esterreur(reference)"</formula>
    </cfRule>
  </conditionalFormatting>
  <conditionalFormatting sqref="H397:L398 I396:L396 H395:L395 H393:H394 J393:K393">
    <cfRule type="expression" dxfId="3143" priority="328" stopIfTrue="1">
      <formula>"esterreur(reference)"</formula>
    </cfRule>
  </conditionalFormatting>
  <conditionalFormatting sqref="H360:L362 H359 K359">
    <cfRule type="expression" dxfId="3142" priority="329" stopIfTrue="1">
      <formula>"esterreur(reference)"</formula>
    </cfRule>
  </conditionalFormatting>
  <conditionalFormatting sqref="K394">
    <cfRule type="expression" dxfId="3141" priority="330" stopIfTrue="1">
      <formula>"esterreur(reference)"</formula>
    </cfRule>
  </conditionalFormatting>
  <conditionalFormatting sqref="H316:L316">
    <cfRule type="expression" dxfId="3140" priority="331" stopIfTrue="1">
      <formula>"esterreur(reference)"</formula>
    </cfRule>
  </conditionalFormatting>
  <conditionalFormatting sqref="H196:L196">
    <cfRule type="expression" dxfId="3139" priority="332" stopIfTrue="1">
      <formula>"esterreur(reference)"</formula>
    </cfRule>
  </conditionalFormatting>
  <conditionalFormatting sqref="H55:H56 J55:K56 H71 J71:K71">
    <cfRule type="expression" dxfId="3138" priority="333" stopIfTrue="1">
      <formula>"esterreur(reference)"</formula>
    </cfRule>
  </conditionalFormatting>
  <conditionalFormatting sqref="J61:K70 H61:H70">
    <cfRule type="expression" dxfId="3137" priority="334" stopIfTrue="1">
      <formula>"esterreur(reference)"</formula>
    </cfRule>
  </conditionalFormatting>
  <conditionalFormatting sqref="H57:H59 J57:K59">
    <cfRule type="expression" dxfId="3136" priority="335" stopIfTrue="1">
      <formula>"esterreur(reference)"</formula>
    </cfRule>
  </conditionalFormatting>
  <conditionalFormatting sqref="H60 J60:K60">
    <cfRule type="expression" dxfId="3135" priority="336" stopIfTrue="1">
      <formula>"esterreur(reference)"</formula>
    </cfRule>
  </conditionalFormatting>
  <conditionalFormatting sqref="L19 L21:L23">
    <cfRule type="expression" dxfId="3134" priority="310" stopIfTrue="1">
      <formula>"esterreur(reference)"</formula>
    </cfRule>
  </conditionalFormatting>
  <conditionalFormatting sqref="K98">
    <cfRule type="expression" dxfId="3133" priority="337" stopIfTrue="1">
      <formula>"esterreur(reference)"</formula>
    </cfRule>
  </conditionalFormatting>
  <conditionalFormatting sqref="L331:L347">
    <cfRule type="expression" dxfId="3132" priority="209" stopIfTrue="1">
      <formula>"esterreur(reference)"</formula>
    </cfRule>
  </conditionalFormatting>
  <conditionalFormatting sqref="L16:L17">
    <cfRule type="expression" dxfId="3131" priority="311" stopIfTrue="1">
      <formula>"esterreur(reference)"</formula>
    </cfRule>
  </conditionalFormatting>
  <conditionalFormatting sqref="L20">
    <cfRule type="expression" dxfId="3130" priority="309" stopIfTrue="1">
      <formula>"esterreur(reference)"</formula>
    </cfRule>
  </conditionalFormatting>
  <conditionalFormatting sqref="L325">
    <cfRule type="expression" dxfId="3129" priority="213" stopIfTrue="1">
      <formula>"esterreur(reference)"</formula>
    </cfRule>
  </conditionalFormatting>
  <conditionalFormatting sqref="L326">
    <cfRule type="expression" dxfId="3128" priority="212" stopIfTrue="1">
      <formula>"esterreur(reference)"</formula>
    </cfRule>
  </conditionalFormatting>
  <conditionalFormatting sqref="L327">
    <cfRule type="expression" dxfId="3127" priority="211" stopIfTrue="1">
      <formula>"esterreur(reference)"</formula>
    </cfRule>
  </conditionalFormatting>
  <conditionalFormatting sqref="L328">
    <cfRule type="expression" dxfId="3126" priority="210" stopIfTrue="1">
      <formula>"esterreur(reference)"</formula>
    </cfRule>
  </conditionalFormatting>
  <conditionalFormatting sqref="L42">
    <cfRule type="expression" dxfId="3125" priority="308" stopIfTrue="1">
      <formula>"esterreur(reference)"</formula>
    </cfRule>
  </conditionalFormatting>
  <conditionalFormatting sqref="L43">
    <cfRule type="expression" dxfId="3124" priority="307" stopIfTrue="1">
      <formula>"esterreur(reference)"</formula>
    </cfRule>
  </conditionalFormatting>
  <conditionalFormatting sqref="L44">
    <cfRule type="expression" dxfId="3123" priority="306" stopIfTrue="1">
      <formula>"esterreur(reference)"</formula>
    </cfRule>
  </conditionalFormatting>
  <conditionalFormatting sqref="L45:L48">
    <cfRule type="expression" dxfId="3122" priority="305" stopIfTrue="1">
      <formula>"esterreur(reference)"</formula>
    </cfRule>
  </conditionalFormatting>
  <conditionalFormatting sqref="L55">
    <cfRule type="expression" dxfId="3121" priority="304" stopIfTrue="1">
      <formula>"esterreur(reference)"</formula>
    </cfRule>
  </conditionalFormatting>
  <conditionalFormatting sqref="L56">
    <cfRule type="expression" dxfId="3120" priority="303" stopIfTrue="1">
      <formula>"esterreur(reference)"</formula>
    </cfRule>
  </conditionalFormatting>
  <conditionalFormatting sqref="L271">
    <cfRule type="expression" dxfId="3119" priority="221" stopIfTrue="1">
      <formula>"esterreur(reference)"</formula>
    </cfRule>
  </conditionalFormatting>
  <conditionalFormatting sqref="L58">
    <cfRule type="expression" dxfId="3118" priority="302" stopIfTrue="1">
      <formula>"esterreur(reference)"</formula>
    </cfRule>
  </conditionalFormatting>
  <conditionalFormatting sqref="L61">
    <cfRule type="expression" dxfId="3117" priority="301" stopIfTrue="1">
      <formula>"esterreur(reference)"</formula>
    </cfRule>
  </conditionalFormatting>
  <conditionalFormatting sqref="L274">
    <cfRule type="expression" dxfId="3116" priority="219" stopIfTrue="1">
      <formula>"esterreur(reference)"</formula>
    </cfRule>
  </conditionalFormatting>
  <conditionalFormatting sqref="L63">
    <cfRule type="expression" dxfId="3115" priority="300" stopIfTrue="1">
      <formula>"esterreur(reference)"</formula>
    </cfRule>
  </conditionalFormatting>
  <conditionalFormatting sqref="L62">
    <cfRule type="expression" dxfId="3114" priority="299" stopIfTrue="1">
      <formula>"esterreur(reference)"</formula>
    </cfRule>
  </conditionalFormatting>
  <conditionalFormatting sqref="L64">
    <cfRule type="expression" dxfId="3113" priority="298" stopIfTrue="1">
      <formula>"esterreur(reference)"</formula>
    </cfRule>
  </conditionalFormatting>
  <conditionalFormatting sqref="L65">
    <cfRule type="expression" dxfId="3112" priority="297" stopIfTrue="1">
      <formula>"esterreur(reference)"</formula>
    </cfRule>
  </conditionalFormatting>
  <conditionalFormatting sqref="L69 L66:L67">
    <cfRule type="expression" dxfId="3111" priority="296" stopIfTrue="1">
      <formula>"esterreur(reference)"</formula>
    </cfRule>
  </conditionalFormatting>
  <conditionalFormatting sqref="L70">
    <cfRule type="expression" dxfId="3110" priority="295" stopIfTrue="1">
      <formula>"esterreur(reference)"</formula>
    </cfRule>
  </conditionalFormatting>
  <conditionalFormatting sqref="L76:L77">
    <cfRule type="expression" dxfId="3109" priority="294" stopIfTrue="1">
      <formula>"esterreur(reference)"</formula>
    </cfRule>
  </conditionalFormatting>
  <conditionalFormatting sqref="L78:L81">
    <cfRule type="expression" dxfId="3108" priority="293" stopIfTrue="1">
      <formula>"esterreur(reference)"</formula>
    </cfRule>
  </conditionalFormatting>
  <conditionalFormatting sqref="L57">
    <cfRule type="expression" dxfId="3107" priority="291" stopIfTrue="1">
      <formula>"esterreur(reference)"</formula>
    </cfRule>
  </conditionalFormatting>
  <conditionalFormatting sqref="L94:L95">
    <cfRule type="expression" dxfId="3106" priority="290" stopIfTrue="1">
      <formula>"esterreur(reference)"</formula>
    </cfRule>
  </conditionalFormatting>
  <conditionalFormatting sqref="L98">
    <cfRule type="expression" dxfId="3105" priority="289" stopIfTrue="1">
      <formula>"esterreur(reference)"</formula>
    </cfRule>
  </conditionalFormatting>
  <conditionalFormatting sqref="L99">
    <cfRule type="expression" dxfId="3104" priority="288" stopIfTrue="1">
      <formula>"esterreur(reference)"</formula>
    </cfRule>
  </conditionalFormatting>
  <conditionalFormatting sqref="L101">
    <cfRule type="expression" dxfId="3103" priority="287" stopIfTrue="1">
      <formula>"esterreur(reference)"</formula>
    </cfRule>
  </conditionalFormatting>
  <conditionalFormatting sqref="L102">
    <cfRule type="expression" dxfId="3102" priority="286" stopIfTrue="1">
      <formula>"esterreur(reference)"</formula>
    </cfRule>
  </conditionalFormatting>
  <conditionalFormatting sqref="L103">
    <cfRule type="expression" dxfId="3101" priority="285" stopIfTrue="1">
      <formula>"esterreur(reference)"</formula>
    </cfRule>
  </conditionalFormatting>
  <conditionalFormatting sqref="L111">
    <cfRule type="expression" dxfId="3100" priority="284" stopIfTrue="1">
      <formula>"esterreur(reference)"</formula>
    </cfRule>
  </conditionalFormatting>
  <conditionalFormatting sqref="L112">
    <cfRule type="expression" dxfId="3099" priority="283" stopIfTrue="1">
      <formula>"esterreur(reference)"</formula>
    </cfRule>
  </conditionalFormatting>
  <conditionalFormatting sqref="L207">
    <cfRule type="expression" dxfId="3098" priority="243" stopIfTrue="1">
      <formula>"esterreur(reference)"</formula>
    </cfRule>
  </conditionalFormatting>
  <conditionalFormatting sqref="L114">
    <cfRule type="expression" dxfId="3097" priority="282" stopIfTrue="1">
      <formula>"esterreur(reference)"</formula>
    </cfRule>
  </conditionalFormatting>
  <conditionalFormatting sqref="L116:L119">
    <cfRule type="expression" dxfId="3096" priority="281" stopIfTrue="1">
      <formula>"esterreur(reference)"</formula>
    </cfRule>
  </conditionalFormatting>
  <conditionalFormatting sqref="L120">
    <cfRule type="expression" dxfId="3095" priority="280" stopIfTrue="1">
      <formula>"esterreur(reference)"</formula>
    </cfRule>
  </conditionalFormatting>
  <conditionalFormatting sqref="L130">
    <cfRule type="expression" dxfId="3094" priority="277" stopIfTrue="1">
      <formula>"esterreur(reference)"</formula>
    </cfRule>
  </conditionalFormatting>
  <conditionalFormatting sqref="L124">
    <cfRule type="expression" dxfId="3093" priority="279" stopIfTrue="1">
      <formula>"esterreur(reference)"</formula>
    </cfRule>
  </conditionalFormatting>
  <conditionalFormatting sqref="L123">
    <cfRule type="expression" dxfId="3092" priority="278" stopIfTrue="1">
      <formula>"esterreur(reference)"</formula>
    </cfRule>
  </conditionalFormatting>
  <conditionalFormatting sqref="L138">
    <cfRule type="expression" dxfId="3091" priority="271" stopIfTrue="1">
      <formula>"esterreur(reference)"</formula>
    </cfRule>
  </conditionalFormatting>
  <conditionalFormatting sqref="L131">
    <cfRule type="expression" dxfId="3090" priority="276" stopIfTrue="1">
      <formula>"esterreur(reference)"</formula>
    </cfRule>
  </conditionalFormatting>
  <conditionalFormatting sqref="L132">
    <cfRule type="expression" dxfId="3089" priority="275" stopIfTrue="1">
      <formula>"esterreur(reference)"</formula>
    </cfRule>
  </conditionalFormatting>
  <conditionalFormatting sqref="L133">
    <cfRule type="expression" dxfId="3088" priority="274" stopIfTrue="1">
      <formula>"esterreur(reference)"</formula>
    </cfRule>
  </conditionalFormatting>
  <conditionalFormatting sqref="L139">
    <cfRule type="expression" dxfId="3087" priority="270" stopIfTrue="1">
      <formula>"esterreur(reference)"</formula>
    </cfRule>
  </conditionalFormatting>
  <conditionalFormatting sqref="L136">
    <cfRule type="expression" dxfId="3086" priority="273" stopIfTrue="1">
      <formula>"esterreur(reference)"</formula>
    </cfRule>
  </conditionalFormatting>
  <conditionalFormatting sqref="L137">
    <cfRule type="expression" dxfId="3085" priority="272" stopIfTrue="1">
      <formula>"esterreur(reference)"</formula>
    </cfRule>
  </conditionalFormatting>
  <conditionalFormatting sqref="L140">
    <cfRule type="expression" dxfId="3084" priority="269" stopIfTrue="1">
      <formula>"esterreur(reference)"</formula>
    </cfRule>
  </conditionalFormatting>
  <conditionalFormatting sqref="L141">
    <cfRule type="expression" dxfId="3083" priority="268" stopIfTrue="1">
      <formula>"esterreur(reference)"</formula>
    </cfRule>
  </conditionalFormatting>
  <conditionalFormatting sqref="L142">
    <cfRule type="expression" dxfId="3082" priority="267" stopIfTrue="1">
      <formula>"esterreur(reference)"</formula>
    </cfRule>
  </conditionalFormatting>
  <conditionalFormatting sqref="L143">
    <cfRule type="expression" dxfId="3081" priority="266" stopIfTrue="1">
      <formula>"esterreur(reference)"</formula>
    </cfRule>
  </conditionalFormatting>
  <conditionalFormatting sqref="L144">
    <cfRule type="expression" dxfId="3080" priority="265" stopIfTrue="1">
      <formula>"esterreur(reference)"</formula>
    </cfRule>
  </conditionalFormatting>
  <conditionalFormatting sqref="L145">
    <cfRule type="expression" dxfId="3079" priority="264" stopIfTrue="1">
      <formula>"esterreur(reference)"</formula>
    </cfRule>
  </conditionalFormatting>
  <conditionalFormatting sqref="L146">
    <cfRule type="expression" dxfId="3078" priority="263" stopIfTrue="1">
      <formula>"esterreur(reference)"</formula>
    </cfRule>
  </conditionalFormatting>
  <conditionalFormatting sqref="L147">
    <cfRule type="expression" dxfId="3077" priority="262" stopIfTrue="1">
      <formula>"esterreur(reference)"</formula>
    </cfRule>
  </conditionalFormatting>
  <conditionalFormatting sqref="L155">
    <cfRule type="expression" dxfId="3076" priority="261" stopIfTrue="1">
      <formula>"esterreur(reference)"</formula>
    </cfRule>
  </conditionalFormatting>
  <conditionalFormatting sqref="L157">
    <cfRule type="expression" dxfId="3075" priority="259" stopIfTrue="1">
      <formula>"esterreur(reference)"</formula>
    </cfRule>
  </conditionalFormatting>
  <conditionalFormatting sqref="L156">
    <cfRule type="expression" dxfId="3074" priority="260" stopIfTrue="1">
      <formula>"esterreur(reference)"</formula>
    </cfRule>
  </conditionalFormatting>
  <conditionalFormatting sqref="L115">
    <cfRule type="expression" dxfId="3073" priority="258" stopIfTrue="1">
      <formula>"esterreur(reference)"</formula>
    </cfRule>
  </conditionalFormatting>
  <conditionalFormatting sqref="L113">
    <cfRule type="expression" dxfId="3072" priority="257" stopIfTrue="1">
      <formula>"esterreur(reference)"</formula>
    </cfRule>
  </conditionalFormatting>
  <conditionalFormatting sqref="L171">
    <cfRule type="expression" dxfId="3071" priority="256" stopIfTrue="1">
      <formula>"esterreur(reference)"</formula>
    </cfRule>
  </conditionalFormatting>
  <conditionalFormatting sqref="L174">
    <cfRule type="expression" dxfId="3070" priority="255" stopIfTrue="1">
      <formula>"esterreur(reference)"</formula>
    </cfRule>
  </conditionalFormatting>
  <conditionalFormatting sqref="L177">
    <cfRule type="expression" dxfId="3069" priority="254" stopIfTrue="1">
      <formula>"esterreur(reference)"</formula>
    </cfRule>
  </conditionalFormatting>
  <conditionalFormatting sqref="L183">
    <cfRule type="expression" dxfId="3068" priority="253" stopIfTrue="1">
      <formula>"esterreur(reference)"</formula>
    </cfRule>
  </conditionalFormatting>
  <conditionalFormatting sqref="L187">
    <cfRule type="expression" dxfId="3067" priority="252" stopIfTrue="1">
      <formula>"esterreur(reference)"</formula>
    </cfRule>
  </conditionalFormatting>
  <conditionalFormatting sqref="L197">
    <cfRule type="expression" dxfId="3066" priority="251" stopIfTrue="1">
      <formula>"esterreur(reference)"</formula>
    </cfRule>
  </conditionalFormatting>
  <conditionalFormatting sqref="L199">
    <cfRule type="expression" dxfId="3065" priority="250" stopIfTrue="1">
      <formula>"esterreur(reference)"</formula>
    </cfRule>
  </conditionalFormatting>
  <conditionalFormatting sqref="L198">
    <cfRule type="expression" dxfId="3064" priority="249" stopIfTrue="1">
      <formula>"esterreur(reference)"</formula>
    </cfRule>
  </conditionalFormatting>
  <conditionalFormatting sqref="L200">
    <cfRule type="expression" dxfId="3063" priority="248" stopIfTrue="1">
      <formula>"esterreur(reference)"</formula>
    </cfRule>
  </conditionalFormatting>
  <conditionalFormatting sqref="L201">
    <cfRule type="expression" dxfId="3062" priority="247" stopIfTrue="1">
      <formula>"esterreur(reference)"</formula>
    </cfRule>
  </conditionalFormatting>
  <conditionalFormatting sqref="L202:L204">
    <cfRule type="expression" dxfId="3061" priority="246" stopIfTrue="1">
      <formula>"esterreur(reference)"</formula>
    </cfRule>
  </conditionalFormatting>
  <conditionalFormatting sqref="L206">
    <cfRule type="expression" dxfId="3060" priority="244" stopIfTrue="1">
      <formula>"esterreur(reference)"</formula>
    </cfRule>
  </conditionalFormatting>
  <conditionalFormatting sqref="L205">
    <cfRule type="expression" dxfId="3059" priority="245" stopIfTrue="1">
      <formula>"esterreur(reference)"</formula>
    </cfRule>
  </conditionalFormatting>
  <conditionalFormatting sqref="L208">
    <cfRule type="expression" dxfId="3058" priority="242" stopIfTrue="1">
      <formula>"esterreur(reference)"</formula>
    </cfRule>
  </conditionalFormatting>
  <conditionalFormatting sqref="L211:L224">
    <cfRule type="expression" dxfId="3057" priority="241" stopIfTrue="1">
      <formula>"esterreur(reference)"</formula>
    </cfRule>
  </conditionalFormatting>
  <conditionalFormatting sqref="L225:L227">
    <cfRule type="expression" dxfId="3056" priority="240" stopIfTrue="1">
      <formula>"esterreur(reference)"</formula>
    </cfRule>
  </conditionalFormatting>
  <conditionalFormatting sqref="L180">
    <cfRule type="expression" dxfId="3055" priority="239" stopIfTrue="1">
      <formula>"esterreur(reference)"</formula>
    </cfRule>
  </conditionalFormatting>
  <conditionalFormatting sqref="L243">
    <cfRule type="expression" dxfId="3054" priority="238" stopIfTrue="1">
      <formula>"esterreur(reference)"</formula>
    </cfRule>
  </conditionalFormatting>
  <conditionalFormatting sqref="L246">
    <cfRule type="expression" dxfId="3053" priority="237" stopIfTrue="1">
      <formula>"esterreur(reference)"</formula>
    </cfRule>
  </conditionalFormatting>
  <conditionalFormatting sqref="L253">
    <cfRule type="expression" dxfId="3052" priority="236" stopIfTrue="1">
      <formula>"esterreur(reference)"</formula>
    </cfRule>
  </conditionalFormatting>
  <conditionalFormatting sqref="L254">
    <cfRule type="expression" dxfId="3051" priority="235" stopIfTrue="1">
      <formula>"esterreur(reference)"</formula>
    </cfRule>
  </conditionalFormatting>
  <conditionalFormatting sqref="L255">
    <cfRule type="expression" dxfId="3050" priority="234" stopIfTrue="1">
      <formula>"esterreur(reference)"</formula>
    </cfRule>
  </conditionalFormatting>
  <conditionalFormatting sqref="L256">
    <cfRule type="expression" dxfId="3049" priority="233" stopIfTrue="1">
      <formula>"esterreur(reference)"</formula>
    </cfRule>
  </conditionalFormatting>
  <conditionalFormatting sqref="L257">
    <cfRule type="expression" dxfId="3048" priority="232" stopIfTrue="1">
      <formula>"esterreur(reference)"</formula>
    </cfRule>
  </conditionalFormatting>
  <conditionalFormatting sqref="L258">
    <cfRule type="expression" dxfId="3047" priority="231" stopIfTrue="1">
      <formula>"esterreur(reference)"</formula>
    </cfRule>
  </conditionalFormatting>
  <conditionalFormatting sqref="L259">
    <cfRule type="expression" dxfId="3046" priority="230" stopIfTrue="1">
      <formula>"esterreur(reference)"</formula>
    </cfRule>
  </conditionalFormatting>
  <conditionalFormatting sqref="L260">
    <cfRule type="expression" dxfId="3045" priority="229" stopIfTrue="1">
      <formula>"esterreur(reference)"</formula>
    </cfRule>
  </conditionalFormatting>
  <conditionalFormatting sqref="L261">
    <cfRule type="expression" dxfId="3044" priority="228" stopIfTrue="1">
      <formula>"esterreur(reference)"</formula>
    </cfRule>
  </conditionalFormatting>
  <conditionalFormatting sqref="L262">
    <cfRule type="expression" dxfId="3043" priority="227" stopIfTrue="1">
      <formula>"esterreur(reference)"</formula>
    </cfRule>
  </conditionalFormatting>
  <conditionalFormatting sqref="L263:L264">
    <cfRule type="expression" dxfId="3042" priority="226" stopIfTrue="1">
      <formula>"esterreur(reference)"</formula>
    </cfRule>
  </conditionalFormatting>
  <conditionalFormatting sqref="L268">
    <cfRule type="expression" dxfId="3041" priority="224" stopIfTrue="1">
      <formula>"esterreur(reference)"</formula>
    </cfRule>
  </conditionalFormatting>
  <conditionalFormatting sqref="L267">
    <cfRule type="expression" dxfId="3040" priority="225" stopIfTrue="1">
      <formula>"esterreur(reference)"</formula>
    </cfRule>
  </conditionalFormatting>
  <conditionalFormatting sqref="L269">
    <cfRule type="expression" dxfId="3039" priority="223" stopIfTrue="1">
      <formula>"esterreur(reference)"</formula>
    </cfRule>
  </conditionalFormatting>
  <conditionalFormatting sqref="L270">
    <cfRule type="expression" dxfId="3038" priority="222" stopIfTrue="1">
      <formula>"esterreur(reference)"</formula>
    </cfRule>
  </conditionalFormatting>
  <conditionalFormatting sqref="L272:L273">
    <cfRule type="expression" dxfId="3037" priority="220" stopIfTrue="1">
      <formula>"esterreur(reference)"</formula>
    </cfRule>
  </conditionalFormatting>
  <conditionalFormatting sqref="L306">
    <cfRule type="expression" dxfId="3036" priority="218" stopIfTrue="1">
      <formula>"esterreur(reference)"</formula>
    </cfRule>
  </conditionalFormatting>
  <conditionalFormatting sqref="L307">
    <cfRule type="expression" dxfId="3035" priority="217" stopIfTrue="1">
      <formula>"esterreur(reference)"</formula>
    </cfRule>
  </conditionalFormatting>
  <conditionalFormatting sqref="L311">
    <cfRule type="expression" dxfId="3034" priority="216" stopIfTrue="1">
      <formula>"esterreur(reference)"</formula>
    </cfRule>
  </conditionalFormatting>
  <conditionalFormatting sqref="L317">
    <cfRule type="expression" dxfId="3033" priority="215" stopIfTrue="1">
      <formula>"esterreur(reference)"</formula>
    </cfRule>
  </conditionalFormatting>
  <conditionalFormatting sqref="L318">
    <cfRule type="expression" dxfId="3032" priority="214" stopIfTrue="1">
      <formula>"esterreur(reference)"</formula>
    </cfRule>
  </conditionalFormatting>
  <conditionalFormatting sqref="K5">
    <cfRule type="expression" dxfId="3031" priority="208" stopIfTrue="1">
      <formula>"esterreur(reference)"</formula>
    </cfRule>
  </conditionalFormatting>
  <conditionalFormatting sqref="L5">
    <cfRule type="expression" dxfId="3030" priority="207" stopIfTrue="1">
      <formula>"esterreur(reference)"</formula>
    </cfRule>
  </conditionalFormatting>
  <conditionalFormatting sqref="K182">
    <cfRule type="expression" dxfId="3029" priority="206" stopIfTrue="1">
      <formula>"esterreur(reference)"</formula>
    </cfRule>
  </conditionalFormatting>
  <conditionalFormatting sqref="K243">
    <cfRule type="expression" dxfId="3028" priority="205" stopIfTrue="1">
      <formula>"esterreur(reference)"</formula>
    </cfRule>
  </conditionalFormatting>
  <conditionalFormatting sqref="K246">
    <cfRule type="expression" dxfId="3027" priority="204" stopIfTrue="1">
      <formula>"esterreur(reference)"</formula>
    </cfRule>
  </conditionalFormatting>
  <conditionalFormatting sqref="J306:J307">
    <cfRule type="expression" dxfId="3026" priority="203" stopIfTrue="1">
      <formula>"esterreur(reference)"</formula>
    </cfRule>
  </conditionalFormatting>
  <conditionalFormatting sqref="K187">
    <cfRule type="expression" dxfId="3025" priority="202" stopIfTrue="1">
      <formula>"esterreur(reference)"</formula>
    </cfRule>
  </conditionalFormatting>
  <conditionalFormatting sqref="K190">
    <cfRule type="expression" dxfId="3024" priority="201" stopIfTrue="1">
      <formula>"esterreur(reference)"</formula>
    </cfRule>
  </conditionalFormatting>
  <conditionalFormatting sqref="J311">
    <cfRule type="expression" dxfId="3023" priority="200" stopIfTrue="1">
      <formula>"esterreur(reference)"</formula>
    </cfRule>
  </conditionalFormatting>
  <conditionalFormatting sqref="L364:L375">
    <cfRule type="expression" dxfId="3022" priority="199" stopIfTrue="1">
      <formula>"esterreur(reference)"</formula>
    </cfRule>
  </conditionalFormatting>
  <conditionalFormatting sqref="L377:L393">
    <cfRule type="expression" dxfId="3021" priority="198" stopIfTrue="1">
      <formula>"esterreur(reference)"</formula>
    </cfRule>
  </conditionalFormatting>
  <conditionalFormatting sqref="K93">
    <cfRule type="expression" dxfId="3020" priority="197" stopIfTrue="1">
      <formula>"esterreur(reference)"</formula>
    </cfRule>
  </conditionalFormatting>
  <conditionalFormatting sqref="K239">
    <cfRule type="expression" dxfId="3019" priority="196" stopIfTrue="1">
      <formula>"esterreur(reference)"</formula>
    </cfRule>
  </conditionalFormatting>
  <conditionalFormatting sqref="L239">
    <cfRule type="expression" dxfId="3018" priority="195" stopIfTrue="1">
      <formula>"esterreur(reference)"</formula>
    </cfRule>
  </conditionalFormatting>
  <conditionalFormatting sqref="F183">
    <cfRule type="expression" dxfId="3017" priority="194" stopIfTrue="1">
      <formula>"esterreur(reference)"</formula>
    </cfRule>
  </conditionalFormatting>
  <conditionalFormatting sqref="J359">
    <cfRule type="expression" dxfId="3016" priority="193" stopIfTrue="1">
      <formula>"esterreur(reference)"</formula>
    </cfRule>
  </conditionalFormatting>
  <conditionalFormatting sqref="L359">
    <cfRule type="expression" dxfId="3015" priority="192" stopIfTrue="1">
      <formula>"esterreur(reference)"</formula>
    </cfRule>
  </conditionalFormatting>
  <conditionalFormatting sqref="S185">
    <cfRule type="expression" dxfId="3014" priority="191" stopIfTrue="1">
      <formula>"esterreur(reference)"</formula>
    </cfRule>
  </conditionalFormatting>
  <conditionalFormatting sqref="K286">
    <cfRule type="expression" dxfId="3013" priority="190" stopIfTrue="1">
      <formula>"esterreur(reference)"</formula>
    </cfRule>
  </conditionalFormatting>
  <conditionalFormatting sqref="AO408:AO413">
    <cfRule type="cellIs" dxfId="3012" priority="189" operator="greaterThan">
      <formula>0</formula>
    </cfRule>
  </conditionalFormatting>
  <conditionalFormatting sqref="L71">
    <cfRule type="expression" dxfId="3011" priority="188" stopIfTrue="1">
      <formula>"esterreur(reference)"</formula>
    </cfRule>
  </conditionalFormatting>
  <conditionalFormatting sqref="L210">
    <cfRule type="expression" dxfId="3010" priority="185" stopIfTrue="1">
      <formula>"esterreur(reference)"</formula>
    </cfRule>
  </conditionalFormatting>
  <conditionalFormatting sqref="L122">
    <cfRule type="expression" dxfId="3009" priority="187" stopIfTrue="1">
      <formula>"esterreur(reference)"</formula>
    </cfRule>
  </conditionalFormatting>
  <conditionalFormatting sqref="L266">
    <cfRule type="expression" dxfId="3008" priority="184" stopIfTrue="1">
      <formula>"esterreur(reference)"</formula>
    </cfRule>
  </conditionalFormatting>
  <conditionalFormatting sqref="L135">
    <cfRule type="expression" dxfId="3007" priority="186" stopIfTrue="1">
      <formula>"esterreur(reference)"</formula>
    </cfRule>
  </conditionalFormatting>
  <conditionalFormatting sqref="L330">
    <cfRule type="expression" dxfId="3006" priority="183" stopIfTrue="1">
      <formula>"esterreur(reference)"</formula>
    </cfRule>
  </conditionalFormatting>
  <conditionalFormatting sqref="L75">
    <cfRule type="expression" dxfId="3005" priority="182" stopIfTrue="1">
      <formula>"esterreur(reference)"</formula>
    </cfRule>
  </conditionalFormatting>
  <conditionalFormatting sqref="L60">
    <cfRule type="expression" dxfId="3004" priority="180" stopIfTrue="1">
      <formula>"esterreur(reference)"</formula>
    </cfRule>
  </conditionalFormatting>
  <conditionalFormatting sqref="L59">
    <cfRule type="expression" dxfId="3003" priority="181" stopIfTrue="1">
      <formula>"esterreur(reference)"</formula>
    </cfRule>
  </conditionalFormatting>
  <conditionalFormatting sqref="F5">
    <cfRule type="expression" dxfId="3002" priority="179" stopIfTrue="1">
      <formula>"esterreur(reference)"</formula>
    </cfRule>
  </conditionalFormatting>
  <conditionalFormatting sqref="O25:Q30 Q18 O83:Q85 O41:Q41 O72:Q72 Q24 O13:O14 O16 O18:O24 O49:Q54 O31:P40 O42:P48 Q6:Q14">
    <cfRule type="expression" dxfId="3001" priority="174" stopIfTrue="1">
      <formula>"esterreur(reference)"</formula>
    </cfRule>
  </conditionalFormatting>
  <conditionalFormatting sqref="P5">
    <cfRule type="expression" dxfId="3000" priority="151" stopIfTrue="1">
      <formula>"esterreur(reference)"</formula>
    </cfRule>
  </conditionalFormatting>
  <conditionalFormatting sqref="Q32">
    <cfRule type="expression" dxfId="2999" priority="169" stopIfTrue="1">
      <formula>"esterreur(reference)"</formula>
    </cfRule>
  </conditionalFormatting>
  <conditionalFormatting sqref="Q35">
    <cfRule type="expression" dxfId="2998" priority="168" stopIfTrue="1">
      <formula>"esterreur(reference)"</formula>
    </cfRule>
  </conditionalFormatting>
  <conditionalFormatting sqref="O55:P56 O71:P71">
    <cfRule type="expression" dxfId="2997" priority="175" stopIfTrue="1">
      <formula>"esterreur(reference)"</formula>
    </cfRule>
  </conditionalFormatting>
  <conditionalFormatting sqref="O61:P70">
    <cfRule type="expression" dxfId="2996" priority="176" stopIfTrue="1">
      <formula>"esterreur(reference)"</formula>
    </cfRule>
  </conditionalFormatting>
  <conditionalFormatting sqref="O57:P59">
    <cfRule type="expression" dxfId="2995" priority="177" stopIfTrue="1">
      <formula>"esterreur(reference)"</formula>
    </cfRule>
  </conditionalFormatting>
  <conditionalFormatting sqref="O60:P60">
    <cfRule type="expression" dxfId="2994" priority="178" stopIfTrue="1">
      <formula>"esterreur(reference)"</formula>
    </cfRule>
  </conditionalFormatting>
  <conditionalFormatting sqref="Q19 Q21:Q23">
    <cfRule type="expression" dxfId="2993" priority="172" stopIfTrue="1">
      <formula>"esterreur(reference)"</formula>
    </cfRule>
  </conditionalFormatting>
  <conditionalFormatting sqref="Q16:Q17">
    <cfRule type="expression" dxfId="2992" priority="173" stopIfTrue="1">
      <formula>"esterreur(reference)"</formula>
    </cfRule>
  </conditionalFormatting>
  <conditionalFormatting sqref="Q20">
    <cfRule type="expression" dxfId="2991" priority="171" stopIfTrue="1">
      <formula>"esterreur(reference)"</formula>
    </cfRule>
  </conditionalFormatting>
  <conditionalFormatting sqref="Q31 Q33:Q34">
    <cfRule type="expression" dxfId="2990" priority="170" stopIfTrue="1">
      <formula>"esterreur(reference)"</formula>
    </cfRule>
  </conditionalFormatting>
  <conditionalFormatting sqref="Q42">
    <cfRule type="expression" dxfId="2989" priority="167" stopIfTrue="1">
      <formula>"esterreur(reference)"</formula>
    </cfRule>
  </conditionalFormatting>
  <conditionalFormatting sqref="Q43">
    <cfRule type="expression" dxfId="2988" priority="166" stopIfTrue="1">
      <formula>"esterreur(reference)"</formula>
    </cfRule>
  </conditionalFormatting>
  <conditionalFormatting sqref="Q44">
    <cfRule type="expression" dxfId="2987" priority="165" stopIfTrue="1">
      <formula>"esterreur(reference)"</formula>
    </cfRule>
  </conditionalFormatting>
  <conditionalFormatting sqref="Q45:Q48">
    <cfRule type="expression" dxfId="2986" priority="164" stopIfTrue="1">
      <formula>"esterreur(reference)"</formula>
    </cfRule>
  </conditionalFormatting>
  <conditionalFormatting sqref="Q55">
    <cfRule type="expression" dxfId="2985" priority="163" stopIfTrue="1">
      <formula>"esterreur(reference)"</formula>
    </cfRule>
  </conditionalFormatting>
  <conditionalFormatting sqref="Q56">
    <cfRule type="expression" dxfId="2984" priority="162" stopIfTrue="1">
      <formula>"esterreur(reference)"</formula>
    </cfRule>
  </conditionalFormatting>
  <conditionalFormatting sqref="Q58">
    <cfRule type="expression" dxfId="2983" priority="161" stopIfTrue="1">
      <formula>"esterreur(reference)"</formula>
    </cfRule>
  </conditionalFormatting>
  <conditionalFormatting sqref="Q61">
    <cfRule type="expression" dxfId="2982" priority="160" stopIfTrue="1">
      <formula>"esterreur(reference)"</formula>
    </cfRule>
  </conditionalFormatting>
  <conditionalFormatting sqref="Q63">
    <cfRule type="expression" dxfId="2981" priority="159" stopIfTrue="1">
      <formula>"esterreur(reference)"</formula>
    </cfRule>
  </conditionalFormatting>
  <conditionalFormatting sqref="Q62">
    <cfRule type="expression" dxfId="2980" priority="158" stopIfTrue="1">
      <formula>"esterreur(reference)"</formula>
    </cfRule>
  </conditionalFormatting>
  <conditionalFormatting sqref="Q64">
    <cfRule type="expression" dxfId="2979" priority="157" stopIfTrue="1">
      <formula>"esterreur(reference)"</formula>
    </cfRule>
  </conditionalFormatting>
  <conditionalFormatting sqref="Q65">
    <cfRule type="expression" dxfId="2978" priority="156" stopIfTrue="1">
      <formula>"esterreur(reference)"</formula>
    </cfRule>
  </conditionalFormatting>
  <conditionalFormatting sqref="Q66:Q69">
    <cfRule type="expression" dxfId="2977" priority="155" stopIfTrue="1">
      <formula>"esterreur(reference)"</formula>
    </cfRule>
  </conditionalFormatting>
  <conditionalFormatting sqref="Q70">
    <cfRule type="expression" dxfId="2976" priority="154" stopIfTrue="1">
      <formula>"esterreur(reference)"</formula>
    </cfRule>
  </conditionalFormatting>
  <conditionalFormatting sqref="Q75:Q82">
    <cfRule type="expression" dxfId="2975" priority="153" stopIfTrue="1">
      <formula>"esterreur(reference)"</formula>
    </cfRule>
  </conditionalFormatting>
  <conditionalFormatting sqref="Q57">
    <cfRule type="expression" dxfId="2974" priority="152" stopIfTrue="1">
      <formula>"esterreur(reference)"</formula>
    </cfRule>
  </conditionalFormatting>
  <conditionalFormatting sqref="Q5">
    <cfRule type="expression" dxfId="2973" priority="150" stopIfTrue="1">
      <formula>"esterreur(reference)"</formula>
    </cfRule>
  </conditionalFormatting>
  <conditionalFormatting sqref="Q71">
    <cfRule type="expression" dxfId="2972" priority="149" stopIfTrue="1">
      <formula>"esterreur(reference)"</formula>
    </cfRule>
  </conditionalFormatting>
  <conditionalFormatting sqref="Q60">
    <cfRule type="expression" dxfId="2971" priority="147" stopIfTrue="1">
      <formula>"esterreur(reference)"</formula>
    </cfRule>
  </conditionalFormatting>
  <conditionalFormatting sqref="P98">
    <cfRule type="expression" dxfId="2970" priority="146" stopIfTrue="1">
      <formula>"esterreur(reference)"</formula>
    </cfRule>
  </conditionalFormatting>
  <conditionalFormatting sqref="Q59">
    <cfRule type="expression" dxfId="2969" priority="148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2968" priority="142" stopIfTrue="1">
      <formula>"esterreur(reference)"</formula>
    </cfRule>
  </conditionalFormatting>
  <conditionalFormatting sqref="O141:P147">
    <cfRule type="expression" dxfId="2967" priority="143" stopIfTrue="1">
      <formula>"esterreur(reference)"</formula>
    </cfRule>
  </conditionalFormatting>
  <conditionalFormatting sqref="O137:P139">
    <cfRule type="expression" dxfId="2966" priority="144" stopIfTrue="1">
      <formula>"esterreur(reference)"</formula>
    </cfRule>
  </conditionalFormatting>
  <conditionalFormatting sqref="O140:P140">
    <cfRule type="expression" dxfId="2965" priority="145" stopIfTrue="1">
      <formula>"esterreur(reference)"</formula>
    </cfRule>
  </conditionalFormatting>
  <conditionalFormatting sqref="Q94:Q95">
    <cfRule type="expression" dxfId="2964" priority="141" stopIfTrue="1">
      <formula>"esterreur(reference)"</formula>
    </cfRule>
  </conditionalFormatting>
  <conditionalFormatting sqref="Q98">
    <cfRule type="expression" dxfId="2963" priority="140" stopIfTrue="1">
      <formula>"esterreur(reference)"</formula>
    </cfRule>
  </conditionalFormatting>
  <conditionalFormatting sqref="Q101">
    <cfRule type="expression" dxfId="2962" priority="139" stopIfTrue="1">
      <formula>"esterreur(reference)"</formula>
    </cfRule>
  </conditionalFormatting>
  <conditionalFormatting sqref="Q102">
    <cfRule type="expression" dxfId="2961" priority="138" stopIfTrue="1">
      <formula>"esterreur(reference)"</formula>
    </cfRule>
  </conditionalFormatting>
  <conditionalFormatting sqref="Q103">
    <cfRule type="expression" dxfId="2960" priority="137" stopIfTrue="1">
      <formula>"esterreur(reference)"</formula>
    </cfRule>
  </conditionalFormatting>
  <conditionalFormatting sqref="Q111">
    <cfRule type="expression" dxfId="2959" priority="136" stopIfTrue="1">
      <formula>"esterreur(reference)"</formula>
    </cfRule>
  </conditionalFormatting>
  <conditionalFormatting sqref="Q112">
    <cfRule type="expression" dxfId="2958" priority="135" stopIfTrue="1">
      <formula>"esterreur(reference)"</formula>
    </cfRule>
  </conditionalFormatting>
  <conditionalFormatting sqref="Q114">
    <cfRule type="expression" dxfId="2957" priority="134" stopIfTrue="1">
      <formula>"esterreur(reference)"</formula>
    </cfRule>
  </conditionalFormatting>
  <conditionalFormatting sqref="Q116:Q119">
    <cfRule type="expression" dxfId="2956" priority="133" stopIfTrue="1">
      <formula>"esterreur(reference)"</formula>
    </cfRule>
  </conditionalFormatting>
  <conditionalFormatting sqref="Q120">
    <cfRule type="expression" dxfId="2955" priority="132" stopIfTrue="1">
      <formula>"esterreur(reference)"</formula>
    </cfRule>
  </conditionalFormatting>
  <conditionalFormatting sqref="Q130">
    <cfRule type="expression" dxfId="2954" priority="129" stopIfTrue="1">
      <formula>"esterreur(reference)"</formula>
    </cfRule>
  </conditionalFormatting>
  <conditionalFormatting sqref="Q124">
    <cfRule type="expression" dxfId="2953" priority="131" stopIfTrue="1">
      <formula>"esterreur(reference)"</formula>
    </cfRule>
  </conditionalFormatting>
  <conditionalFormatting sqref="Q123">
    <cfRule type="expression" dxfId="2952" priority="130" stopIfTrue="1">
      <formula>"esterreur(reference)"</formula>
    </cfRule>
  </conditionalFormatting>
  <conditionalFormatting sqref="Q139">
    <cfRule type="expression" dxfId="2951" priority="122" stopIfTrue="1">
      <formula>"esterreur(reference)"</formula>
    </cfRule>
  </conditionalFormatting>
  <conditionalFormatting sqref="Q131">
    <cfRule type="expression" dxfId="2950" priority="128" stopIfTrue="1">
      <formula>"esterreur(reference)"</formula>
    </cfRule>
  </conditionalFormatting>
  <conditionalFormatting sqref="Q132">
    <cfRule type="expression" dxfId="2949" priority="127" stopIfTrue="1">
      <formula>"esterreur(reference)"</formula>
    </cfRule>
  </conditionalFormatting>
  <conditionalFormatting sqref="Q133">
    <cfRule type="expression" dxfId="2948" priority="126" stopIfTrue="1">
      <formula>"esterreur(reference)"</formula>
    </cfRule>
  </conditionalFormatting>
  <conditionalFormatting sqref="Q141">
    <cfRule type="expression" dxfId="2947" priority="120" stopIfTrue="1">
      <formula>"esterreur(reference)"</formula>
    </cfRule>
  </conditionalFormatting>
  <conditionalFormatting sqref="Q136">
    <cfRule type="expression" dxfId="2946" priority="125" stopIfTrue="1">
      <formula>"esterreur(reference)"</formula>
    </cfRule>
  </conditionalFormatting>
  <conditionalFormatting sqref="Q137">
    <cfRule type="expression" dxfId="2945" priority="124" stopIfTrue="1">
      <formula>"esterreur(reference)"</formula>
    </cfRule>
  </conditionalFormatting>
  <conditionalFormatting sqref="Q138">
    <cfRule type="expression" dxfId="2944" priority="123" stopIfTrue="1">
      <formula>"esterreur(reference)"</formula>
    </cfRule>
  </conditionalFormatting>
  <conditionalFormatting sqref="Q143">
    <cfRule type="expression" dxfId="2943" priority="118" stopIfTrue="1">
      <formula>"esterreur(reference)"</formula>
    </cfRule>
  </conditionalFormatting>
  <conditionalFormatting sqref="Q140">
    <cfRule type="expression" dxfId="2942" priority="121" stopIfTrue="1">
      <formula>"esterreur(reference)"</formula>
    </cfRule>
  </conditionalFormatting>
  <conditionalFormatting sqref="Q142">
    <cfRule type="expression" dxfId="2941" priority="119" stopIfTrue="1">
      <formula>"esterreur(reference)"</formula>
    </cfRule>
  </conditionalFormatting>
  <conditionalFormatting sqref="Q144">
    <cfRule type="expression" dxfId="2940" priority="117" stopIfTrue="1">
      <formula>"esterreur(reference)"</formula>
    </cfRule>
  </conditionalFormatting>
  <conditionalFormatting sqref="Q145">
    <cfRule type="expression" dxfId="2939" priority="116" stopIfTrue="1">
      <formula>"esterreur(reference)"</formula>
    </cfRule>
  </conditionalFormatting>
  <conditionalFormatting sqref="Q146">
    <cfRule type="expression" dxfId="2938" priority="115" stopIfTrue="1">
      <formula>"esterreur(reference)"</formula>
    </cfRule>
  </conditionalFormatting>
  <conditionalFormatting sqref="Q147">
    <cfRule type="expression" dxfId="2937" priority="114" stopIfTrue="1">
      <formula>"esterreur(reference)"</formula>
    </cfRule>
  </conditionalFormatting>
  <conditionalFormatting sqref="Q113">
    <cfRule type="expression" dxfId="2936" priority="111" stopIfTrue="1">
      <formula>"esterreur(reference)"</formula>
    </cfRule>
  </conditionalFormatting>
  <conditionalFormatting sqref="Q155:Q161">
    <cfRule type="expression" dxfId="2935" priority="113" stopIfTrue="1">
      <formula>"esterreur(reference)"</formula>
    </cfRule>
  </conditionalFormatting>
  <conditionalFormatting sqref="Q115">
    <cfRule type="expression" dxfId="2934" priority="112" stopIfTrue="1">
      <formula>"esterreur(reference)"</formula>
    </cfRule>
  </conditionalFormatting>
  <conditionalFormatting sqref="P93">
    <cfRule type="expression" dxfId="2933" priority="110" stopIfTrue="1">
      <formula>"esterreur(reference)"</formula>
    </cfRule>
  </conditionalFormatting>
  <conditionalFormatting sqref="Q122">
    <cfRule type="expression" dxfId="2932" priority="109" stopIfTrue="1">
      <formula>"esterreur(reference)"</formula>
    </cfRule>
  </conditionalFormatting>
  <conditionalFormatting sqref="Q135">
    <cfRule type="expression" dxfId="2931" priority="108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2930" priority="105" stopIfTrue="1">
      <formula>"esterreur(reference)"</formula>
    </cfRule>
  </conditionalFormatting>
  <conditionalFormatting sqref="O219:P224">
    <cfRule type="expression" dxfId="2929" priority="106" stopIfTrue="1">
      <formula>"esterreur(reference)"</formula>
    </cfRule>
  </conditionalFormatting>
  <conditionalFormatting sqref="O196:Q196">
    <cfRule type="expression" dxfId="2928" priority="107" stopIfTrue="1">
      <formula>"esterreur(reference)"</formula>
    </cfRule>
  </conditionalFormatting>
  <conditionalFormatting sqref="Q171">
    <cfRule type="expression" dxfId="2927" priority="104" stopIfTrue="1">
      <formula>"esterreur(reference)"</formula>
    </cfRule>
  </conditionalFormatting>
  <conditionalFormatting sqref="Q174">
    <cfRule type="expression" dxfId="2926" priority="103" stopIfTrue="1">
      <formula>"esterreur(reference)"</formula>
    </cfRule>
  </conditionalFormatting>
  <conditionalFormatting sqref="Q177">
    <cfRule type="expression" dxfId="2925" priority="102" stopIfTrue="1">
      <formula>"esterreur(reference)"</formula>
    </cfRule>
  </conditionalFormatting>
  <conditionalFormatting sqref="Q183">
    <cfRule type="expression" dxfId="2924" priority="101" stopIfTrue="1">
      <formula>"esterreur(reference)"</formula>
    </cfRule>
  </conditionalFormatting>
  <conditionalFormatting sqref="Q187">
    <cfRule type="expression" dxfId="2923" priority="100" stopIfTrue="1">
      <formula>"esterreur(reference)"</formula>
    </cfRule>
  </conditionalFormatting>
  <conditionalFormatting sqref="Q180">
    <cfRule type="expression" dxfId="2922" priority="99" stopIfTrue="1">
      <formula>"esterreur(reference)"</formula>
    </cfRule>
  </conditionalFormatting>
  <conditionalFormatting sqref="P182">
    <cfRule type="expression" dxfId="2921" priority="98" stopIfTrue="1">
      <formula>"esterreur(reference)"</formula>
    </cfRule>
  </conditionalFormatting>
  <conditionalFormatting sqref="P174">
    <cfRule type="expression" dxfId="2920" priority="97" stopIfTrue="1">
      <formula>"esterreur(reference)"</formula>
    </cfRule>
  </conditionalFormatting>
  <conditionalFormatting sqref="P177">
    <cfRule type="expression" dxfId="2919" priority="96" stopIfTrue="1">
      <formula>"esterreur(reference)"</formula>
    </cfRule>
  </conditionalFormatting>
  <conditionalFormatting sqref="P180">
    <cfRule type="expression" dxfId="2918" priority="95" stopIfTrue="1">
      <formula>"esterreur(reference)"</formula>
    </cfRule>
  </conditionalFormatting>
  <conditionalFormatting sqref="P187">
    <cfRule type="expression" dxfId="2917" priority="94" stopIfTrue="1">
      <formula>"esterreur(reference)"</formula>
    </cfRule>
  </conditionalFormatting>
  <conditionalFormatting sqref="P190">
    <cfRule type="expression" dxfId="2916" priority="93" stopIfTrue="1">
      <formula>"esterreur(reference)"</formula>
    </cfRule>
  </conditionalFormatting>
  <conditionalFormatting sqref="O287:Q287 O288:P288 O242:Q242 O251:Q252 O284:Q284 O253:P274">
    <cfRule type="expression" dxfId="2915" priority="90" stopIfTrue="1">
      <formula>"esterreur(reference)"</formula>
    </cfRule>
  </conditionalFormatting>
  <conditionalFormatting sqref="O275:P280">
    <cfRule type="expression" dxfId="2914" priority="91" stopIfTrue="1">
      <formula>"esterreur(reference)"</formula>
    </cfRule>
  </conditionalFormatting>
  <conditionalFormatting sqref="O281:P283">
    <cfRule type="expression" dxfId="2913" priority="92" stopIfTrue="1">
      <formula>"esterreur(reference)"</formula>
    </cfRule>
  </conditionalFormatting>
  <conditionalFormatting sqref="Q243">
    <cfRule type="expression" dxfId="2912" priority="89" stopIfTrue="1">
      <formula>"esterreur(reference)"</formula>
    </cfRule>
  </conditionalFormatting>
  <conditionalFormatting sqref="Q246">
    <cfRule type="expression" dxfId="2911" priority="88" stopIfTrue="1">
      <formula>"esterreur(reference)"</formula>
    </cfRule>
  </conditionalFormatting>
  <conditionalFormatting sqref="Q253">
    <cfRule type="expression" dxfId="2910" priority="87" stopIfTrue="1">
      <formula>"esterreur(reference)"</formula>
    </cfRule>
  </conditionalFormatting>
  <conditionalFormatting sqref="Q254">
    <cfRule type="expression" dxfId="2909" priority="86" stopIfTrue="1">
      <formula>"esterreur(reference)"</formula>
    </cfRule>
  </conditionalFormatting>
  <conditionalFormatting sqref="Q255">
    <cfRule type="expression" dxfId="2908" priority="85" stopIfTrue="1">
      <formula>"esterreur(reference)"</formula>
    </cfRule>
  </conditionalFormatting>
  <conditionalFormatting sqref="Q256">
    <cfRule type="expression" dxfId="2907" priority="84" stopIfTrue="1">
      <formula>"esterreur(reference)"</formula>
    </cfRule>
  </conditionalFormatting>
  <conditionalFormatting sqref="Q257">
    <cfRule type="expression" dxfId="2906" priority="83" stopIfTrue="1">
      <formula>"esterreur(reference)"</formula>
    </cfRule>
  </conditionalFormatting>
  <conditionalFormatting sqref="Q258">
    <cfRule type="expression" dxfId="2905" priority="82" stopIfTrue="1">
      <formula>"esterreur(reference)"</formula>
    </cfRule>
  </conditionalFormatting>
  <conditionalFormatting sqref="Q259">
    <cfRule type="expression" dxfId="2904" priority="81" stopIfTrue="1">
      <formula>"esterreur(reference)"</formula>
    </cfRule>
  </conditionalFormatting>
  <conditionalFormatting sqref="Q260">
    <cfRule type="expression" dxfId="2903" priority="80" stopIfTrue="1">
      <formula>"esterreur(reference)"</formula>
    </cfRule>
  </conditionalFormatting>
  <conditionalFormatting sqref="Q261">
    <cfRule type="expression" dxfId="2902" priority="79" stopIfTrue="1">
      <formula>"esterreur(reference)"</formula>
    </cfRule>
  </conditionalFormatting>
  <conditionalFormatting sqref="Q262">
    <cfRule type="expression" dxfId="2901" priority="78" stopIfTrue="1">
      <formula>"esterreur(reference)"</formula>
    </cfRule>
  </conditionalFormatting>
  <conditionalFormatting sqref="Q263:Q264">
    <cfRule type="expression" dxfId="2900" priority="77" stopIfTrue="1">
      <formula>"esterreur(reference)"</formula>
    </cfRule>
  </conditionalFormatting>
  <conditionalFormatting sqref="P240">
    <cfRule type="expression" dxfId="2899" priority="76" stopIfTrue="1">
      <formula>"esterreur(reference)"</formula>
    </cfRule>
  </conditionalFormatting>
  <conditionalFormatting sqref="P243">
    <cfRule type="expression" dxfId="2898" priority="75" stopIfTrue="1">
      <formula>"esterreur(reference)"</formula>
    </cfRule>
  </conditionalFormatting>
  <conditionalFormatting sqref="P246">
    <cfRule type="expression" dxfId="2897" priority="74" stopIfTrue="1">
      <formula>"esterreur(reference)"</formula>
    </cfRule>
  </conditionalFormatting>
  <conditionalFormatting sqref="Q240">
    <cfRule type="expression" dxfId="2896" priority="73" stopIfTrue="1">
      <formula>"esterreur(reference)"</formula>
    </cfRule>
  </conditionalFormatting>
  <conditionalFormatting sqref="P286">
    <cfRule type="expression" dxfId="2895" priority="72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2894" priority="70" stopIfTrue="1">
      <formula>"esterreur(reference)"</formula>
    </cfRule>
  </conditionalFormatting>
  <conditionalFormatting sqref="O316:Q316">
    <cfRule type="expression" dxfId="2893" priority="71" stopIfTrue="1">
      <formula>"esterreur(reference)"</formula>
    </cfRule>
  </conditionalFormatting>
  <conditionalFormatting sqref="Q331:Q347">
    <cfRule type="expression" dxfId="2892" priority="58" stopIfTrue="1">
      <formula>"esterreur(reference)"</formula>
    </cfRule>
  </conditionalFormatting>
  <conditionalFormatting sqref="Q325">
    <cfRule type="expression" dxfId="2891" priority="62" stopIfTrue="1">
      <formula>"esterreur(reference)"</formula>
    </cfRule>
  </conditionalFormatting>
  <conditionalFormatting sqref="Q326">
    <cfRule type="expression" dxfId="2890" priority="61" stopIfTrue="1">
      <formula>"esterreur(reference)"</formula>
    </cfRule>
  </conditionalFormatting>
  <conditionalFormatting sqref="Q327">
    <cfRule type="expression" dxfId="2889" priority="60" stopIfTrue="1">
      <formula>"esterreur(reference)"</formula>
    </cfRule>
  </conditionalFormatting>
  <conditionalFormatting sqref="Q328">
    <cfRule type="expression" dxfId="2888" priority="59" stopIfTrue="1">
      <formula>"esterreur(reference)"</formula>
    </cfRule>
  </conditionalFormatting>
  <conditionalFormatting sqref="Q294:Q301">
    <cfRule type="expression" dxfId="2887" priority="69" stopIfTrue="1">
      <formula>"esterreur(reference)"</formula>
    </cfRule>
  </conditionalFormatting>
  <conditionalFormatting sqref="Q302">
    <cfRule type="expression" dxfId="2886" priority="68" stopIfTrue="1">
      <formula>"esterreur(reference)"</formula>
    </cfRule>
  </conditionalFormatting>
  <conditionalFormatting sqref="Q306">
    <cfRule type="expression" dxfId="2885" priority="67" stopIfTrue="1">
      <formula>"esterreur(reference)"</formula>
    </cfRule>
  </conditionalFormatting>
  <conditionalFormatting sqref="Q307">
    <cfRule type="expression" dxfId="2884" priority="66" stopIfTrue="1">
      <formula>"esterreur(reference)"</formula>
    </cfRule>
  </conditionalFormatting>
  <conditionalFormatting sqref="Q311">
    <cfRule type="expression" dxfId="2883" priority="65" stopIfTrue="1">
      <formula>"esterreur(reference)"</formula>
    </cfRule>
  </conditionalFormatting>
  <conditionalFormatting sqref="Q317">
    <cfRule type="expression" dxfId="2882" priority="64" stopIfTrue="1">
      <formula>"esterreur(reference)"</formula>
    </cfRule>
  </conditionalFormatting>
  <conditionalFormatting sqref="Q318">
    <cfRule type="expression" dxfId="2881" priority="63" stopIfTrue="1">
      <formula>"esterreur(reference)"</formula>
    </cfRule>
  </conditionalFormatting>
  <conditionalFormatting sqref="O306:O307">
    <cfRule type="expression" dxfId="2880" priority="57" stopIfTrue="1">
      <formula>"esterreur(reference)"</formula>
    </cfRule>
  </conditionalFormatting>
  <conditionalFormatting sqref="O311">
    <cfRule type="expression" dxfId="2879" priority="56" stopIfTrue="1">
      <formula>"esterreur(reference)"</formula>
    </cfRule>
  </conditionalFormatting>
  <conditionalFormatting sqref="Q330">
    <cfRule type="expression" dxfId="2878" priority="55" stopIfTrue="1">
      <formula>"esterreur(reference)"</formula>
    </cfRule>
  </conditionalFormatting>
  <conditionalFormatting sqref="O363:Q363 O364:P375">
    <cfRule type="expression" dxfId="2877" priority="49" stopIfTrue="1">
      <formula>"esterreur(reference)"</formula>
    </cfRule>
  </conditionalFormatting>
  <conditionalFormatting sqref="O358:Q358">
    <cfRule type="expression" dxfId="2876" priority="50" stopIfTrue="1">
      <formula>"esterreur(reference)"</formula>
    </cfRule>
  </conditionalFormatting>
  <conditionalFormatting sqref="O376:Q376 O377:P392">
    <cfRule type="expression" dxfId="2875" priority="51" stopIfTrue="1">
      <formula>"esterreur(reference)"</formula>
    </cfRule>
  </conditionalFormatting>
  <conditionalFormatting sqref="O395:Q398 O393:P393">
    <cfRule type="expression" dxfId="2874" priority="52" stopIfTrue="1">
      <formula>"esterreur(reference)"</formula>
    </cfRule>
  </conditionalFormatting>
  <conditionalFormatting sqref="O360:Q362 P359">
    <cfRule type="expression" dxfId="2873" priority="53" stopIfTrue="1">
      <formula>"esterreur(reference)"</formula>
    </cfRule>
  </conditionalFormatting>
  <conditionalFormatting sqref="P394">
    <cfRule type="expression" dxfId="2872" priority="54" stopIfTrue="1">
      <formula>"esterreur(reference)"</formula>
    </cfRule>
  </conditionalFormatting>
  <conditionalFormatting sqref="Q364:Q375">
    <cfRule type="expression" dxfId="2871" priority="48" stopIfTrue="1">
      <formula>"esterreur(reference)"</formula>
    </cfRule>
  </conditionalFormatting>
  <conditionalFormatting sqref="Q377:Q393">
    <cfRule type="expression" dxfId="2870" priority="47" stopIfTrue="1">
      <formula>"esterreur(reference)"</formula>
    </cfRule>
  </conditionalFormatting>
  <conditionalFormatting sqref="O359">
    <cfRule type="expression" dxfId="2869" priority="46" stopIfTrue="1">
      <formula>"esterreur(reference)"</formula>
    </cfRule>
  </conditionalFormatting>
  <conditionalFormatting sqref="Q359">
    <cfRule type="expression" dxfId="2868" priority="45" stopIfTrue="1">
      <formula>"esterreur(reference)"</formula>
    </cfRule>
  </conditionalFormatting>
  <conditionalFormatting sqref="Q36:Q40">
    <cfRule type="expression" dxfId="2867" priority="44" stopIfTrue="1">
      <formula>"esterreur(reference)"</formula>
    </cfRule>
  </conditionalFormatting>
  <conditionalFormatting sqref="L68">
    <cfRule type="expression" dxfId="2866" priority="43" stopIfTrue="1">
      <formula>"esterreur(reference)"</formula>
    </cfRule>
  </conditionalFormatting>
  <conditionalFormatting sqref="Q149:Q151">
    <cfRule type="expression" dxfId="2865" priority="35" stopIfTrue="1">
      <formula>"esterreur(reference)"</formula>
    </cfRule>
  </conditionalFormatting>
  <conditionalFormatting sqref="H148 J148:K148">
    <cfRule type="expression" dxfId="2864" priority="42" stopIfTrue="1">
      <formula>"esterreur(reference)"</formula>
    </cfRule>
  </conditionalFormatting>
  <conditionalFormatting sqref="L148">
    <cfRule type="expression" dxfId="2863" priority="41" stopIfTrue="1">
      <formula>"esterreur(reference)"</formula>
    </cfRule>
  </conditionalFormatting>
  <conditionalFormatting sqref="O148:P148">
    <cfRule type="expression" dxfId="2862" priority="40" stopIfTrue="1">
      <formula>"esterreur(reference)"</formula>
    </cfRule>
  </conditionalFormatting>
  <conditionalFormatting sqref="Q148">
    <cfRule type="expression" dxfId="2861" priority="39" stopIfTrue="1">
      <formula>"esterreur(reference)"</formula>
    </cfRule>
  </conditionalFormatting>
  <conditionalFormatting sqref="H149:H151 J149:K151">
    <cfRule type="expression" dxfId="2860" priority="38" stopIfTrue="1">
      <formula>"esterreur(reference)"</formula>
    </cfRule>
  </conditionalFormatting>
  <conditionalFormatting sqref="L149:L151">
    <cfRule type="expression" dxfId="2859" priority="37" stopIfTrue="1">
      <formula>"esterreur(reference)"</formula>
    </cfRule>
  </conditionalFormatting>
  <conditionalFormatting sqref="O149:P151">
    <cfRule type="expression" dxfId="2858" priority="36" stopIfTrue="1">
      <formula>"esterreur(reference)"</formula>
    </cfRule>
  </conditionalFormatting>
  <conditionalFormatting sqref="L158:L161">
    <cfRule type="expression" dxfId="2857" priority="34" stopIfTrue="1">
      <formula>"esterreur(reference)"</formula>
    </cfRule>
  </conditionalFormatting>
  <conditionalFormatting sqref="AG414:AI417">
    <cfRule type="cellIs" dxfId="2856" priority="33" operator="greaterThan">
      <formula>0</formula>
    </cfRule>
  </conditionalFormatting>
  <conditionalFormatting sqref="AO414:AO417">
    <cfRule type="cellIs" dxfId="2855" priority="32" operator="greaterThan">
      <formula>0</formula>
    </cfRule>
  </conditionalFormatting>
  <conditionalFormatting sqref="Q99">
    <cfRule type="expression" dxfId="2854" priority="31" stopIfTrue="1">
      <formula>"esterreur(reference)"</formula>
    </cfRule>
  </conditionalFormatting>
  <conditionalFormatting sqref="L93">
    <cfRule type="expression" dxfId="2853" priority="30" stopIfTrue="1">
      <formula>"esterreur(reference)"</formula>
    </cfRule>
  </conditionalFormatting>
  <conditionalFormatting sqref="Q93">
    <cfRule type="expression" dxfId="2852" priority="29" stopIfTrue="1">
      <formula>"esterreur(reference)"</formula>
    </cfRule>
  </conditionalFormatting>
  <conditionalFormatting sqref="K171">
    <cfRule type="expression" dxfId="2851" priority="28" stopIfTrue="1">
      <formula>"esterreur(reference)"</formula>
    </cfRule>
  </conditionalFormatting>
  <conditionalFormatting sqref="P171">
    <cfRule type="expression" dxfId="2850" priority="27" stopIfTrue="1">
      <formula>"esterreur(reference)"</formula>
    </cfRule>
  </conditionalFormatting>
  <conditionalFormatting sqref="K180 K177 K174">
    <cfRule type="expression" dxfId="2849" priority="26" stopIfTrue="1">
      <formula>"esterreur(reference)"</formula>
    </cfRule>
  </conditionalFormatting>
  <conditionalFormatting sqref="Q207">
    <cfRule type="expression" dxfId="2848" priority="17" stopIfTrue="1">
      <formula>"esterreur(reference)"</formula>
    </cfRule>
  </conditionalFormatting>
  <conditionalFormatting sqref="Q197">
    <cfRule type="expression" dxfId="2847" priority="25" stopIfTrue="1">
      <formula>"esterreur(reference)"</formula>
    </cfRule>
  </conditionalFormatting>
  <conditionalFormatting sqref="Q199">
    <cfRule type="expression" dxfId="2846" priority="24" stopIfTrue="1">
      <formula>"esterreur(reference)"</formula>
    </cfRule>
  </conditionalFormatting>
  <conditionalFormatting sqref="Q198">
    <cfRule type="expression" dxfId="2845" priority="23" stopIfTrue="1">
      <formula>"esterreur(reference)"</formula>
    </cfRule>
  </conditionalFormatting>
  <conditionalFormatting sqref="Q200">
    <cfRule type="expression" dxfId="2844" priority="22" stopIfTrue="1">
      <formula>"esterreur(reference)"</formula>
    </cfRule>
  </conditionalFormatting>
  <conditionalFormatting sqref="Q201">
    <cfRule type="expression" dxfId="2843" priority="21" stopIfTrue="1">
      <formula>"esterreur(reference)"</formula>
    </cfRule>
  </conditionalFormatting>
  <conditionalFormatting sqref="Q202:Q204">
    <cfRule type="expression" dxfId="2842" priority="20" stopIfTrue="1">
      <formula>"esterreur(reference)"</formula>
    </cfRule>
  </conditionalFormatting>
  <conditionalFormatting sqref="Q206">
    <cfRule type="expression" dxfId="2841" priority="18" stopIfTrue="1">
      <formula>"esterreur(reference)"</formula>
    </cfRule>
  </conditionalFormatting>
  <conditionalFormatting sqref="Q205">
    <cfRule type="expression" dxfId="2840" priority="19" stopIfTrue="1">
      <formula>"esterreur(reference)"</formula>
    </cfRule>
  </conditionalFormatting>
  <conditionalFormatting sqref="Q208">
    <cfRule type="expression" dxfId="2839" priority="16" stopIfTrue="1">
      <formula>"esterreur(reference)"</formula>
    </cfRule>
  </conditionalFormatting>
  <conditionalFormatting sqref="Q211:Q224">
    <cfRule type="expression" dxfId="2838" priority="15" stopIfTrue="1">
      <formula>"esterreur(reference)"</formula>
    </cfRule>
  </conditionalFormatting>
  <conditionalFormatting sqref="Q225:Q227">
    <cfRule type="expression" dxfId="2837" priority="14" stopIfTrue="1">
      <formula>"esterreur(reference)"</formula>
    </cfRule>
  </conditionalFormatting>
  <conditionalFormatting sqref="Q210">
    <cfRule type="expression" dxfId="2836" priority="13" stopIfTrue="1">
      <formula>"esterreur(reference)"</formula>
    </cfRule>
  </conditionalFormatting>
  <conditionalFormatting sqref="L240">
    <cfRule type="expression" dxfId="2835" priority="12" stopIfTrue="1">
      <formula>"esterreur(reference)"</formula>
    </cfRule>
  </conditionalFormatting>
  <conditionalFormatting sqref="K240">
    <cfRule type="expression" dxfId="2834" priority="11" stopIfTrue="1">
      <formula>"esterreur(reference)"</formula>
    </cfRule>
  </conditionalFormatting>
  <conditionalFormatting sqref="L294:L302">
    <cfRule type="expression" dxfId="2833" priority="10" stopIfTrue="1">
      <formula>"esterreur(reference)"</formula>
    </cfRule>
  </conditionalFormatting>
  <conditionalFormatting sqref="Q275:Q283">
    <cfRule type="expression" dxfId="2832" priority="9" stopIfTrue="1">
      <formula>"esterreur(reference)"</formula>
    </cfRule>
  </conditionalFormatting>
  <conditionalFormatting sqref="Q271">
    <cfRule type="expression" dxfId="2831" priority="4" stopIfTrue="1">
      <formula>"esterreur(reference)"</formula>
    </cfRule>
  </conditionalFormatting>
  <conditionalFormatting sqref="Q274">
    <cfRule type="expression" dxfId="2830" priority="2" stopIfTrue="1">
      <formula>"esterreur(reference)"</formula>
    </cfRule>
  </conditionalFormatting>
  <conditionalFormatting sqref="Q268">
    <cfRule type="expression" dxfId="2829" priority="7" stopIfTrue="1">
      <formula>"esterreur(reference)"</formula>
    </cfRule>
  </conditionalFormatting>
  <conditionalFormatting sqref="Q267">
    <cfRule type="expression" dxfId="2828" priority="8" stopIfTrue="1">
      <formula>"esterreur(reference)"</formula>
    </cfRule>
  </conditionalFormatting>
  <conditionalFormatting sqref="Q269">
    <cfRule type="expression" dxfId="2827" priority="6" stopIfTrue="1">
      <formula>"esterreur(reference)"</formula>
    </cfRule>
  </conditionalFormatting>
  <conditionalFormatting sqref="Q270">
    <cfRule type="expression" dxfId="2826" priority="5" stopIfTrue="1">
      <formula>"esterreur(reference)"</formula>
    </cfRule>
  </conditionalFormatting>
  <conditionalFormatting sqref="Q272:Q273">
    <cfRule type="expression" dxfId="2825" priority="3" stopIfTrue="1">
      <formula>"esterreur(reference)"</formula>
    </cfRule>
  </conditionalFormatting>
  <conditionalFormatting sqref="Q266">
    <cfRule type="expression" dxfId="2824" priority="1" stopIfTrue="1">
      <formula>"esterreur(reference)"</formula>
    </cfRule>
  </conditionalFormatting>
  <printOptions horizontalCentered="1"/>
  <pageMargins left="0" right="0" top="0.51181102362204722" bottom="0.23622047244094491" header="0" footer="0"/>
  <pageSetup orientation="landscape"/>
  <rowBreaks count="9" manualBreakCount="9">
    <brk id="289" man="1"/>
    <brk id="354" man="1"/>
    <brk id="482" man="1"/>
    <brk id="483" man="1"/>
    <brk id="166" man="1"/>
    <brk id="86" man="1"/>
    <brk id="88" man="1"/>
    <brk id="234" man="1"/>
    <brk id="398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9BA5-95A2-4604-87AB-AA627C2290E4}">
  <sheetPr>
    <tabColor theme="4" tint="0.79998168889431442"/>
  </sheetPr>
  <dimension ref="A1:BJ697"/>
  <sheetViews>
    <sheetView topLeftCell="C1" workbookViewId="0">
      <selection sqref="A1:XFD1048576"/>
    </sheetView>
  </sheetViews>
  <sheetFormatPr baseColWidth="10" defaultColWidth="12.625" defaultRowHeight="15" customHeight="1"/>
  <cols>
    <col min="1" max="1" width="24.125" hidden="1" customWidth="1"/>
    <col min="2" max="2" width="21.625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20.75" customWidth="1"/>
    <col min="20" max="20" width="3" customWidth="1"/>
    <col min="21" max="21" width="4" customWidth="1"/>
    <col min="22" max="22" width="28.75" customWidth="1"/>
    <col min="23" max="23" width="15.125" bestFit="1" customWidth="1"/>
    <col min="24" max="24" width="10.8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40" ht="35.25">
      <c r="B1" s="1"/>
      <c r="C1" s="1" t="s">
        <v>256</v>
      </c>
      <c r="D1" s="2"/>
      <c r="E1" s="2"/>
      <c r="F1" s="2"/>
      <c r="G1" s="2"/>
      <c r="H1" s="1"/>
      <c r="I1" s="2"/>
      <c r="J1" s="1"/>
      <c r="K1" s="749" t="s">
        <v>0</v>
      </c>
      <c r="L1" s="2"/>
      <c r="M1" s="2"/>
      <c r="N1" s="4"/>
      <c r="O1" s="1"/>
      <c r="P1" s="2"/>
      <c r="Q1" s="1"/>
      <c r="R1" s="2"/>
      <c r="S1" s="5" t="s">
        <v>563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258</v>
      </c>
      <c r="K2" s="9"/>
      <c r="L2" s="9" t="s">
        <v>259</v>
      </c>
      <c r="M2" s="11"/>
      <c r="N2" s="11"/>
      <c r="O2" s="9" t="s">
        <v>258</v>
      </c>
      <c r="P2" s="9"/>
      <c r="Q2" s="9" t="s">
        <v>259</v>
      </c>
      <c r="R2" s="11"/>
      <c r="S2" s="11"/>
      <c r="T2" s="11"/>
      <c r="U2" s="11"/>
    </row>
    <row r="3" spans="1:40" ht="21" thickTop="1">
      <c r="B3" s="12"/>
      <c r="C3" s="13"/>
      <c r="D3" s="774" t="s">
        <v>5</v>
      </c>
      <c r="E3" s="775"/>
      <c r="F3" s="776"/>
      <c r="G3" s="777" t="s">
        <v>6</v>
      </c>
      <c r="H3" s="775"/>
      <c r="I3" s="776"/>
      <c r="J3" s="777" t="s">
        <v>7</v>
      </c>
      <c r="K3" s="775"/>
      <c r="L3" s="776"/>
      <c r="M3" s="777" t="s">
        <v>8</v>
      </c>
      <c r="N3" s="776"/>
      <c r="O3" s="774" t="s">
        <v>9</v>
      </c>
      <c r="P3" s="775"/>
      <c r="Q3" s="776"/>
      <c r="R3" s="777" t="s">
        <v>10</v>
      </c>
      <c r="S3" s="778"/>
      <c r="T3" s="14"/>
      <c r="U3" s="14"/>
      <c r="V3" s="12" t="s">
        <v>260</v>
      </c>
      <c r="W3" s="12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12" t="s">
        <v>261</v>
      </c>
      <c r="W4" s="12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45" customHeight="1">
      <c r="A5" t="s">
        <v>262</v>
      </c>
      <c r="B5" s="12" t="s">
        <v>0</v>
      </c>
      <c r="C5" s="21" t="s">
        <v>16</v>
      </c>
      <c r="D5" s="22"/>
      <c r="E5" s="22"/>
      <c r="F5" s="23">
        <v>981796.55292181112</v>
      </c>
      <c r="G5" s="24"/>
      <c r="H5" s="22"/>
      <c r="I5" s="25">
        <v>981796.55292181112</v>
      </c>
      <c r="J5" s="24"/>
      <c r="K5" s="26"/>
      <c r="L5" s="23">
        <v>3760929.9899999998</v>
      </c>
      <c r="M5" s="27"/>
      <c r="N5" s="28"/>
      <c r="O5" s="24"/>
      <c r="P5" s="26"/>
      <c r="Q5" s="23">
        <v>3162199.22</v>
      </c>
      <c r="R5" s="27"/>
      <c r="S5" s="29"/>
      <c r="T5" s="14"/>
      <c r="U5" s="14"/>
      <c r="V5" s="12" t="s">
        <v>263</v>
      </c>
      <c r="W5" s="12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45" customHeight="1">
      <c r="A6" t="s">
        <v>264</v>
      </c>
      <c r="B6" s="12" t="s">
        <v>0</v>
      </c>
      <c r="C6" s="30" t="s">
        <v>17</v>
      </c>
      <c r="D6" s="31">
        <v>35.760209540040471</v>
      </c>
      <c r="E6" s="31">
        <v>604.29042904290429</v>
      </c>
      <c r="F6" s="31">
        <v>21609.552365615215</v>
      </c>
      <c r="G6" s="32">
        <v>35.760209540040471</v>
      </c>
      <c r="H6" s="31">
        <v>955.0562178995126</v>
      </c>
      <c r="I6" s="31">
        <v>34153.010474605122</v>
      </c>
      <c r="J6" s="655">
        <v>25</v>
      </c>
      <c r="K6" s="31">
        <v>1020.8359999999963</v>
      </c>
      <c r="L6" s="33">
        <v>25520.899999999907</v>
      </c>
      <c r="M6" s="32">
        <v>-10.760209540040471</v>
      </c>
      <c r="N6" s="34">
        <v>-8632.1104746052151</v>
      </c>
      <c r="O6" s="655">
        <v>54</v>
      </c>
      <c r="P6" s="31">
        <v>571.80129629629687</v>
      </c>
      <c r="Q6" s="33">
        <v>30877.270000000033</v>
      </c>
      <c r="R6" s="32">
        <v>-29</v>
      </c>
      <c r="S6" s="35">
        <v>-5356.3700000001263</v>
      </c>
      <c r="T6" s="14"/>
      <c r="U6" s="14"/>
      <c r="V6" s="744" t="s">
        <v>265</v>
      </c>
      <c r="W6" s="12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45" customHeight="1">
      <c r="A7" t="s">
        <v>266</v>
      </c>
      <c r="B7" s="12" t="s">
        <v>0</v>
      </c>
      <c r="C7" s="30" t="s">
        <v>18</v>
      </c>
      <c r="D7" s="31">
        <v>48.03434086731508</v>
      </c>
      <c r="E7" s="31">
        <v>1315.4791154791155</v>
      </c>
      <c r="F7" s="31">
        <v>63188.172236757971</v>
      </c>
      <c r="G7" s="32">
        <v>48.03434086731508</v>
      </c>
      <c r="H7" s="31">
        <v>1702.6668817908319</v>
      </c>
      <c r="I7" s="31">
        <v>81786.481383429287</v>
      </c>
      <c r="J7" s="655">
        <v>58</v>
      </c>
      <c r="K7" s="31">
        <v>2126.4851724137952</v>
      </c>
      <c r="L7" s="33">
        <v>123336.14000000013</v>
      </c>
      <c r="M7" s="32">
        <v>9.9656591326849195</v>
      </c>
      <c r="N7" s="34">
        <v>41549.658616570843</v>
      </c>
      <c r="O7" s="655">
        <v>23</v>
      </c>
      <c r="P7" s="31">
        <v>995.91391304347405</v>
      </c>
      <c r="Q7" s="33">
        <v>22906.019999999902</v>
      </c>
      <c r="R7" s="32">
        <v>35</v>
      </c>
      <c r="S7" s="35">
        <v>100430.12000000023</v>
      </c>
      <c r="T7" s="14"/>
      <c r="U7" s="14"/>
      <c r="V7" s="744" t="s">
        <v>267</v>
      </c>
      <c r="W7" s="12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45" customHeight="1">
      <c r="A8" t="s">
        <v>268</v>
      </c>
      <c r="B8" s="12" t="s">
        <v>0</v>
      </c>
      <c r="C8" s="30" t="s">
        <v>19</v>
      </c>
      <c r="D8" s="31">
        <v>0</v>
      </c>
      <c r="E8" s="31">
        <v>0</v>
      </c>
      <c r="F8" s="31">
        <v>0</v>
      </c>
      <c r="G8" s="32">
        <v>0</v>
      </c>
      <c r="H8" s="31">
        <v>0</v>
      </c>
      <c r="I8" s="31">
        <v>0</v>
      </c>
      <c r="J8" s="655">
        <v>0</v>
      </c>
      <c r="K8" s="31">
        <v>0</v>
      </c>
      <c r="L8" s="33">
        <v>0</v>
      </c>
      <c r="M8" s="32">
        <v>0</v>
      </c>
      <c r="N8" s="34">
        <v>0</v>
      </c>
      <c r="O8" s="655">
        <v>0</v>
      </c>
      <c r="P8" s="31">
        <v>0</v>
      </c>
      <c r="Q8" s="33">
        <v>0</v>
      </c>
      <c r="R8" s="32">
        <v>0</v>
      </c>
      <c r="S8" s="35">
        <v>0</v>
      </c>
      <c r="T8" s="14"/>
      <c r="U8" s="14"/>
      <c r="V8" s="745"/>
      <c r="W8" s="12"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45" customHeight="1">
      <c r="A9" t="s">
        <v>269</v>
      </c>
      <c r="B9" s="12" t="s">
        <v>0</v>
      </c>
      <c r="C9" s="30" t="s">
        <v>20</v>
      </c>
      <c r="D9" s="31">
        <v>0</v>
      </c>
      <c r="E9" s="31">
        <v>0</v>
      </c>
      <c r="F9" s="31">
        <v>0</v>
      </c>
      <c r="G9" s="32">
        <v>0</v>
      </c>
      <c r="H9" s="31">
        <v>0</v>
      </c>
      <c r="I9" s="31">
        <v>0</v>
      </c>
      <c r="J9" s="655">
        <v>0</v>
      </c>
      <c r="K9" s="31">
        <v>0</v>
      </c>
      <c r="L9" s="33">
        <v>0</v>
      </c>
      <c r="M9" s="32">
        <v>0</v>
      </c>
      <c r="N9" s="34">
        <v>0</v>
      </c>
      <c r="O9" s="655">
        <v>0</v>
      </c>
      <c r="P9" s="31">
        <v>0</v>
      </c>
      <c r="Q9" s="33">
        <v>0</v>
      </c>
      <c r="R9" s="32">
        <v>0</v>
      </c>
      <c r="S9" s="35">
        <v>0</v>
      </c>
      <c r="T9" s="14"/>
      <c r="U9" s="14"/>
      <c r="V9" s="745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45" hidden="1" customHeight="1">
      <c r="A10" t="s">
        <v>270</v>
      </c>
      <c r="B10" s="12" t="s">
        <v>0</v>
      </c>
      <c r="C10" s="30" t="s">
        <v>21</v>
      </c>
      <c r="D10" s="31">
        <v>0</v>
      </c>
      <c r="E10" s="31">
        <v>0</v>
      </c>
      <c r="F10" s="31">
        <v>0</v>
      </c>
      <c r="G10" s="32">
        <v>0</v>
      </c>
      <c r="H10" s="31">
        <v>0</v>
      </c>
      <c r="I10" s="31">
        <v>0</v>
      </c>
      <c r="J10" s="656">
        <v>0</v>
      </c>
      <c r="K10" s="31">
        <v>0</v>
      </c>
      <c r="L10" s="33">
        <v>0</v>
      </c>
      <c r="M10" s="32">
        <v>0</v>
      </c>
      <c r="N10" s="34">
        <v>0</v>
      </c>
      <c r="O10" s="656">
        <v>0</v>
      </c>
      <c r="P10" s="31">
        <v>0</v>
      </c>
      <c r="Q10" s="33">
        <v>0</v>
      </c>
      <c r="R10" s="32">
        <v>0</v>
      </c>
      <c r="S10" s="35"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45" hidden="1" customHeight="1">
      <c r="A11" t="s">
        <v>270</v>
      </c>
      <c r="B11" s="12" t="s">
        <v>0</v>
      </c>
      <c r="C11" s="30" t="s">
        <v>21</v>
      </c>
      <c r="D11" s="31">
        <v>0</v>
      </c>
      <c r="E11" s="31">
        <v>0</v>
      </c>
      <c r="F11" s="31">
        <v>0</v>
      </c>
      <c r="G11" s="32">
        <v>0</v>
      </c>
      <c r="H11" s="31">
        <v>0</v>
      </c>
      <c r="I11" s="31">
        <v>0</v>
      </c>
      <c r="J11" s="656">
        <v>0</v>
      </c>
      <c r="K11" s="31">
        <v>0</v>
      </c>
      <c r="L11" s="33">
        <v>0</v>
      </c>
      <c r="M11" s="32">
        <v>0</v>
      </c>
      <c r="N11" s="34">
        <v>0</v>
      </c>
      <c r="O11" s="656">
        <v>0</v>
      </c>
      <c r="P11" s="31">
        <v>0</v>
      </c>
      <c r="Q11" s="33">
        <v>0</v>
      </c>
      <c r="R11" s="32">
        <v>0</v>
      </c>
      <c r="S11" s="35"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45" hidden="1" customHeight="1">
      <c r="A12" t="s">
        <v>270</v>
      </c>
      <c r="B12" s="12" t="s">
        <v>0</v>
      </c>
      <c r="C12" s="30" t="s">
        <v>21</v>
      </c>
      <c r="D12" s="31">
        <v>0</v>
      </c>
      <c r="E12" s="31">
        <v>0</v>
      </c>
      <c r="F12" s="31">
        <v>0</v>
      </c>
      <c r="G12" s="32">
        <v>0</v>
      </c>
      <c r="H12" s="31">
        <v>0</v>
      </c>
      <c r="I12" s="31">
        <v>0</v>
      </c>
      <c r="J12" s="656">
        <v>0</v>
      </c>
      <c r="K12" s="31">
        <v>0</v>
      </c>
      <c r="L12" s="33">
        <v>0</v>
      </c>
      <c r="M12" s="32">
        <v>0</v>
      </c>
      <c r="N12" s="34">
        <v>0</v>
      </c>
      <c r="O12" s="656">
        <v>0</v>
      </c>
      <c r="P12" s="31">
        <v>0</v>
      </c>
      <c r="Q12" s="33">
        <v>0</v>
      </c>
      <c r="R12" s="32">
        <v>0</v>
      </c>
      <c r="S12" s="35"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45" customHeight="1">
      <c r="A13" t="s">
        <v>271</v>
      </c>
      <c r="B13" s="12" t="s">
        <v>0</v>
      </c>
      <c r="C13" s="36" t="s">
        <v>22</v>
      </c>
      <c r="D13" s="37">
        <v>83.794550407355558</v>
      </c>
      <c r="E13" s="37">
        <v>1011.9718309859154</v>
      </c>
      <c r="F13" s="38">
        <v>84797.724602373186</v>
      </c>
      <c r="G13" s="39">
        <v>83.794550407355558</v>
      </c>
      <c r="H13" s="37">
        <v>1383.616133679466</v>
      </c>
      <c r="I13" s="38">
        <v>115939.49185803441</v>
      </c>
      <c r="J13" s="39">
        <v>83</v>
      </c>
      <c r="K13" s="37">
        <v>1793.4583132530124</v>
      </c>
      <c r="L13" s="38">
        <v>148857.04000000004</v>
      </c>
      <c r="M13" s="39">
        <v>-0.79455040735555116</v>
      </c>
      <c r="N13" s="38">
        <v>32917.548141965628</v>
      </c>
      <c r="O13" s="39">
        <v>77</v>
      </c>
      <c r="P13" s="37">
        <v>698.48428571428485</v>
      </c>
      <c r="Q13" s="38">
        <v>53783.289999999935</v>
      </c>
      <c r="R13" s="39">
        <v>6</v>
      </c>
      <c r="S13" s="40">
        <v>95073.750000000102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45" customHeight="1">
      <c r="A14" t="s">
        <v>0</v>
      </c>
      <c r="B14" s="12" t="s">
        <v>0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v>-9.4821250724892586E-3</v>
      </c>
      <c r="N14" s="44">
        <v>0.28392006566901734</v>
      </c>
      <c r="O14" s="42"/>
      <c r="P14" s="31"/>
      <c r="Q14" s="41"/>
      <c r="R14" s="43">
        <v>7.792207792207792E-2</v>
      </c>
      <c r="S14" s="45">
        <v>1.7677191187076919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45" customHeight="1">
      <c r="A15" t="s">
        <v>272</v>
      </c>
      <c r="B15" s="12" t="s">
        <v>0</v>
      </c>
      <c r="C15" s="46" t="s">
        <v>23</v>
      </c>
      <c r="D15" s="26">
        <v>8.7335165213300154</v>
      </c>
      <c r="E15" s="26">
        <v>400</v>
      </c>
      <c r="F15" s="23">
        <v>3493.406608532006</v>
      </c>
      <c r="G15" s="47">
        <v>8.7335165213300154</v>
      </c>
      <c r="H15" s="48">
        <v>790.03378359300473</v>
      </c>
      <c r="I15" s="49">
        <v>6899.7731014183692</v>
      </c>
      <c r="J15" s="657">
        <v>4</v>
      </c>
      <c r="K15" s="51">
        <v>2427.2750000000015</v>
      </c>
      <c r="L15" s="51">
        <v>9709.1000000000058</v>
      </c>
      <c r="M15" s="52">
        <v>-4.7335165213300154</v>
      </c>
      <c r="N15" s="49">
        <v>2809.3268985816367</v>
      </c>
      <c r="O15" s="657">
        <v>11</v>
      </c>
      <c r="P15" s="51">
        <v>30.737272727271456</v>
      </c>
      <c r="Q15" s="51">
        <v>338.10999999998603</v>
      </c>
      <c r="R15" s="52">
        <v>-7</v>
      </c>
      <c r="S15" s="53">
        <v>9370.9900000000198</v>
      </c>
      <c r="T15" s="14"/>
      <c r="U15" s="14"/>
      <c r="V15" s="12">
        <v>-6584.1000000000058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45" customHeight="1">
      <c r="A16" t="s">
        <v>0</v>
      </c>
      <c r="B16" s="12" t="s">
        <v>0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45" customHeight="1">
      <c r="A17" t="s">
        <v>273</v>
      </c>
      <c r="B17" s="12" t="s">
        <v>0</v>
      </c>
      <c r="C17" s="54" t="s">
        <v>24</v>
      </c>
      <c r="D17" s="31">
        <v>0</v>
      </c>
      <c r="E17" s="31">
        <v>0</v>
      </c>
      <c r="F17" s="31">
        <v>0</v>
      </c>
      <c r="G17" s="32">
        <v>3.1998136824649825</v>
      </c>
      <c r="H17" s="31">
        <v>800.00000000000011</v>
      </c>
      <c r="I17" s="31">
        <v>2559.8509459719862</v>
      </c>
      <c r="J17" s="657">
        <v>4</v>
      </c>
      <c r="K17" s="31">
        <v>2789.6125000000029</v>
      </c>
      <c r="L17" s="34">
        <v>11158.450000000012</v>
      </c>
      <c r="M17" s="52">
        <v>0.80018631753501746</v>
      </c>
      <c r="N17" s="34">
        <v>8598.5990540280254</v>
      </c>
      <c r="O17" s="658">
        <v>3</v>
      </c>
      <c r="P17" s="31">
        <v>1624.1633333333302</v>
      </c>
      <c r="Q17" s="34">
        <v>4872.4899999999907</v>
      </c>
      <c r="R17" s="32">
        <v>1</v>
      </c>
      <c r="S17" s="35">
        <v>6285.960000000021</v>
      </c>
      <c r="T17" s="14"/>
      <c r="U17" s="14"/>
      <c r="V17" s="746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45" customHeight="1">
      <c r="A18" t="s">
        <v>0</v>
      </c>
      <c r="B18" s="12" t="s">
        <v>0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45" customHeight="1">
      <c r="A19" t="s">
        <v>274</v>
      </c>
      <c r="B19" s="12" t="s">
        <v>0</v>
      </c>
      <c r="C19" s="46" t="s">
        <v>25</v>
      </c>
      <c r="D19" s="31">
        <v>0</v>
      </c>
      <c r="E19" s="31">
        <v>0</v>
      </c>
      <c r="F19" s="31">
        <v>5000</v>
      </c>
      <c r="G19" s="32">
        <v>0</v>
      </c>
      <c r="H19" s="31">
        <v>0</v>
      </c>
      <c r="I19" s="31">
        <v>5000</v>
      </c>
      <c r="J19" s="47"/>
      <c r="K19" s="31"/>
      <c r="L19" s="34">
        <v>6141.9900000000198</v>
      </c>
      <c r="M19" s="32"/>
      <c r="N19" s="34">
        <v>1141.9900000000198</v>
      </c>
      <c r="O19" s="47"/>
      <c r="P19" s="31"/>
      <c r="Q19" s="34">
        <v>4014.8500000000058</v>
      </c>
      <c r="R19" s="32">
        <v>0</v>
      </c>
      <c r="S19" s="35">
        <v>2127.140000000014</v>
      </c>
      <c r="T19" s="14"/>
      <c r="U19" s="14" t="s">
        <v>449</v>
      </c>
      <c r="V19" s="12">
        <v>95.727880611150553</v>
      </c>
      <c r="W19" s="12">
        <v>125399.11590542475</v>
      </c>
      <c r="X19" s="12">
        <v>1309.9539559932348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45" customHeight="1">
      <c r="A20" t="s">
        <v>0</v>
      </c>
      <c r="B20" s="12" t="s">
        <v>0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>
        <v>2021</v>
      </c>
      <c r="V20" s="12">
        <v>91</v>
      </c>
      <c r="W20" s="12">
        <v>169724.59000000005</v>
      </c>
      <c r="X20" s="12">
        <v>1865.1053846153852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20.45" customHeight="1">
      <c r="A21" t="s">
        <v>275</v>
      </c>
      <c r="B21" s="12" t="s">
        <v>0</v>
      </c>
      <c r="C21" s="30" t="s">
        <v>26</v>
      </c>
      <c r="D21" s="31">
        <v>0</v>
      </c>
      <c r="E21" s="31">
        <v>0</v>
      </c>
      <c r="F21" s="31">
        <v>8705.0214832521433</v>
      </c>
      <c r="G21" s="42">
        <v>0</v>
      </c>
      <c r="H21" s="31">
        <v>0</v>
      </c>
      <c r="I21" s="31">
        <v>8705.0214832521433</v>
      </c>
      <c r="J21" s="32"/>
      <c r="K21" s="31">
        <v>0</v>
      </c>
      <c r="L21" s="34">
        <v>0</v>
      </c>
      <c r="M21" s="32"/>
      <c r="N21" s="34">
        <v>-8705.0214832521433</v>
      </c>
      <c r="O21" s="32"/>
      <c r="P21" s="31">
        <v>66.863522727272724</v>
      </c>
      <c r="Q21" s="34">
        <v>5883.99</v>
      </c>
      <c r="R21" s="32">
        <v>0</v>
      </c>
      <c r="S21" s="35">
        <v>-5883.99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20.45" customHeight="1">
      <c r="A22" t="s">
        <v>276</v>
      </c>
      <c r="B22" s="12" t="s">
        <v>0</v>
      </c>
      <c r="C22" s="30" t="s">
        <v>27</v>
      </c>
      <c r="D22" s="31">
        <v>0</v>
      </c>
      <c r="E22" s="31">
        <v>0</v>
      </c>
      <c r="F22" s="31">
        <v>68223.075345487727</v>
      </c>
      <c r="G22" s="42">
        <v>0</v>
      </c>
      <c r="H22" s="31">
        <v>0</v>
      </c>
      <c r="I22" s="31">
        <v>68223.075345487727</v>
      </c>
      <c r="J22" s="32"/>
      <c r="K22" s="31">
        <v>765.23471264367811</v>
      </c>
      <c r="L22" s="34">
        <v>66575.42</v>
      </c>
      <c r="M22" s="32"/>
      <c r="N22" s="34">
        <v>-1647.6553454877285</v>
      </c>
      <c r="O22" s="32"/>
      <c r="P22" s="31">
        <v>390.76840909090902</v>
      </c>
      <c r="Q22" s="34">
        <v>34387.619999999995</v>
      </c>
      <c r="R22" s="32">
        <v>-765.23471264367811</v>
      </c>
      <c r="S22" s="35">
        <v>32187.800000000003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20.45" customHeight="1">
      <c r="A23" t="s">
        <v>277</v>
      </c>
      <c r="B23" s="12" t="s">
        <v>0</v>
      </c>
      <c r="C23" s="30" t="s">
        <v>28</v>
      </c>
      <c r="D23" s="31">
        <v>0</v>
      </c>
      <c r="E23" s="31">
        <v>0</v>
      </c>
      <c r="F23" s="31">
        <v>1720.7600606428655</v>
      </c>
      <c r="G23" s="42">
        <v>0</v>
      </c>
      <c r="H23" s="31">
        <v>0</v>
      </c>
      <c r="I23" s="31">
        <v>1720.7600606428655</v>
      </c>
      <c r="J23" s="32"/>
      <c r="K23" s="31">
        <v>18.082413793103449</v>
      </c>
      <c r="L23" s="34">
        <v>1573.17</v>
      </c>
      <c r="M23" s="52"/>
      <c r="N23" s="34">
        <v>-147.59006064286541</v>
      </c>
      <c r="O23" s="32"/>
      <c r="P23" s="31">
        <v>6.2045454545454541</v>
      </c>
      <c r="Q23" s="34">
        <v>546</v>
      </c>
      <c r="R23" s="32">
        <v>-18.082413793103449</v>
      </c>
      <c r="S23" s="35">
        <v>1027.17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20.45" customHeight="1">
      <c r="A24" t="s">
        <v>278</v>
      </c>
      <c r="B24" s="12" t="s">
        <v>0</v>
      </c>
      <c r="C24" s="36" t="s">
        <v>29</v>
      </c>
      <c r="D24" s="37">
        <v>92.528066928685575</v>
      </c>
      <c r="E24" s="37">
        <v>849.99999999999989</v>
      </c>
      <c r="F24" s="38">
        <v>78648.856889382732</v>
      </c>
      <c r="G24" s="39">
        <v>92.528066928685575</v>
      </c>
      <c r="H24" s="37">
        <v>849.99999999999989</v>
      </c>
      <c r="I24" s="38">
        <v>78648.856889382732</v>
      </c>
      <c r="J24" s="39">
        <v>87</v>
      </c>
      <c r="K24" s="37">
        <v>783.31712643678156</v>
      </c>
      <c r="L24" s="38">
        <v>68148.59</v>
      </c>
      <c r="M24" s="59">
        <v>-5.5280669286855755</v>
      </c>
      <c r="N24" s="38">
        <v>-10500.266889382736</v>
      </c>
      <c r="O24" s="39">
        <v>88</v>
      </c>
      <c r="P24" s="37">
        <v>463.83647727272722</v>
      </c>
      <c r="Q24" s="38">
        <v>40817.609999999993</v>
      </c>
      <c r="R24" s="57"/>
      <c r="S24" s="40">
        <v>27330.980000000003</v>
      </c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20.45" customHeight="1">
      <c r="A25" t="s">
        <v>0</v>
      </c>
      <c r="B25" s="12" t="s">
        <v>0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v>-0.13350819458382018</v>
      </c>
      <c r="O25" s="42"/>
      <c r="P25" s="14"/>
      <c r="Q25" s="60"/>
      <c r="R25" s="61"/>
      <c r="S25" s="45">
        <v>0.66958795480676125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20.45" customHeight="1" thickBot="1">
      <c r="A26" t="s">
        <v>0</v>
      </c>
      <c r="B26" s="12" t="s">
        <v>0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20.45" customHeight="1" thickTop="1">
      <c r="A27" t="s">
        <v>279</v>
      </c>
      <c r="B27" s="12" t="s">
        <v>0</v>
      </c>
      <c r="C27" s="63" t="s">
        <v>30</v>
      </c>
      <c r="D27" s="64">
        <v>92.528066928685575</v>
      </c>
      <c r="E27" s="65">
        <v>1858.2468412833882</v>
      </c>
      <c r="F27" s="66">
        <v>171939.98810028791</v>
      </c>
      <c r="G27" s="67">
        <v>95.727880611150553</v>
      </c>
      <c r="H27" s="68">
        <v>2183.7731229417527</v>
      </c>
      <c r="I27" s="66">
        <v>209047.97279480749</v>
      </c>
      <c r="J27" s="67">
        <v>91</v>
      </c>
      <c r="K27" s="68">
        <v>2681.4853846153856</v>
      </c>
      <c r="L27" s="66">
        <v>244015.17000000007</v>
      </c>
      <c r="M27" s="67">
        <v>-4.7278806111505531</v>
      </c>
      <c r="N27" s="66">
        <v>34967.197205192584</v>
      </c>
      <c r="O27" s="67">
        <v>91</v>
      </c>
      <c r="P27" s="68">
        <v>1140.9489010989003</v>
      </c>
      <c r="Q27" s="66">
        <v>103826.34999999992</v>
      </c>
      <c r="R27" s="67">
        <v>0</v>
      </c>
      <c r="S27" s="69">
        <v>140188.82000000015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0.45" customHeight="1" thickBot="1">
      <c r="A28" t="s">
        <v>0</v>
      </c>
      <c r="B28" s="12" t="s">
        <v>0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v>-4.9388752586671615E-2</v>
      </c>
      <c r="N28" s="75">
        <v>0.1672687696403298</v>
      </c>
      <c r="O28" s="73"/>
      <c r="P28" s="71"/>
      <c r="Q28" s="72"/>
      <c r="R28" s="74">
        <v>0</v>
      </c>
      <c r="S28" s="76">
        <v>1.3502239075148097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20.45" customHeight="1" thickTop="1">
      <c r="A29" t="s">
        <v>0</v>
      </c>
      <c r="B29" s="12" t="s">
        <v>0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20.45" customHeight="1">
      <c r="A30" t="s">
        <v>280</v>
      </c>
      <c r="B30" s="12" t="s">
        <v>0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20.45" customHeight="1">
      <c r="A31" t="s">
        <v>281</v>
      </c>
      <c r="B31" s="12" t="s">
        <v>0</v>
      </c>
      <c r="C31" s="30" t="s">
        <v>32</v>
      </c>
      <c r="D31" s="82"/>
      <c r="E31" s="83">
        <v>349.12555963104023</v>
      </c>
      <c r="F31" s="31">
        <v>32303.913148055697</v>
      </c>
      <c r="G31" s="84">
        <v>0.26854424395609855</v>
      </c>
      <c r="H31" s="83">
        <v>356.51644556763387</v>
      </c>
      <c r="I31" s="31">
        <v>32987.777536659116</v>
      </c>
      <c r="J31" s="42">
        <v>0.33541858305940969</v>
      </c>
      <c r="K31" s="83">
        <v>611.33367816091948</v>
      </c>
      <c r="L31" s="31">
        <v>53186.03</v>
      </c>
      <c r="M31" s="42"/>
      <c r="N31" s="60">
        <v>20198.252463340883</v>
      </c>
      <c r="O31" s="42"/>
      <c r="P31" s="83">
        <v>443.6421590909091</v>
      </c>
      <c r="Q31" s="34">
        <v>39040.51</v>
      </c>
      <c r="R31" s="42"/>
      <c r="S31" s="86">
        <v>14145.519999999997</v>
      </c>
      <c r="T31" s="14"/>
      <c r="U31" s="14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20.45" customHeight="1">
      <c r="A32" t="s">
        <v>282</v>
      </c>
      <c r="B32" s="12" t="s">
        <v>0</v>
      </c>
      <c r="C32" s="88" t="s">
        <v>33</v>
      </c>
      <c r="D32" s="89"/>
      <c r="E32" s="90">
        <v>254.99999999999997</v>
      </c>
      <c r="F32" s="23">
        <v>23594.65706681482</v>
      </c>
      <c r="G32" s="91">
        <v>0.3</v>
      </c>
      <c r="H32" s="92">
        <v>254.99999999999997</v>
      </c>
      <c r="I32" s="23">
        <v>23594.65706681482</v>
      </c>
      <c r="J32" s="24">
        <v>0.30739770257902627</v>
      </c>
      <c r="K32" s="90">
        <v>240.78988505747128</v>
      </c>
      <c r="L32" s="23">
        <v>20948.72</v>
      </c>
      <c r="M32" s="24"/>
      <c r="N32" s="94">
        <v>-2645.9370668148185</v>
      </c>
      <c r="O32" s="24"/>
      <c r="P32" s="90">
        <v>244.99806818181821</v>
      </c>
      <c r="Q32" s="23">
        <v>21559.83</v>
      </c>
      <c r="R32" s="24"/>
      <c r="S32" s="95">
        <v>-611.11000000000058</v>
      </c>
      <c r="T32" s="14"/>
      <c r="U32" s="14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20.45" customHeight="1">
      <c r="A33" t="s">
        <v>283</v>
      </c>
      <c r="B33" s="12" t="s">
        <v>0</v>
      </c>
      <c r="C33" s="30" t="s">
        <v>34</v>
      </c>
      <c r="D33" s="82"/>
      <c r="E33" s="83">
        <v>197</v>
      </c>
      <c r="F33" s="31">
        <v>18228.029184951058</v>
      </c>
      <c r="G33" s="84"/>
      <c r="H33" s="83">
        <v>197</v>
      </c>
      <c r="I33" s="31">
        <v>18228.029184951058</v>
      </c>
      <c r="J33" s="42"/>
      <c r="K33" s="83">
        <v>74.750689655172422</v>
      </c>
      <c r="L33" s="31">
        <v>6503.31</v>
      </c>
      <c r="M33" s="42"/>
      <c r="N33" s="60">
        <v>-11724.719184951056</v>
      </c>
      <c r="O33" s="42"/>
      <c r="P33" s="83">
        <v>131.33397727272725</v>
      </c>
      <c r="Q33" s="34">
        <v>11557.39</v>
      </c>
      <c r="R33" s="42"/>
      <c r="S33" s="86">
        <v>-5054.079999999999</v>
      </c>
      <c r="T33" s="14"/>
      <c r="U33" s="14"/>
      <c r="V33" s="12"/>
      <c r="W33" s="12">
        <v>20444.576999999997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20.45" customHeight="1">
      <c r="A34" t="s">
        <v>284</v>
      </c>
      <c r="B34" s="12" t="s">
        <v>0</v>
      </c>
      <c r="C34" s="30" t="s">
        <v>35</v>
      </c>
      <c r="D34" s="82"/>
      <c r="E34" s="83">
        <v>6</v>
      </c>
      <c r="F34" s="31">
        <v>555.16840157211345</v>
      </c>
      <c r="G34" s="84"/>
      <c r="H34" s="83">
        <v>6</v>
      </c>
      <c r="I34" s="31">
        <v>555.16840157211345</v>
      </c>
      <c r="J34" s="42"/>
      <c r="K34" s="83">
        <v>6.8565517241379306</v>
      </c>
      <c r="L34" s="31">
        <v>596.52</v>
      </c>
      <c r="M34" s="42"/>
      <c r="N34" s="60">
        <v>41.351598427886529</v>
      </c>
      <c r="O34" s="42"/>
      <c r="P34" s="83">
        <v>3.8197727272727273</v>
      </c>
      <c r="Q34" s="34">
        <v>336.14</v>
      </c>
      <c r="R34" s="42"/>
      <c r="S34" s="86">
        <v>260.38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20.45" customHeight="1">
      <c r="A35" t="s">
        <v>285</v>
      </c>
      <c r="B35" s="12" t="s">
        <v>0</v>
      </c>
      <c r="C35" s="88" t="s">
        <v>36</v>
      </c>
      <c r="D35" s="89"/>
      <c r="E35" s="90">
        <v>34</v>
      </c>
      <c r="F35" s="23">
        <v>3145.9542755753096</v>
      </c>
      <c r="G35" s="91"/>
      <c r="H35" s="92">
        <v>34</v>
      </c>
      <c r="I35" s="23">
        <v>3145.9542755753096</v>
      </c>
      <c r="J35" s="24"/>
      <c r="K35" s="90">
        <v>13.448275862068966</v>
      </c>
      <c r="L35" s="23">
        <v>1170</v>
      </c>
      <c r="M35" s="24"/>
      <c r="N35" s="94">
        <v>-1975.9542755753096</v>
      </c>
      <c r="O35" s="24"/>
      <c r="P35" s="90">
        <v>24.820113636363637</v>
      </c>
      <c r="Q35" s="34">
        <v>2184.17</v>
      </c>
      <c r="R35" s="24"/>
      <c r="S35" s="95">
        <v>-1014.1700000000001</v>
      </c>
      <c r="T35" s="14"/>
      <c r="U35" s="14"/>
      <c r="V35" s="12"/>
      <c r="W35" s="12">
        <v>504.14300000000367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20.45" customHeight="1">
      <c r="A36" t="s">
        <v>286</v>
      </c>
      <c r="B36" s="12" t="s">
        <v>0</v>
      </c>
      <c r="C36" s="30" t="s">
        <v>37</v>
      </c>
      <c r="D36" s="82"/>
      <c r="E36" s="83">
        <v>180.6696428571428</v>
      </c>
      <c r="F36" s="31">
        <v>16717.01280626743</v>
      </c>
      <c r="G36" s="84"/>
      <c r="H36" s="83">
        <v>180.6696428571428</v>
      </c>
      <c r="I36" s="31">
        <v>16717.01280626743</v>
      </c>
      <c r="J36" s="42"/>
      <c r="K36" s="83">
        <v>119.94091954022988</v>
      </c>
      <c r="L36" s="96">
        <v>10434.86</v>
      </c>
      <c r="M36" s="14"/>
      <c r="N36" s="60">
        <v>-6282.1528062674297</v>
      </c>
      <c r="O36" s="42"/>
      <c r="P36" s="83">
        <v>93.181818181818187</v>
      </c>
      <c r="Q36" s="56">
        <v>8200</v>
      </c>
      <c r="R36" s="42"/>
      <c r="S36" s="86">
        <v>2234.8600000000006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20.45" customHeight="1">
      <c r="A37" t="s">
        <v>287</v>
      </c>
      <c r="B37" s="12" t="s">
        <v>0</v>
      </c>
      <c r="C37" s="30" t="s">
        <v>38</v>
      </c>
      <c r="D37" s="82"/>
      <c r="E37" s="83">
        <v>164.99067931091494</v>
      </c>
      <c r="F37" s="31">
        <v>15266.268617889637</v>
      </c>
      <c r="G37" s="84"/>
      <c r="H37" s="83">
        <v>166.54498091281118</v>
      </c>
      <c r="I37" s="31">
        <v>15410.085140537256</v>
      </c>
      <c r="J37" s="42"/>
      <c r="K37" s="83">
        <v>161.06482758620689</v>
      </c>
      <c r="L37" s="97">
        <v>14012.64</v>
      </c>
      <c r="M37" s="14"/>
      <c r="N37" s="60">
        <v>-1397.4451405372565</v>
      </c>
      <c r="O37" s="42"/>
      <c r="P37" s="83">
        <v>243.43534090909091</v>
      </c>
      <c r="Q37" s="34">
        <v>21422.31</v>
      </c>
      <c r="R37" s="42"/>
      <c r="S37" s="86">
        <v>-7409.6700000000019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20.45" hidden="1" customHeight="1">
      <c r="A38" t="s">
        <v>270</v>
      </c>
      <c r="B38" s="12" t="s">
        <v>0</v>
      </c>
      <c r="C38" s="30" t="s">
        <v>21</v>
      </c>
      <c r="D38" s="82"/>
      <c r="E38" s="83">
        <v>0</v>
      </c>
      <c r="F38" s="31">
        <v>0</v>
      </c>
      <c r="G38" s="84"/>
      <c r="H38" s="83">
        <v>0</v>
      </c>
      <c r="I38" s="31">
        <v>0</v>
      </c>
      <c r="J38" s="42"/>
      <c r="K38" s="83">
        <v>0</v>
      </c>
      <c r="L38" s="97">
        <v>0</v>
      </c>
      <c r="M38" s="14"/>
      <c r="N38" s="60">
        <v>0</v>
      </c>
      <c r="O38" s="42"/>
      <c r="P38" s="83">
        <v>0</v>
      </c>
      <c r="Q38" s="34">
        <v>0</v>
      </c>
      <c r="R38" s="42"/>
      <c r="S38" s="86"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20.45" hidden="1" customHeight="1">
      <c r="A39" t="s">
        <v>270</v>
      </c>
      <c r="B39" s="12" t="s">
        <v>0</v>
      </c>
      <c r="C39" s="30" t="s">
        <v>21</v>
      </c>
      <c r="D39" s="82"/>
      <c r="E39" s="83">
        <v>0</v>
      </c>
      <c r="F39" s="31">
        <v>0</v>
      </c>
      <c r="G39" s="84"/>
      <c r="H39" s="83">
        <v>0</v>
      </c>
      <c r="I39" s="31">
        <v>0</v>
      </c>
      <c r="J39" s="42"/>
      <c r="K39" s="83">
        <v>0</v>
      </c>
      <c r="L39" s="97">
        <v>0</v>
      </c>
      <c r="M39" s="14"/>
      <c r="N39" s="60">
        <v>0</v>
      </c>
      <c r="O39" s="42"/>
      <c r="P39" s="83">
        <v>0</v>
      </c>
      <c r="Q39" s="34">
        <v>0</v>
      </c>
      <c r="R39" s="42"/>
      <c r="S39" s="86"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20.45" hidden="1" customHeight="1">
      <c r="A40" t="s">
        <v>270</v>
      </c>
      <c r="B40" s="12" t="s">
        <v>0</v>
      </c>
      <c r="C40" s="30" t="s">
        <v>21</v>
      </c>
      <c r="D40" s="82"/>
      <c r="E40" s="83">
        <v>0</v>
      </c>
      <c r="F40" s="31">
        <v>0</v>
      </c>
      <c r="G40" s="84"/>
      <c r="H40" s="83">
        <v>0</v>
      </c>
      <c r="I40" s="31">
        <v>0</v>
      </c>
      <c r="J40" s="42"/>
      <c r="K40" s="83">
        <v>0</v>
      </c>
      <c r="L40" s="98">
        <v>0</v>
      </c>
      <c r="M40" s="14"/>
      <c r="N40" s="60">
        <v>0</v>
      </c>
      <c r="O40" s="42"/>
      <c r="P40" s="83">
        <v>0</v>
      </c>
      <c r="Q40" s="34">
        <v>0</v>
      </c>
      <c r="R40" s="42"/>
      <c r="S40" s="86"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20.45" customHeight="1">
      <c r="A41" t="s">
        <v>288</v>
      </c>
      <c r="B41" s="12" t="s">
        <v>0</v>
      </c>
      <c r="C41" s="99" t="s">
        <v>39</v>
      </c>
      <c r="D41" s="100" t="s">
        <v>40</v>
      </c>
      <c r="E41" s="101">
        <v>0.63865889904026452</v>
      </c>
      <c r="F41" s="102">
        <v>109811.00350112606</v>
      </c>
      <c r="G41" s="103" t="s">
        <v>40</v>
      </c>
      <c r="H41" s="101">
        <v>0.52925021435618169</v>
      </c>
      <c r="I41" s="102">
        <v>110638.6844123771</v>
      </c>
      <c r="J41" s="103" t="s">
        <v>40</v>
      </c>
      <c r="K41" s="101">
        <v>0.43789113603059993</v>
      </c>
      <c r="L41" s="102">
        <v>106852.08</v>
      </c>
      <c r="M41" s="104"/>
      <c r="N41" s="102">
        <v>-3786.6044123770989</v>
      </c>
      <c r="O41" s="103" t="s">
        <v>40</v>
      </c>
      <c r="P41" s="101">
        <v>1.0045653150669371</v>
      </c>
      <c r="Q41" s="105">
        <v>104300.35</v>
      </c>
      <c r="R41" s="106"/>
      <c r="S41" s="107">
        <v>2551.7299999999959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20.45" customHeight="1">
      <c r="A42" t="s">
        <v>289</v>
      </c>
      <c r="B42" s="12" t="s">
        <v>0</v>
      </c>
      <c r="C42" s="108" t="s">
        <v>42</v>
      </c>
      <c r="D42" s="14"/>
      <c r="E42" s="14"/>
      <c r="F42" s="31">
        <v>25144.300574712641</v>
      </c>
      <c r="G42" s="42"/>
      <c r="H42" s="14"/>
      <c r="I42" s="31">
        <v>25144.300574712641</v>
      </c>
      <c r="J42" s="42"/>
      <c r="K42" s="14"/>
      <c r="L42" s="34">
        <v>21334.91</v>
      </c>
      <c r="M42" s="42"/>
      <c r="N42" s="60">
        <v>-3809.390574712641</v>
      </c>
      <c r="O42" s="42"/>
      <c r="P42" s="14"/>
      <c r="Q42" s="34">
        <v>20435.45</v>
      </c>
      <c r="R42" s="42"/>
      <c r="S42" s="62">
        <v>899.45999999999913</v>
      </c>
      <c r="T42" s="14"/>
      <c r="U42" s="14" t="s">
        <v>290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20.45" customHeight="1">
      <c r="A43" t="s">
        <v>291</v>
      </c>
      <c r="B43" s="12" t="s">
        <v>0</v>
      </c>
      <c r="C43" s="109" t="s">
        <v>43</v>
      </c>
      <c r="D43" s="82"/>
      <c r="E43" s="14"/>
      <c r="F43" s="23">
        <v>10029.360540137932</v>
      </c>
      <c r="G43" s="84"/>
      <c r="H43" s="14"/>
      <c r="I43" s="23">
        <v>10029.360540137932</v>
      </c>
      <c r="J43" s="42"/>
      <c r="K43" s="14"/>
      <c r="L43" s="34">
        <v>9816.59</v>
      </c>
      <c r="M43" s="42"/>
      <c r="N43" s="60">
        <v>-212.77054013793168</v>
      </c>
      <c r="O43" s="42"/>
      <c r="P43" s="14"/>
      <c r="Q43" s="34">
        <v>8999.0300000000007</v>
      </c>
      <c r="R43" s="42"/>
      <c r="S43" s="86">
        <v>817.55999999999949</v>
      </c>
      <c r="T43" s="14"/>
      <c r="U43" s="14"/>
      <c r="V43" s="12" t="s">
        <v>292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20.45" customHeight="1">
      <c r="A44" t="s">
        <v>293</v>
      </c>
      <c r="B44" s="12" t="s">
        <v>0</v>
      </c>
      <c r="C44" s="108" t="s">
        <v>44</v>
      </c>
      <c r="D44" s="110"/>
      <c r="E44" s="111"/>
      <c r="F44" s="31">
        <v>6319.9371168367816</v>
      </c>
      <c r="G44" s="112"/>
      <c r="H44" s="111"/>
      <c r="I44" s="31">
        <v>6319.9371168367816</v>
      </c>
      <c r="J44" s="113"/>
      <c r="K44" s="111"/>
      <c r="L44" s="114">
        <v>8653.41</v>
      </c>
      <c r="M44" s="113"/>
      <c r="N44" s="115">
        <v>2333.4728831632183</v>
      </c>
      <c r="O44" s="113"/>
      <c r="P44" s="111"/>
      <c r="Q44" s="114">
        <v>6801.44</v>
      </c>
      <c r="R44" s="113"/>
      <c r="S44" s="116">
        <v>1851.9700000000003</v>
      </c>
      <c r="T44" s="14"/>
      <c r="U44" s="14" t="s">
        <v>551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20.45" customHeight="1">
      <c r="A45" t="s">
        <v>294</v>
      </c>
      <c r="B45" s="12" t="s">
        <v>0</v>
      </c>
      <c r="C45" s="108" t="s">
        <v>45</v>
      </c>
      <c r="D45" s="82"/>
      <c r="E45" s="14"/>
      <c r="F45" s="31">
        <v>0</v>
      </c>
      <c r="G45" s="84"/>
      <c r="H45" s="14"/>
      <c r="I45" s="31">
        <v>0</v>
      </c>
      <c r="J45" s="42"/>
      <c r="K45" s="14"/>
      <c r="L45" s="34">
        <v>0</v>
      </c>
      <c r="M45" s="42"/>
      <c r="N45" s="60">
        <v>0</v>
      </c>
      <c r="O45" s="42"/>
      <c r="P45" s="14"/>
      <c r="Q45" s="34">
        <v>0</v>
      </c>
      <c r="R45" s="42"/>
      <c r="S45" s="86"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20.45" hidden="1" customHeight="1">
      <c r="A46" t="s">
        <v>270</v>
      </c>
      <c r="B46" s="12" t="s">
        <v>0</v>
      </c>
      <c r="C46" s="108" t="s">
        <v>21</v>
      </c>
      <c r="D46" s="82"/>
      <c r="E46" s="14"/>
      <c r="F46" s="31">
        <v>0</v>
      </c>
      <c r="G46" s="84"/>
      <c r="H46" s="14"/>
      <c r="I46" s="31">
        <v>0</v>
      </c>
      <c r="J46" s="42"/>
      <c r="K46" s="14"/>
      <c r="L46" s="34">
        <v>0</v>
      </c>
      <c r="M46" s="42"/>
      <c r="N46" s="60">
        <v>0</v>
      </c>
      <c r="O46" s="42"/>
      <c r="P46" s="14"/>
      <c r="Q46" s="34">
        <v>0</v>
      </c>
      <c r="R46" s="42"/>
      <c r="S46" s="86"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20.45" hidden="1" customHeight="1">
      <c r="A47" t="s">
        <v>270</v>
      </c>
      <c r="B47" s="12" t="s">
        <v>0</v>
      </c>
      <c r="C47" s="108" t="s">
        <v>21</v>
      </c>
      <c r="D47" s="82"/>
      <c r="E47" s="14"/>
      <c r="F47" s="31">
        <v>0</v>
      </c>
      <c r="G47" s="84"/>
      <c r="H47" s="14"/>
      <c r="I47" s="31">
        <v>0</v>
      </c>
      <c r="J47" s="42"/>
      <c r="K47" s="14"/>
      <c r="L47" s="34">
        <v>0</v>
      </c>
      <c r="M47" s="42"/>
      <c r="N47" s="60">
        <v>0</v>
      </c>
      <c r="O47" s="42"/>
      <c r="P47" s="14"/>
      <c r="Q47" s="34">
        <v>0</v>
      </c>
      <c r="R47" s="42"/>
      <c r="S47" s="86"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20.45" hidden="1" customHeight="1">
      <c r="A48" t="s">
        <v>270</v>
      </c>
      <c r="B48" s="12" t="s">
        <v>0</v>
      </c>
      <c r="C48" s="108" t="s">
        <v>21</v>
      </c>
      <c r="D48" s="82"/>
      <c r="E48" s="14"/>
      <c r="F48" s="31">
        <v>0</v>
      </c>
      <c r="G48" s="84"/>
      <c r="H48" s="14"/>
      <c r="I48" s="31">
        <v>0</v>
      </c>
      <c r="J48" s="42"/>
      <c r="K48" s="14"/>
      <c r="L48" s="34">
        <v>0</v>
      </c>
      <c r="M48" s="42"/>
      <c r="N48" s="60">
        <v>0</v>
      </c>
      <c r="O48" s="42"/>
      <c r="P48" s="14"/>
      <c r="Q48" s="34">
        <v>0</v>
      </c>
      <c r="R48" s="42"/>
      <c r="S48" s="86"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20.45" customHeight="1">
      <c r="A49" t="s">
        <v>295</v>
      </c>
      <c r="B49" s="12" t="s">
        <v>0</v>
      </c>
      <c r="C49" s="109" t="s">
        <v>46</v>
      </c>
      <c r="D49" s="82"/>
      <c r="E49" s="14"/>
      <c r="F49" s="23">
        <v>11687.060213586945</v>
      </c>
      <c r="G49" s="84"/>
      <c r="H49" s="14"/>
      <c r="I49" s="23">
        <v>11769.123940219353</v>
      </c>
      <c r="J49" s="42"/>
      <c r="K49" s="14"/>
      <c r="L49" s="23">
        <v>15115.93</v>
      </c>
      <c r="M49" s="42"/>
      <c r="N49" s="60">
        <v>3346.806059780647</v>
      </c>
      <c r="O49" s="42"/>
      <c r="P49" s="14"/>
      <c r="Q49" s="23">
        <v>14250.71</v>
      </c>
      <c r="R49" s="42"/>
      <c r="S49" s="86">
        <v>865.22000000000116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20.45" customHeight="1">
      <c r="A50" t="s">
        <v>296</v>
      </c>
      <c r="B50" s="12" t="s">
        <v>0</v>
      </c>
      <c r="C50" s="108" t="s">
        <v>47</v>
      </c>
      <c r="D50" s="110"/>
      <c r="E50" s="111"/>
      <c r="F50" s="31">
        <v>11687.060213586945</v>
      </c>
      <c r="G50" s="112"/>
      <c r="H50" s="111"/>
      <c r="I50" s="31">
        <v>11769.123940219353</v>
      </c>
      <c r="J50" s="113"/>
      <c r="K50" s="111"/>
      <c r="L50" s="34">
        <v>12289.25</v>
      </c>
      <c r="M50" s="113"/>
      <c r="N50" s="115">
        <v>520.12605978064676</v>
      </c>
      <c r="O50" s="113"/>
      <c r="P50" s="111"/>
      <c r="Q50" s="34">
        <v>12500.8</v>
      </c>
      <c r="R50" s="113"/>
      <c r="S50" s="116">
        <v>-211.54999999999927</v>
      </c>
      <c r="T50" s="14"/>
      <c r="U50" s="14" t="s">
        <v>540</v>
      </c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20.45" customHeight="1">
      <c r="A51" t="s">
        <v>297</v>
      </c>
      <c r="B51" s="12" t="s">
        <v>0</v>
      </c>
      <c r="C51" s="108" t="s">
        <v>48</v>
      </c>
      <c r="D51" s="82"/>
      <c r="E51" s="14"/>
      <c r="F51" s="31">
        <v>8375.7264864039771</v>
      </c>
      <c r="G51" s="84"/>
      <c r="H51" s="14"/>
      <c r="I51" s="31">
        <v>8434.5388238238702</v>
      </c>
      <c r="J51" s="42"/>
      <c r="K51" s="14"/>
      <c r="L51" s="34">
        <v>8807.2900000000009</v>
      </c>
      <c r="M51" s="42"/>
      <c r="N51" s="60">
        <v>372.75117617613068</v>
      </c>
      <c r="O51" s="42"/>
      <c r="P51" s="14"/>
      <c r="Q51" s="34">
        <v>8350.9500000000007</v>
      </c>
      <c r="R51" s="42"/>
      <c r="S51" s="86">
        <v>456.34000000000015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20.45" customHeight="1">
      <c r="A52" t="s">
        <v>298</v>
      </c>
      <c r="B52" s="12" t="s">
        <v>0</v>
      </c>
      <c r="C52" s="108" t="s">
        <v>49</v>
      </c>
      <c r="D52" s="82"/>
      <c r="E52" s="14"/>
      <c r="F52" s="31">
        <v>1947.8433689311576</v>
      </c>
      <c r="G52" s="84"/>
      <c r="H52" s="14"/>
      <c r="I52" s="31">
        <v>1961.5206567032258</v>
      </c>
      <c r="J52" s="42"/>
      <c r="K52" s="14"/>
      <c r="L52" s="34">
        <v>2048.21</v>
      </c>
      <c r="M52" s="42"/>
      <c r="N52" s="60">
        <v>86.689343296774268</v>
      </c>
      <c r="O52" s="42"/>
      <c r="P52" s="14"/>
      <c r="Q52" s="34">
        <v>2822.32</v>
      </c>
      <c r="R52" s="42"/>
      <c r="S52" s="86">
        <v>-774.11000000000013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20.45" hidden="1" customHeight="1">
      <c r="A53" t="s">
        <v>270</v>
      </c>
      <c r="B53" s="12" t="s">
        <v>0</v>
      </c>
      <c r="C53" s="30" t="s">
        <v>21</v>
      </c>
      <c r="D53" s="89"/>
      <c r="E53" s="117"/>
      <c r="F53" s="31">
        <v>0</v>
      </c>
      <c r="G53" s="91"/>
      <c r="H53" s="117"/>
      <c r="I53" s="31">
        <v>0</v>
      </c>
      <c r="J53" s="24"/>
      <c r="K53" s="117"/>
      <c r="L53" s="34">
        <v>0</v>
      </c>
      <c r="M53" s="24"/>
      <c r="N53" s="94">
        <v>0</v>
      </c>
      <c r="O53" s="24"/>
      <c r="P53" s="117"/>
      <c r="Q53" s="34">
        <v>0</v>
      </c>
      <c r="R53" s="24"/>
      <c r="S53" s="95"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20.45" customHeight="1">
      <c r="A54" t="s">
        <v>299</v>
      </c>
      <c r="B54" s="12" t="s">
        <v>0</v>
      </c>
      <c r="C54" s="99" t="s">
        <v>50</v>
      </c>
      <c r="D54" s="100" t="s">
        <v>40</v>
      </c>
      <c r="E54" s="101">
        <v>0.43731123483816542</v>
      </c>
      <c r="F54" s="102">
        <v>75191.288514196378</v>
      </c>
      <c r="G54" s="103" t="s">
        <v>40</v>
      </c>
      <c r="H54" s="101">
        <v>0.36081624989824679</v>
      </c>
      <c r="I54" s="102">
        <v>75427.905592653158</v>
      </c>
      <c r="J54" s="103" t="s">
        <v>40</v>
      </c>
      <c r="K54" s="101">
        <v>0.31992105244932101</v>
      </c>
      <c r="L54" s="102">
        <v>78065.590000000011</v>
      </c>
      <c r="M54" s="106"/>
      <c r="N54" s="102">
        <v>2637.6844073468446</v>
      </c>
      <c r="O54" s="103" t="s">
        <v>40</v>
      </c>
      <c r="P54" s="101">
        <v>0.71427628920789443</v>
      </c>
      <c r="Q54" s="102">
        <v>74160.700000000012</v>
      </c>
      <c r="R54" s="106"/>
      <c r="S54" s="107">
        <v>3904.8900000000008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20.45" hidden="1" customHeight="1">
      <c r="A55" t="s">
        <v>300</v>
      </c>
      <c r="B55" s="12" t="s">
        <v>0</v>
      </c>
      <c r="C55" s="30" t="s">
        <v>51</v>
      </c>
      <c r="D55" s="82"/>
      <c r="E55" s="14"/>
      <c r="F55" s="31">
        <v>0</v>
      </c>
      <c r="G55" s="84"/>
      <c r="H55" s="14"/>
      <c r="I55" s="31">
        <v>0</v>
      </c>
      <c r="J55" s="42"/>
      <c r="K55" s="14"/>
      <c r="L55" s="34">
        <v>0</v>
      </c>
      <c r="M55" s="42"/>
      <c r="N55" s="60">
        <v>0</v>
      </c>
      <c r="O55" s="42"/>
      <c r="P55" s="14"/>
      <c r="Q55" s="34">
        <v>0</v>
      </c>
      <c r="R55" s="42"/>
      <c r="S55" s="86"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20.45" hidden="1" customHeight="1">
      <c r="A56" t="s">
        <v>301</v>
      </c>
      <c r="B56" s="12" t="s">
        <v>0</v>
      </c>
      <c r="C56" s="30" t="s">
        <v>52</v>
      </c>
      <c r="D56" s="82"/>
      <c r="E56" s="14"/>
      <c r="F56" s="31">
        <v>0</v>
      </c>
      <c r="G56" s="84"/>
      <c r="H56" s="14"/>
      <c r="I56" s="31">
        <v>0</v>
      </c>
      <c r="J56" s="42"/>
      <c r="K56" s="14"/>
      <c r="L56" s="34">
        <v>0</v>
      </c>
      <c r="M56" s="42"/>
      <c r="N56" s="60">
        <v>0</v>
      </c>
      <c r="O56" s="42"/>
      <c r="P56" s="14"/>
      <c r="Q56" s="34">
        <v>0</v>
      </c>
      <c r="R56" s="42"/>
      <c r="S56" s="86"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20.45" customHeight="1">
      <c r="A57" t="s">
        <v>302</v>
      </c>
      <c r="B57" s="12" t="s">
        <v>0</v>
      </c>
      <c r="C57" s="88" t="s">
        <v>53</v>
      </c>
      <c r="D57" s="89"/>
      <c r="E57" s="117"/>
      <c r="F57" s="23">
        <v>9088.8775000000005</v>
      </c>
      <c r="G57" s="91"/>
      <c r="H57" s="117"/>
      <c r="I57" s="23">
        <v>9088.8775000000005</v>
      </c>
      <c r="J57" s="24"/>
      <c r="K57" s="117"/>
      <c r="L57" s="23">
        <v>6376</v>
      </c>
      <c r="M57" s="24"/>
      <c r="N57" s="94">
        <v>-2712.8775000000005</v>
      </c>
      <c r="O57" s="24"/>
      <c r="P57" s="117"/>
      <c r="Q57" s="23">
        <v>18900.59</v>
      </c>
      <c r="R57" s="24"/>
      <c r="S57" s="95">
        <v>-12524.59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20.45" customHeight="1">
      <c r="A58" t="s">
        <v>303</v>
      </c>
      <c r="B58" s="12" t="s">
        <v>0</v>
      </c>
      <c r="C58" s="30" t="s">
        <v>54</v>
      </c>
      <c r="D58" s="82"/>
      <c r="E58" s="14"/>
      <c r="F58" s="31">
        <v>6677.3962666666675</v>
      </c>
      <c r="G58" s="84"/>
      <c r="H58" s="14"/>
      <c r="I58" s="31">
        <v>6677.3962666666675</v>
      </c>
      <c r="J58" s="42"/>
      <c r="K58" s="14"/>
      <c r="L58" s="34">
        <v>6391.27</v>
      </c>
      <c r="M58" s="42"/>
      <c r="N58" s="60">
        <v>-286.12626666666711</v>
      </c>
      <c r="O58" s="42"/>
      <c r="P58" s="14"/>
      <c r="Q58" s="34">
        <v>6161.29</v>
      </c>
      <c r="R58" s="42"/>
      <c r="S58" s="86">
        <v>229.98000000000047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20.45" customHeight="1">
      <c r="A59" t="s">
        <v>304</v>
      </c>
      <c r="B59" s="12" t="s">
        <v>0</v>
      </c>
      <c r="C59" s="30" t="s">
        <v>55</v>
      </c>
      <c r="D59" s="82"/>
      <c r="E59" s="14"/>
      <c r="F59" s="31">
        <v>1596.4967999999999</v>
      </c>
      <c r="G59" s="84"/>
      <c r="H59" s="14"/>
      <c r="I59" s="31">
        <v>1596.4967999999999</v>
      </c>
      <c r="J59" s="42"/>
      <c r="K59" s="14"/>
      <c r="L59" s="34">
        <v>612.46</v>
      </c>
      <c r="M59" s="42"/>
      <c r="N59" s="60">
        <v>-984.03679999999986</v>
      </c>
      <c r="O59" s="42"/>
      <c r="P59" s="14"/>
      <c r="Q59" s="34">
        <v>1944.64</v>
      </c>
      <c r="R59" s="42"/>
      <c r="S59" s="86">
        <v>-1332.18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20.45" customHeight="1">
      <c r="A60" t="s">
        <v>305</v>
      </c>
      <c r="B60" s="12" t="s">
        <v>0</v>
      </c>
      <c r="C60" s="88" t="s">
        <v>56</v>
      </c>
      <c r="D60" s="89"/>
      <c r="E60" s="117"/>
      <c r="F60" s="23">
        <v>9857.894666666667</v>
      </c>
      <c r="G60" s="91"/>
      <c r="H60" s="117"/>
      <c r="I60" s="23">
        <v>9857.894666666667</v>
      </c>
      <c r="J60" s="24"/>
      <c r="K60" s="117"/>
      <c r="L60" s="23">
        <v>7206.23</v>
      </c>
      <c r="M60" s="24"/>
      <c r="N60" s="94">
        <v>-2651.6646666666675</v>
      </c>
      <c r="O60" s="24"/>
      <c r="P60" s="117"/>
      <c r="Q60" s="23">
        <v>7248.82</v>
      </c>
      <c r="R60" s="24"/>
      <c r="S60" s="95">
        <v>-42.590000000000146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20.45" customHeight="1">
      <c r="A61" t="s">
        <v>306</v>
      </c>
      <c r="B61" s="12" t="s">
        <v>0</v>
      </c>
      <c r="C61" s="30" t="s">
        <v>57</v>
      </c>
      <c r="D61" s="82"/>
      <c r="E61" s="14"/>
      <c r="F61" s="31">
        <v>370.1122677147423</v>
      </c>
      <c r="G61" s="84"/>
      <c r="H61" s="14"/>
      <c r="I61" s="31">
        <v>370.1122677147423</v>
      </c>
      <c r="J61" s="42"/>
      <c r="K61" s="14"/>
      <c r="L61" s="34">
        <v>74.930000000000007</v>
      </c>
      <c r="M61" s="42"/>
      <c r="N61" s="60">
        <v>-295.1822677147423</v>
      </c>
      <c r="O61" s="42"/>
      <c r="P61" s="14"/>
      <c r="Q61" s="34">
        <v>300</v>
      </c>
      <c r="R61" s="42"/>
      <c r="S61" s="86">
        <v>-225.07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20.45" customHeight="1">
      <c r="A62" t="s">
        <v>307</v>
      </c>
      <c r="B62" s="12" t="s">
        <v>0</v>
      </c>
      <c r="C62" s="30" t="s">
        <v>58</v>
      </c>
      <c r="D62" s="82"/>
      <c r="E62" s="14"/>
      <c r="F62" s="31">
        <v>35</v>
      </c>
      <c r="G62" s="84"/>
      <c r="H62" s="14"/>
      <c r="I62" s="31">
        <v>35</v>
      </c>
      <c r="J62" s="42"/>
      <c r="K62" s="14"/>
      <c r="L62" s="34">
        <v>0</v>
      </c>
      <c r="M62" s="42"/>
      <c r="N62" s="60">
        <v>-35</v>
      </c>
      <c r="O62" s="42"/>
      <c r="P62" s="14"/>
      <c r="Q62" s="34">
        <v>35</v>
      </c>
      <c r="R62" s="42"/>
      <c r="S62" s="86">
        <v>-35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20.45" customHeight="1">
      <c r="A63" t="s">
        <v>308</v>
      </c>
      <c r="B63" s="12" t="s">
        <v>0</v>
      </c>
      <c r="C63" s="30" t="s">
        <v>59</v>
      </c>
      <c r="D63" s="82"/>
      <c r="E63" s="14"/>
      <c r="F63" s="31">
        <v>697.6</v>
      </c>
      <c r="G63" s="84"/>
      <c r="H63" s="14"/>
      <c r="I63" s="31">
        <v>697.6</v>
      </c>
      <c r="J63" s="42"/>
      <c r="K63" s="14"/>
      <c r="L63" s="33">
        <v>755.68</v>
      </c>
      <c r="M63" s="42"/>
      <c r="N63" s="60">
        <v>58.079999999999927</v>
      </c>
      <c r="O63" s="42"/>
      <c r="P63" s="14"/>
      <c r="Q63" s="33">
        <v>592</v>
      </c>
      <c r="R63" s="42"/>
      <c r="S63" s="86">
        <v>163.67999999999995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20.45" customHeight="1">
      <c r="A64" t="s">
        <v>309</v>
      </c>
      <c r="B64" s="12" t="s">
        <v>0</v>
      </c>
      <c r="C64" s="30" t="s">
        <v>60</v>
      </c>
      <c r="D64" s="82"/>
      <c r="E64" s="14"/>
      <c r="F64" s="31">
        <v>589.91200000000003</v>
      </c>
      <c r="G64" s="84"/>
      <c r="H64" s="14"/>
      <c r="I64" s="31">
        <v>589.91200000000003</v>
      </c>
      <c r="J64" s="42"/>
      <c r="K64" s="14"/>
      <c r="L64" s="34">
        <v>257.26</v>
      </c>
      <c r="M64" s="42"/>
      <c r="N64" s="60">
        <v>-332.65200000000004</v>
      </c>
      <c r="O64" s="42"/>
      <c r="P64" s="14"/>
      <c r="Q64" s="34">
        <v>520.07000000000005</v>
      </c>
      <c r="R64" s="42"/>
      <c r="S64" s="86">
        <v>-262.81000000000006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20.45" customHeight="1">
      <c r="A65" t="s">
        <v>310</v>
      </c>
      <c r="B65" s="12" t="s">
        <v>0</v>
      </c>
      <c r="C65" s="30" t="s">
        <v>61</v>
      </c>
      <c r="D65" s="82"/>
      <c r="E65" s="14"/>
      <c r="F65" s="31">
        <v>276.8</v>
      </c>
      <c r="G65" s="84"/>
      <c r="H65" s="14"/>
      <c r="I65" s="31">
        <v>276.8</v>
      </c>
      <c r="J65" s="42"/>
      <c r="K65" s="14"/>
      <c r="L65" s="34">
        <v>162.85</v>
      </c>
      <c r="M65" s="42"/>
      <c r="N65" s="60">
        <v>-113.95000000000002</v>
      </c>
      <c r="O65" s="42"/>
      <c r="P65" s="14"/>
      <c r="Q65" s="34">
        <v>81.69</v>
      </c>
      <c r="R65" s="42"/>
      <c r="S65" s="86">
        <v>81.16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20.45" customHeight="1">
      <c r="A66" t="s">
        <v>311</v>
      </c>
      <c r="B66" s="12" t="s">
        <v>0</v>
      </c>
      <c r="C66" s="30" t="s">
        <v>62</v>
      </c>
      <c r="D66" s="82"/>
      <c r="E66" s="14"/>
      <c r="F66" s="31">
        <v>1349.1200000000001</v>
      </c>
      <c r="G66" s="84"/>
      <c r="H66" s="14"/>
      <c r="I66" s="31">
        <v>1349.1200000000001</v>
      </c>
      <c r="J66" s="42"/>
      <c r="K66" s="14"/>
      <c r="L66" s="34">
        <v>1198.42</v>
      </c>
      <c r="M66" s="42"/>
      <c r="N66" s="60">
        <v>-150.70000000000005</v>
      </c>
      <c r="O66" s="42"/>
      <c r="P66" s="14"/>
      <c r="Q66" s="34">
        <v>1720.31</v>
      </c>
      <c r="R66" s="42"/>
      <c r="S66" s="86">
        <v>-521.88999999999987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20.45" customHeight="1">
      <c r="A67" t="s">
        <v>312</v>
      </c>
      <c r="B67" s="12" t="s">
        <v>0</v>
      </c>
      <c r="C67" s="30" t="s">
        <v>63</v>
      </c>
      <c r="D67" s="82"/>
      <c r="E67" s="14"/>
      <c r="F67" s="31">
        <v>1438.3466666666668</v>
      </c>
      <c r="G67" s="84"/>
      <c r="H67" s="14"/>
      <c r="I67" s="31">
        <v>1438.3466666666668</v>
      </c>
      <c r="J67" s="42"/>
      <c r="K67" s="14"/>
      <c r="L67" s="34">
        <v>843.33</v>
      </c>
      <c r="M67" s="42"/>
      <c r="N67" s="60">
        <v>-595.01666666666677</v>
      </c>
      <c r="O67" s="42"/>
      <c r="P67" s="14"/>
      <c r="Q67" s="34">
        <v>4555.83</v>
      </c>
      <c r="R67" s="42"/>
      <c r="S67" s="86">
        <v>-3712.5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20.45" customHeight="1">
      <c r="A68" t="s">
        <v>313</v>
      </c>
      <c r="B68" s="12" t="s">
        <v>0</v>
      </c>
      <c r="C68" s="30" t="s">
        <v>64</v>
      </c>
      <c r="D68" s="82"/>
      <c r="E68" s="14"/>
      <c r="F68" s="31">
        <v>3670.657400387608</v>
      </c>
      <c r="G68" s="84"/>
      <c r="H68" s="14"/>
      <c r="I68" s="31">
        <v>3670.657400387608</v>
      </c>
      <c r="J68" s="42"/>
      <c r="K68" s="14"/>
      <c r="L68" s="33">
        <v>3102.8445000000002</v>
      </c>
      <c r="M68" s="42"/>
      <c r="N68" s="60">
        <v>-567.8129003876079</v>
      </c>
      <c r="O68" s="42"/>
      <c r="P68" s="14"/>
      <c r="Q68" s="34">
        <v>3681.1125000000002</v>
      </c>
      <c r="R68" s="42"/>
      <c r="S68" s="86">
        <v>-578.26800000000003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20.45" hidden="1" customHeight="1">
      <c r="A69" t="s">
        <v>270</v>
      </c>
      <c r="B69" s="12" t="s">
        <v>0</v>
      </c>
      <c r="C69" s="30" t="s">
        <v>21</v>
      </c>
      <c r="D69" s="82"/>
      <c r="E69" s="14"/>
      <c r="F69" s="31">
        <v>0</v>
      </c>
      <c r="G69" s="84"/>
      <c r="H69" s="14"/>
      <c r="I69" s="31">
        <v>0</v>
      </c>
      <c r="J69" s="42"/>
      <c r="K69" s="14"/>
      <c r="L69" s="34"/>
      <c r="M69" s="42"/>
      <c r="N69" s="60">
        <v>0</v>
      </c>
      <c r="O69" s="42"/>
      <c r="P69" s="14"/>
      <c r="Q69" s="34">
        <v>0</v>
      </c>
      <c r="R69" s="42"/>
      <c r="S69" s="86"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20.45" hidden="1" customHeight="1">
      <c r="A70" t="s">
        <v>270</v>
      </c>
      <c r="B70" s="12" t="s">
        <v>0</v>
      </c>
      <c r="C70" s="30" t="s">
        <v>21</v>
      </c>
      <c r="D70" s="82"/>
      <c r="E70" s="14"/>
      <c r="F70" s="31">
        <v>0</v>
      </c>
      <c r="G70" s="84"/>
      <c r="H70" s="14"/>
      <c r="I70" s="31">
        <v>0</v>
      </c>
      <c r="J70" s="42"/>
      <c r="K70" s="14"/>
      <c r="L70" s="34">
        <v>0</v>
      </c>
      <c r="M70" s="42"/>
      <c r="N70" s="60">
        <v>0</v>
      </c>
      <c r="O70" s="42"/>
      <c r="P70" s="14"/>
      <c r="Q70" s="34">
        <v>0</v>
      </c>
      <c r="R70" s="42"/>
      <c r="S70" s="86"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20.45" hidden="1" customHeight="1">
      <c r="A71" t="s">
        <v>270</v>
      </c>
      <c r="B71" s="12" t="s">
        <v>0</v>
      </c>
      <c r="C71" s="30" t="s">
        <v>21</v>
      </c>
      <c r="D71" s="82"/>
      <c r="E71" s="14"/>
      <c r="F71" s="31">
        <v>0</v>
      </c>
      <c r="G71" s="84"/>
      <c r="H71" s="14"/>
      <c r="I71" s="31">
        <v>0</v>
      </c>
      <c r="J71" s="42"/>
      <c r="K71" s="14"/>
      <c r="L71" s="34">
        <v>0</v>
      </c>
      <c r="M71" s="42"/>
      <c r="N71" s="60">
        <v>0</v>
      </c>
      <c r="O71" s="42"/>
      <c r="P71" s="14"/>
      <c r="Q71" s="34">
        <v>0</v>
      </c>
      <c r="R71" s="42"/>
      <c r="S71" s="86"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20.45" customHeight="1">
      <c r="A72" t="s">
        <v>314</v>
      </c>
      <c r="B72" s="12" t="s">
        <v>0</v>
      </c>
      <c r="C72" s="99" t="s">
        <v>65</v>
      </c>
      <c r="D72" s="100" t="s">
        <v>40</v>
      </c>
      <c r="E72" s="101">
        <v>0.20732939417972809</v>
      </c>
      <c r="F72" s="102">
        <v>35648.21356810235</v>
      </c>
      <c r="G72" s="103" t="s">
        <v>40</v>
      </c>
      <c r="H72" s="101">
        <v>0.17052647338079238</v>
      </c>
      <c r="I72" s="102">
        <v>35648.21356810235</v>
      </c>
      <c r="J72" s="103" t="s">
        <v>40</v>
      </c>
      <c r="K72" s="101">
        <v>0.11057211934815361</v>
      </c>
      <c r="L72" s="102">
        <v>26981.2745</v>
      </c>
      <c r="M72" s="106"/>
      <c r="N72" s="102">
        <v>-8666.9390681023506</v>
      </c>
      <c r="O72" s="103" t="s">
        <v>40</v>
      </c>
      <c r="P72" s="101">
        <v>0.44055629905125276</v>
      </c>
      <c r="Q72" s="102">
        <v>45741.352500000001</v>
      </c>
      <c r="R72" s="106"/>
      <c r="S72" s="107">
        <v>-18760.077999999998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20.45" customHeight="1">
      <c r="A73" t="s">
        <v>0</v>
      </c>
      <c r="B73" s="12" t="s">
        <v>0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20.45" customHeight="1">
      <c r="A74" t="s">
        <v>315</v>
      </c>
      <c r="B74" s="12" t="s">
        <v>0</v>
      </c>
      <c r="C74" s="99" t="s">
        <v>66</v>
      </c>
      <c r="D74" s="100" t="s">
        <v>40</v>
      </c>
      <c r="E74" s="101">
        <v>1.2832995280581578</v>
      </c>
      <c r="F74" s="102">
        <v>220650.50558342476</v>
      </c>
      <c r="G74" s="103" t="s">
        <v>40</v>
      </c>
      <c r="H74" s="101">
        <v>1.0605929376352208</v>
      </c>
      <c r="I74" s="102">
        <v>221714.80357313261</v>
      </c>
      <c r="J74" s="103" t="s">
        <v>40</v>
      </c>
      <c r="K74" s="101">
        <v>0.86838430782807463</v>
      </c>
      <c r="L74" s="102">
        <v>211898.94450000001</v>
      </c>
      <c r="M74" s="106"/>
      <c r="N74" s="119">
        <v>-9815.8590731325967</v>
      </c>
      <c r="O74" s="103" t="s">
        <v>40</v>
      </c>
      <c r="P74" s="101">
        <v>2.1593979033260844</v>
      </c>
      <c r="Q74" s="102">
        <v>224202.40250000003</v>
      </c>
      <c r="R74" s="106"/>
      <c r="S74" s="120">
        <v>-12303.458000000013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20.45" customHeight="1">
      <c r="A75" t="s">
        <v>316</v>
      </c>
      <c r="B75" s="12" t="s">
        <v>0</v>
      </c>
      <c r="C75" s="30" t="s">
        <v>212</v>
      </c>
      <c r="D75" s="82"/>
      <c r="E75" s="14"/>
      <c r="F75" s="31">
        <v>49893.40125000001</v>
      </c>
      <c r="G75" s="84"/>
      <c r="H75" s="14"/>
      <c r="I75" s="31">
        <v>9354.2258593001643</v>
      </c>
      <c r="J75" s="42"/>
      <c r="K75" s="14"/>
      <c r="L75" s="33">
        <v>0</v>
      </c>
      <c r="M75" s="42"/>
      <c r="N75" s="60">
        <v>-9354.2258593001643</v>
      </c>
      <c r="O75" s="42"/>
      <c r="P75" s="14"/>
      <c r="Q75" s="33">
        <v>45750</v>
      </c>
      <c r="R75" s="42"/>
      <c r="S75" s="86"/>
      <c r="T75" s="14"/>
      <c r="U75" s="14"/>
      <c r="V75" s="12" t="s">
        <v>542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20.45" customHeight="1">
      <c r="A76" t="s">
        <v>317</v>
      </c>
      <c r="B76" s="12" t="s">
        <v>0</v>
      </c>
      <c r="C76" s="30" t="s">
        <v>209</v>
      </c>
      <c r="D76" s="82"/>
      <c r="E76" s="14"/>
      <c r="F76" s="31">
        <v>0</v>
      </c>
      <c r="G76" s="84"/>
      <c r="H76" s="14"/>
      <c r="I76" s="31">
        <v>0</v>
      </c>
      <c r="J76" s="42"/>
      <c r="K76" s="14"/>
      <c r="L76" s="33">
        <v>0</v>
      </c>
      <c r="M76" s="42"/>
      <c r="N76" s="60">
        <v>0</v>
      </c>
      <c r="O76" s="42"/>
      <c r="P76" s="14"/>
      <c r="Q76" s="33">
        <v>0</v>
      </c>
      <c r="R76" s="42"/>
      <c r="S76" s="86"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20.45" hidden="1" customHeight="1">
      <c r="A77" t="s">
        <v>318</v>
      </c>
      <c r="B77" s="12" t="s">
        <v>0</v>
      </c>
      <c r="C77" s="30" t="s">
        <v>69</v>
      </c>
      <c r="D77" s="82"/>
      <c r="E77" s="14"/>
      <c r="F77" s="31">
        <v>0</v>
      </c>
      <c r="G77" s="84"/>
      <c r="H77" s="14"/>
      <c r="I77" s="31">
        <v>0</v>
      </c>
      <c r="J77" s="42"/>
      <c r="K77" s="14"/>
      <c r="L77" s="33">
        <v>0</v>
      </c>
      <c r="M77" s="42"/>
      <c r="N77" s="60">
        <v>0</v>
      </c>
      <c r="O77" s="42"/>
      <c r="P77" s="14"/>
      <c r="Q77" s="33">
        <v>0</v>
      </c>
      <c r="R77" s="42"/>
      <c r="S77" s="86"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20.45" customHeight="1">
      <c r="A78" t="s">
        <v>319</v>
      </c>
      <c r="B78" s="12" t="s">
        <v>0</v>
      </c>
      <c r="C78" s="30" t="s">
        <v>70</v>
      </c>
      <c r="D78" s="82"/>
      <c r="E78" s="14"/>
      <c r="F78" s="31">
        <v>80053.124249999993</v>
      </c>
      <c r="G78" s="84"/>
      <c r="H78" s="14"/>
      <c r="I78" s="31">
        <v>81318.786293478261</v>
      </c>
      <c r="J78" s="42"/>
      <c r="K78" s="14"/>
      <c r="L78" s="34">
        <v>102678</v>
      </c>
      <c r="M78" s="42"/>
      <c r="N78" s="60">
        <v>21359.213706521739</v>
      </c>
      <c r="O78" s="42"/>
      <c r="P78" s="14"/>
      <c r="Q78" s="33">
        <v>72454</v>
      </c>
      <c r="R78" s="42"/>
      <c r="S78" s="86">
        <v>30224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20.45" hidden="1" customHeight="1">
      <c r="A79" t="s">
        <v>270</v>
      </c>
      <c r="B79" s="12" t="s">
        <v>0</v>
      </c>
      <c r="C79" s="30" t="s">
        <v>21</v>
      </c>
      <c r="D79" s="82"/>
      <c r="E79" s="14"/>
      <c r="F79" s="31">
        <v>0</v>
      </c>
      <c r="G79" s="84"/>
      <c r="H79" s="14"/>
      <c r="I79" s="31">
        <v>0</v>
      </c>
      <c r="J79" s="42"/>
      <c r="K79" s="14"/>
      <c r="L79" s="34">
        <v>0</v>
      </c>
      <c r="M79" s="42"/>
      <c r="N79" s="60">
        <v>0</v>
      </c>
      <c r="O79" s="42"/>
      <c r="P79" s="14"/>
      <c r="Q79" s="33">
        <v>0</v>
      </c>
      <c r="R79" s="42"/>
      <c r="S79" s="86"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20.45" hidden="1" customHeight="1">
      <c r="A80" t="s">
        <v>270</v>
      </c>
      <c r="B80" s="12" t="s">
        <v>0</v>
      </c>
      <c r="C80" s="30" t="s">
        <v>21</v>
      </c>
      <c r="D80" s="82"/>
      <c r="E80" s="14"/>
      <c r="F80" s="31">
        <v>0</v>
      </c>
      <c r="G80" s="84"/>
      <c r="H80" s="14"/>
      <c r="I80" s="31">
        <v>0</v>
      </c>
      <c r="J80" s="42"/>
      <c r="K80" s="14"/>
      <c r="L80" s="34">
        <v>0</v>
      </c>
      <c r="M80" s="42"/>
      <c r="N80" s="60">
        <v>0</v>
      </c>
      <c r="O80" s="42"/>
      <c r="P80" s="14"/>
      <c r="Q80" s="33">
        <v>0</v>
      </c>
      <c r="R80" s="42"/>
      <c r="S80" s="86"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20.45" hidden="1" customHeight="1">
      <c r="A81" t="s">
        <v>270</v>
      </c>
      <c r="B81" s="12" t="s">
        <v>0</v>
      </c>
      <c r="C81" s="30" t="s">
        <v>21</v>
      </c>
      <c r="D81" s="82"/>
      <c r="E81" s="14"/>
      <c r="F81" s="31">
        <v>0</v>
      </c>
      <c r="G81" s="84"/>
      <c r="H81" s="14"/>
      <c r="I81" s="31">
        <v>0</v>
      </c>
      <c r="J81" s="42"/>
      <c r="K81" s="14"/>
      <c r="L81" s="34">
        <v>0</v>
      </c>
      <c r="M81" s="42"/>
      <c r="N81" s="60">
        <v>0</v>
      </c>
      <c r="O81" s="42"/>
      <c r="P81" s="14"/>
      <c r="Q81" s="33">
        <v>0</v>
      </c>
      <c r="R81" s="42"/>
      <c r="S81" s="86"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20.45" customHeight="1">
      <c r="A82" t="s">
        <v>320</v>
      </c>
      <c r="B82" s="12" t="s">
        <v>0</v>
      </c>
      <c r="C82" s="30" t="s">
        <v>71</v>
      </c>
      <c r="D82" s="82"/>
      <c r="E82" s="14"/>
      <c r="F82" s="31">
        <v>29063.065822300141</v>
      </c>
      <c r="G82" s="84"/>
      <c r="H82" s="14"/>
      <c r="I82" s="31">
        <v>29063.065822300134</v>
      </c>
      <c r="J82" s="42"/>
      <c r="K82" s="14"/>
      <c r="L82" s="33">
        <v>25377</v>
      </c>
      <c r="M82" s="42"/>
      <c r="N82" s="60">
        <v>-3686.0658223001337</v>
      </c>
      <c r="O82" s="42"/>
      <c r="P82" s="14"/>
      <c r="Q82" s="33">
        <v>9865</v>
      </c>
      <c r="R82" s="42"/>
      <c r="S82" s="86">
        <v>15512</v>
      </c>
      <c r="T82" s="14"/>
      <c r="U82" s="14" t="s">
        <v>564</v>
      </c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20.45" customHeight="1">
      <c r="A83" t="s">
        <v>321</v>
      </c>
      <c r="B83" s="12" t="s">
        <v>0</v>
      </c>
      <c r="C83" s="99" t="s">
        <v>72</v>
      </c>
      <c r="D83" s="100"/>
      <c r="E83" s="101"/>
      <c r="F83" s="102">
        <v>159009.59132230014</v>
      </c>
      <c r="G83" s="103"/>
      <c r="H83" s="101"/>
      <c r="I83" s="102">
        <v>119736.07797507856</v>
      </c>
      <c r="J83" s="103"/>
      <c r="K83" s="101"/>
      <c r="L83" s="102">
        <v>128055</v>
      </c>
      <c r="M83" s="106"/>
      <c r="N83" s="102">
        <v>8318.9220249214413</v>
      </c>
      <c r="O83" s="103"/>
      <c r="P83" s="101"/>
      <c r="Q83" s="102">
        <v>128069</v>
      </c>
      <c r="R83" s="106"/>
      <c r="S83" s="107">
        <v>45736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20.45" customHeight="1">
      <c r="A84" t="s">
        <v>0</v>
      </c>
      <c r="B84" s="12" t="s">
        <v>0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20.45" customHeight="1" thickBot="1">
      <c r="A85" t="s">
        <v>322</v>
      </c>
      <c r="B85" s="12" t="s">
        <v>0</v>
      </c>
      <c r="C85" s="130" t="s">
        <v>73</v>
      </c>
      <c r="D85" s="131"/>
      <c r="E85" s="132"/>
      <c r="F85" s="133">
        <v>110299.07383916329</v>
      </c>
      <c r="G85" s="134"/>
      <c r="H85" s="132"/>
      <c r="I85" s="133">
        <v>107069.24719675344</v>
      </c>
      <c r="J85" s="134"/>
      <c r="K85" s="131"/>
      <c r="L85" s="133">
        <v>160171.22550000006</v>
      </c>
      <c r="M85" s="134"/>
      <c r="N85" s="133">
        <v>53101.978303246629</v>
      </c>
      <c r="O85" s="134"/>
      <c r="P85" s="131"/>
      <c r="Q85" s="133">
        <v>7692.9474999998929</v>
      </c>
      <c r="R85" s="134"/>
      <c r="S85" s="135">
        <v>198228.27800000014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">
        <v>256</v>
      </c>
      <c r="D89" s="2"/>
      <c r="E89" s="2"/>
      <c r="F89" s="2"/>
      <c r="G89" s="2"/>
      <c r="H89" s="1"/>
      <c r="I89" s="1"/>
      <c r="J89" s="1"/>
      <c r="K89" s="749" t="s">
        <v>74</v>
      </c>
      <c r="L89" s="2"/>
      <c r="M89" s="2"/>
      <c r="N89" s="1"/>
      <c r="O89" s="1"/>
      <c r="P89" s="2"/>
      <c r="Q89" s="1"/>
      <c r="R89" s="2"/>
      <c r="S89" s="5" t="s">
        <v>563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21.6" customHeight="1" thickTop="1">
      <c r="B91" s="12"/>
      <c r="C91" s="13"/>
      <c r="D91" s="774" t="s">
        <v>5</v>
      </c>
      <c r="E91" s="775"/>
      <c r="F91" s="776"/>
      <c r="G91" s="777" t="s">
        <v>75</v>
      </c>
      <c r="H91" s="775"/>
      <c r="I91" s="776"/>
      <c r="J91" s="777" t="s">
        <v>7</v>
      </c>
      <c r="K91" s="775"/>
      <c r="L91" s="776"/>
      <c r="M91" s="777" t="s">
        <v>8</v>
      </c>
      <c r="N91" s="776"/>
      <c r="O91" s="774" t="s">
        <v>9</v>
      </c>
      <c r="P91" s="775"/>
      <c r="Q91" s="776"/>
      <c r="R91" s="777" t="s">
        <v>10</v>
      </c>
      <c r="S91" s="778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21.6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0.45" customHeight="1">
      <c r="A93" t="s">
        <v>323</v>
      </c>
      <c r="B93" s="12" t="s">
        <v>74</v>
      </c>
      <c r="C93" s="88" t="s">
        <v>16</v>
      </c>
      <c r="D93" s="26"/>
      <c r="E93" s="26"/>
      <c r="F93" s="23">
        <v>1240477.1936189239</v>
      </c>
      <c r="G93" s="47"/>
      <c r="H93" s="26"/>
      <c r="I93" s="23">
        <v>1240477.1936189239</v>
      </c>
      <c r="J93" s="24"/>
      <c r="K93" s="26"/>
      <c r="L93" s="23">
        <v>1342441.4</v>
      </c>
      <c r="M93" s="143"/>
      <c r="N93" s="144"/>
      <c r="O93" s="24"/>
      <c r="P93" s="26"/>
      <c r="Q93" s="23">
        <v>1121291.5899999999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0.45" customHeight="1">
      <c r="A94" t="s">
        <v>324</v>
      </c>
      <c r="B94" s="12" t="s">
        <v>74</v>
      </c>
      <c r="C94" s="30" t="s">
        <v>76</v>
      </c>
      <c r="D94" s="31">
        <v>37.229810905039251</v>
      </c>
      <c r="E94" s="31">
        <v>750</v>
      </c>
      <c r="F94" s="31">
        <v>27922.358178779439</v>
      </c>
      <c r="G94" s="32">
        <v>37.229810905039251</v>
      </c>
      <c r="H94" s="31">
        <v>750</v>
      </c>
      <c r="I94" s="31">
        <v>27922.358178779439</v>
      </c>
      <c r="J94" s="655">
        <v>38</v>
      </c>
      <c r="K94" s="31">
        <v>1319.4100000000019</v>
      </c>
      <c r="L94" s="34">
        <v>50137.580000000075</v>
      </c>
      <c r="M94" s="32">
        <v>0.77018909496074883</v>
      </c>
      <c r="N94" s="34">
        <v>22215.221821220635</v>
      </c>
      <c r="O94" s="655">
        <v>0</v>
      </c>
      <c r="P94" s="31">
        <v>0</v>
      </c>
      <c r="Q94" s="34">
        <v>0</v>
      </c>
      <c r="R94" s="32">
        <v>38</v>
      </c>
      <c r="S94" s="35">
        <v>50137.580000000075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20.45" customHeight="1">
      <c r="A95" t="s">
        <v>325</v>
      </c>
      <c r="B95" s="12" t="s">
        <v>74</v>
      </c>
      <c r="C95" s="30" t="s">
        <v>77</v>
      </c>
      <c r="D95" s="31">
        <v>2.1233732455345575</v>
      </c>
      <c r="E95" s="26">
        <v>750</v>
      </c>
      <c r="F95" s="31">
        <v>1592.5299341509181</v>
      </c>
      <c r="G95" s="32">
        <v>2.1233732455345575</v>
      </c>
      <c r="H95" s="31">
        <v>750</v>
      </c>
      <c r="I95" s="31">
        <v>1592.5299341509181</v>
      </c>
      <c r="J95" s="655">
        <v>1</v>
      </c>
      <c r="K95" s="31">
        <v>-434</v>
      </c>
      <c r="L95" s="33">
        <v>-434</v>
      </c>
      <c r="M95" s="32"/>
      <c r="N95" s="34"/>
      <c r="O95" s="655">
        <v>38</v>
      </c>
      <c r="P95" s="31">
        <v>484.78447368421007</v>
      </c>
      <c r="Q95" s="33">
        <v>18421.809999999983</v>
      </c>
      <c r="R95" s="32">
        <v>-37</v>
      </c>
      <c r="S95" s="35">
        <v>-18855.809999999983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20.45" customHeight="1">
      <c r="A96" t="s">
        <v>326</v>
      </c>
      <c r="B96" s="12" t="s">
        <v>74</v>
      </c>
      <c r="C96" s="36" t="s">
        <v>78</v>
      </c>
      <c r="D96" s="37">
        <v>39.35318415057381</v>
      </c>
      <c r="E96" s="31">
        <v>750</v>
      </c>
      <c r="F96" s="38">
        <v>29514.888112930355</v>
      </c>
      <c r="G96" s="39">
        <v>39.35318415057381</v>
      </c>
      <c r="H96" s="37">
        <v>750</v>
      </c>
      <c r="I96" s="38">
        <v>29514.888112930355</v>
      </c>
      <c r="J96" s="39">
        <v>39</v>
      </c>
      <c r="K96" s="37">
        <v>1274.4507692307711</v>
      </c>
      <c r="L96" s="38">
        <v>49703.580000000075</v>
      </c>
      <c r="M96" s="39">
        <v>-0.35318415057381003</v>
      </c>
      <c r="N96" s="38">
        <v>20188.691887069719</v>
      </c>
      <c r="O96" s="39">
        <v>38</v>
      </c>
      <c r="P96" s="37">
        <v>484.78447368421007</v>
      </c>
      <c r="Q96" s="38">
        <v>18421.809999999983</v>
      </c>
      <c r="R96" s="39">
        <v>1</v>
      </c>
      <c r="S96" s="40">
        <v>31281.770000000091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20.45" customHeight="1">
      <c r="A97" t="s">
        <v>74</v>
      </c>
      <c r="B97" s="12" t="s">
        <v>74</v>
      </c>
      <c r="C97" s="30"/>
      <c r="D97" s="14"/>
      <c r="E97" s="31">
        <v>0</v>
      </c>
      <c r="F97" s="41"/>
      <c r="G97" s="42"/>
      <c r="H97" s="14">
        <v>0</v>
      </c>
      <c r="I97" s="41"/>
      <c r="J97" s="42"/>
      <c r="K97" s="14"/>
      <c r="L97" s="41"/>
      <c r="M97" s="43">
        <v>-8.9747286832610792E-3</v>
      </c>
      <c r="N97" s="44">
        <v>0.68401722580900226</v>
      </c>
      <c r="O97" s="42"/>
      <c r="P97" s="14"/>
      <c r="Q97" s="41"/>
      <c r="R97" s="43">
        <v>2.6315789473684209E-2</v>
      </c>
      <c r="S97" s="45">
        <v>1.6980834130848228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20.45" customHeight="1">
      <c r="A98" t="s">
        <v>327</v>
      </c>
      <c r="B98" s="12" t="s">
        <v>74</v>
      </c>
      <c r="C98" s="30" t="s">
        <v>208</v>
      </c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20.45" customHeight="1">
      <c r="A99" t="s">
        <v>328</v>
      </c>
      <c r="B99" s="12" t="s">
        <v>74</v>
      </c>
      <c r="C99" s="30" t="s">
        <v>79</v>
      </c>
      <c r="D99" s="31">
        <v>33.34664551706517</v>
      </c>
      <c r="E99" s="31">
        <v>120</v>
      </c>
      <c r="F99" s="31">
        <v>4001.5974620478205</v>
      </c>
      <c r="G99" s="42">
        <v>33.34664551706517</v>
      </c>
      <c r="H99" s="31">
        <v>120</v>
      </c>
      <c r="I99" s="31">
        <v>4001.5974620478205</v>
      </c>
      <c r="J99" s="655">
        <v>41</v>
      </c>
      <c r="K99" s="31">
        <v>611.62902439024344</v>
      </c>
      <c r="L99" s="34">
        <v>25076.789999999979</v>
      </c>
      <c r="M99" s="32">
        <v>7.6533544829348301</v>
      </c>
      <c r="N99" s="34">
        <v>21075.19253795216</v>
      </c>
      <c r="O99" s="655">
        <v>35</v>
      </c>
      <c r="P99" s="31">
        <v>374.76085714285728</v>
      </c>
      <c r="Q99" s="33">
        <v>13116.630000000005</v>
      </c>
      <c r="R99" s="32">
        <v>6</v>
      </c>
      <c r="S99" s="35">
        <v>11960.159999999974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20.45" customHeight="1">
      <c r="A100" t="s">
        <v>74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ht="20.45" customHeight="1">
      <c r="A101" t="s">
        <v>329</v>
      </c>
      <c r="B101" s="12" t="s">
        <v>74</v>
      </c>
      <c r="C101" s="30" t="s">
        <v>26</v>
      </c>
      <c r="D101" s="31">
        <v>0</v>
      </c>
      <c r="E101" s="31">
        <v>0</v>
      </c>
      <c r="F101" s="34">
        <v>31643.64222633859</v>
      </c>
      <c r="G101" s="32">
        <v>0</v>
      </c>
      <c r="H101" s="31">
        <v>0</v>
      </c>
      <c r="I101" s="31">
        <v>31643.64222633859</v>
      </c>
      <c r="J101" s="32"/>
      <c r="K101" s="31">
        <v>799.67384615384617</v>
      </c>
      <c r="L101" s="34">
        <v>31187.279999999999</v>
      </c>
      <c r="M101" s="32"/>
      <c r="N101" s="34">
        <v>-456.36222633859143</v>
      </c>
      <c r="O101" s="32"/>
      <c r="P101" s="31">
        <v>613.01947368421054</v>
      </c>
      <c r="Q101" s="34">
        <v>23294.74</v>
      </c>
      <c r="R101" s="32">
        <v>-799.67384615384617</v>
      </c>
      <c r="S101" s="35">
        <v>7892.5399999999972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20.45" customHeight="1">
      <c r="A102" t="s">
        <v>330</v>
      </c>
      <c r="B102" s="12" t="s">
        <v>74</v>
      </c>
      <c r="C102" s="30" t="s">
        <v>27</v>
      </c>
      <c r="D102" s="31">
        <v>0</v>
      </c>
      <c r="E102" s="31">
        <v>0</v>
      </c>
      <c r="F102" s="34">
        <v>35862.794523183737</v>
      </c>
      <c r="G102" s="32">
        <v>0</v>
      </c>
      <c r="H102" s="31">
        <v>0</v>
      </c>
      <c r="I102" s="31">
        <v>35862.794523183737</v>
      </c>
      <c r="J102" s="32"/>
      <c r="K102" s="31">
        <v>1285.4225641025639</v>
      </c>
      <c r="L102" s="34">
        <v>50131.479999999996</v>
      </c>
      <c r="M102" s="32"/>
      <c r="N102" s="34">
        <v>14268.685476816259</v>
      </c>
      <c r="O102" s="32"/>
      <c r="P102" s="31">
        <v>594.36447368421045</v>
      </c>
      <c r="Q102" s="34">
        <v>22585.85</v>
      </c>
      <c r="R102" s="32">
        <v>-1285.4225641025639</v>
      </c>
      <c r="S102" s="35">
        <v>27545.629999999997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20.45" customHeight="1">
      <c r="A103" t="s">
        <v>331</v>
      </c>
      <c r="B103" s="12" t="s">
        <v>74</v>
      </c>
      <c r="C103" s="30" t="s">
        <v>28</v>
      </c>
      <c r="D103" s="31">
        <v>0</v>
      </c>
      <c r="E103" s="26">
        <v>0</v>
      </c>
      <c r="F103" s="34">
        <v>0</v>
      </c>
      <c r="G103" s="32">
        <v>0</v>
      </c>
      <c r="H103" s="48">
        <v>0</v>
      </c>
      <c r="I103" s="31">
        <v>0</v>
      </c>
      <c r="J103" s="32"/>
      <c r="K103" s="48">
        <v>41.958461538461542</v>
      </c>
      <c r="L103" s="34">
        <v>1636.38</v>
      </c>
      <c r="M103" s="52"/>
      <c r="N103" s="34">
        <v>1636.38</v>
      </c>
      <c r="O103" s="32"/>
      <c r="P103" s="48">
        <v>20.980789473684212</v>
      </c>
      <c r="Q103" s="34">
        <v>797.27</v>
      </c>
      <c r="R103" s="32">
        <v>-41.958461538461542</v>
      </c>
      <c r="S103" s="35">
        <v>839.11000000000013</v>
      </c>
      <c r="T103" s="14"/>
      <c r="U103" s="14" t="s">
        <v>565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20.45" customHeight="1">
      <c r="A104" t="s">
        <v>332</v>
      </c>
      <c r="B104" s="12" t="s">
        <v>74</v>
      </c>
      <c r="C104" s="36" t="s">
        <v>29</v>
      </c>
      <c r="D104" s="37">
        <v>39.35318415057381</v>
      </c>
      <c r="E104" s="31">
        <v>1715.3996101364523</v>
      </c>
      <c r="F104" s="38">
        <v>67506.436749522327</v>
      </c>
      <c r="G104" s="39">
        <v>39.35318415057381</v>
      </c>
      <c r="H104" s="37">
        <v>1715.3996101364523</v>
      </c>
      <c r="I104" s="38">
        <v>67506.436749522327</v>
      </c>
      <c r="J104" s="39">
        <v>39</v>
      </c>
      <c r="K104" s="37">
        <v>2127.0548717948718</v>
      </c>
      <c r="L104" s="38">
        <v>82955.14</v>
      </c>
      <c r="M104" s="32">
        <v>-0.35318415057381003</v>
      </c>
      <c r="N104" s="38">
        <v>15448.703250477673</v>
      </c>
      <c r="O104" s="39">
        <v>38</v>
      </c>
      <c r="P104" s="37">
        <v>1228.364736842105</v>
      </c>
      <c r="Q104" s="38">
        <v>46677.859999999993</v>
      </c>
      <c r="R104" s="57"/>
      <c r="S104" s="40">
        <v>36277.280000000006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20.45" customHeight="1">
      <c r="A105" t="s">
        <v>74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v>0.22884785502453567</v>
      </c>
      <c r="O105" s="42"/>
      <c r="P105" s="14"/>
      <c r="Q105" s="60"/>
      <c r="R105" s="61"/>
      <c r="S105" s="45">
        <v>0.77718387261112676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20.45" customHeight="1" thickBot="1">
      <c r="A106" t="s">
        <v>74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14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20.45" customHeight="1" thickTop="1">
      <c r="A107" t="s">
        <v>333</v>
      </c>
      <c r="B107" s="12" t="s">
        <v>74</v>
      </c>
      <c r="C107" s="63" t="s">
        <v>80</v>
      </c>
      <c r="D107" s="64">
        <v>72.69982966763898</v>
      </c>
      <c r="E107" s="68">
        <v>1389.5895325524957</v>
      </c>
      <c r="F107" s="66">
        <v>101022.92232450051</v>
      </c>
      <c r="G107" s="67">
        <v>72.69982966763898</v>
      </c>
      <c r="H107" s="68">
        <v>1389.5895325524957</v>
      </c>
      <c r="I107" s="66">
        <v>101022.92232450051</v>
      </c>
      <c r="J107" s="67">
        <v>80</v>
      </c>
      <c r="K107" s="68">
        <v>1971.6938750000008</v>
      </c>
      <c r="L107" s="66">
        <v>157735.51000000007</v>
      </c>
      <c r="M107" s="67">
        <v>7.3001703323610201</v>
      </c>
      <c r="N107" s="66">
        <v>56712.587675499555</v>
      </c>
      <c r="O107" s="67">
        <v>73</v>
      </c>
      <c r="P107" s="68">
        <v>1071.4561643835614</v>
      </c>
      <c r="Q107" s="66">
        <v>78216.299999999988</v>
      </c>
      <c r="R107" s="67">
        <v>7</v>
      </c>
      <c r="S107" s="69">
        <v>79519.210000000079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20.45" customHeight="1" thickBot="1">
      <c r="A108" t="s">
        <v>74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v>0.10041523296182576</v>
      </c>
      <c r="N108" s="75">
        <v>0.56138336102899866</v>
      </c>
      <c r="O108" s="73"/>
      <c r="P108" s="71"/>
      <c r="Q108" s="72"/>
      <c r="R108" s="74">
        <v>10.428571428571429</v>
      </c>
      <c r="S108" s="151">
        <v>1.016657781050754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20.45" customHeight="1" thickTop="1">
      <c r="A109" t="s">
        <v>74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20.45" customHeight="1">
      <c r="A110" t="s">
        <v>334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20.45" customHeight="1">
      <c r="A111" t="s">
        <v>335</v>
      </c>
      <c r="B111" s="12" t="s">
        <v>74</v>
      </c>
      <c r="C111" s="30" t="s">
        <v>32</v>
      </c>
      <c r="D111" s="82"/>
      <c r="E111" s="83">
        <v>400.41957519365081</v>
      </c>
      <c r="F111" s="31">
        <v>15757.785280090277</v>
      </c>
      <c r="G111" s="84">
        <v>0.53389276692486776</v>
      </c>
      <c r="H111" s="83">
        <v>400.41957519365081</v>
      </c>
      <c r="I111" s="31">
        <v>15757.785280090277</v>
      </c>
      <c r="J111" s="42">
        <v>0.37944993097076651</v>
      </c>
      <c r="K111" s="83">
        <v>483.59025641025642</v>
      </c>
      <c r="L111" s="34">
        <v>18860.02</v>
      </c>
      <c r="M111" s="42"/>
      <c r="N111" s="60">
        <v>3102.2347199097239</v>
      </c>
      <c r="O111" s="42"/>
      <c r="P111" s="83">
        <v>436.33236842105265</v>
      </c>
      <c r="Q111" s="34">
        <v>16580.63</v>
      </c>
      <c r="R111" s="42"/>
      <c r="S111" s="86">
        <v>2279.3899999999994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20.45" customHeight="1">
      <c r="A112" t="s">
        <v>336</v>
      </c>
      <c r="B112" s="12" t="s">
        <v>74</v>
      </c>
      <c r="C112" s="88" t="s">
        <v>33</v>
      </c>
      <c r="D112" s="89"/>
      <c r="E112" s="90">
        <v>514.61988304093563</v>
      </c>
      <c r="F112" s="23">
        <v>20251.931024856698</v>
      </c>
      <c r="G112" s="91">
        <v>0.3</v>
      </c>
      <c r="H112" s="90">
        <v>514.61988304093563</v>
      </c>
      <c r="I112" s="23">
        <v>20251.931024856698</v>
      </c>
      <c r="J112" s="24">
        <v>0.29226736281802435</v>
      </c>
      <c r="K112" s="90">
        <v>621.66871794871804</v>
      </c>
      <c r="L112" s="34">
        <v>24245.08</v>
      </c>
      <c r="M112" s="24"/>
      <c r="N112" s="94">
        <v>3993.1489751433037</v>
      </c>
      <c r="O112" s="24"/>
      <c r="P112" s="90">
        <v>311.99894736842106</v>
      </c>
      <c r="Q112" s="34">
        <v>11855.96</v>
      </c>
      <c r="R112" s="24"/>
      <c r="S112" s="95">
        <v>12389.120000000003</v>
      </c>
      <c r="T112" s="14"/>
      <c r="U112" s="14"/>
      <c r="V112" s="14"/>
      <c r="W112" s="14">
        <v>24886.541999999998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20.45" customHeight="1">
      <c r="A113" t="s">
        <v>337</v>
      </c>
      <c r="B113" s="12" t="s">
        <v>74</v>
      </c>
      <c r="C113" s="30" t="s">
        <v>34</v>
      </c>
      <c r="D113" s="82"/>
      <c r="E113" s="83">
        <v>54</v>
      </c>
      <c r="F113" s="31">
        <v>2125.0719441309857</v>
      </c>
      <c r="G113" s="84"/>
      <c r="H113" s="83">
        <v>54</v>
      </c>
      <c r="I113" s="31">
        <v>2125.0719441309857</v>
      </c>
      <c r="J113" s="42"/>
      <c r="K113" s="83">
        <v>63.044102564102559</v>
      </c>
      <c r="L113" s="114">
        <v>2458.7199999999998</v>
      </c>
      <c r="M113" s="42"/>
      <c r="N113" s="60">
        <v>333.64805586901412</v>
      </c>
      <c r="O113" s="42"/>
      <c r="P113" s="83">
        <v>8.4871052631578952</v>
      </c>
      <c r="Q113" s="114">
        <v>322.51</v>
      </c>
      <c r="R113" s="42"/>
      <c r="S113" s="86">
        <v>2136.21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20.45" customHeight="1">
      <c r="A114" t="s">
        <v>338</v>
      </c>
      <c r="B114" s="12" t="s">
        <v>74</v>
      </c>
      <c r="C114" s="30" t="s">
        <v>35</v>
      </c>
      <c r="D114" s="82"/>
      <c r="E114" s="83">
        <v>105</v>
      </c>
      <c r="F114" s="31">
        <v>4132.0843358102502</v>
      </c>
      <c r="G114" s="84"/>
      <c r="H114" s="83">
        <v>105</v>
      </c>
      <c r="I114" s="31">
        <v>4132.0843358102502</v>
      </c>
      <c r="J114" s="42"/>
      <c r="K114" s="83">
        <v>3.1074358974358973</v>
      </c>
      <c r="L114" s="34">
        <v>121.19</v>
      </c>
      <c r="M114" s="42"/>
      <c r="N114" s="60">
        <v>-4010.8943358102501</v>
      </c>
      <c r="O114" s="42"/>
      <c r="P114" s="83">
        <v>0</v>
      </c>
      <c r="Q114" s="34">
        <v>0</v>
      </c>
      <c r="R114" s="42"/>
      <c r="S114" s="86">
        <v>121.19</v>
      </c>
      <c r="T114" s="14"/>
      <c r="U114" s="14"/>
      <c r="V114" s="14"/>
      <c r="W114" s="14">
        <v>-641.4619999999959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20.45" customHeight="1">
      <c r="A115" t="s">
        <v>339</v>
      </c>
      <c r="B115" s="12" t="s">
        <v>74</v>
      </c>
      <c r="C115" s="88" t="s">
        <v>36</v>
      </c>
      <c r="D115" s="89"/>
      <c r="E115" s="90">
        <v>60.999999999999993</v>
      </c>
      <c r="F115" s="23">
        <v>2400.5442331850022</v>
      </c>
      <c r="G115" s="91"/>
      <c r="H115" s="90">
        <v>60.999999999999993</v>
      </c>
      <c r="I115" s="23">
        <v>2400.5442331850022</v>
      </c>
      <c r="J115" s="24"/>
      <c r="K115" s="90">
        <v>114.14435897435898</v>
      </c>
      <c r="L115" s="49">
        <v>4451.63</v>
      </c>
      <c r="M115" s="24"/>
      <c r="N115" s="94">
        <v>2051.0857668149979</v>
      </c>
      <c r="O115" s="24"/>
      <c r="P115" s="90">
        <v>65</v>
      </c>
      <c r="Q115" s="49">
        <v>2470</v>
      </c>
      <c r="R115" s="24"/>
      <c r="S115" s="95">
        <v>1981.63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20.45" customHeight="1">
      <c r="A116" t="s">
        <v>340</v>
      </c>
      <c r="B116" s="12" t="s">
        <v>74</v>
      </c>
      <c r="C116" s="30" t="s">
        <v>37</v>
      </c>
      <c r="D116" s="82"/>
      <c r="E116" s="83">
        <v>27.410526315789454</v>
      </c>
      <c r="F116" s="31">
        <v>1078.6914897694119</v>
      </c>
      <c r="G116" s="84"/>
      <c r="H116" s="83">
        <v>27.410526315789454</v>
      </c>
      <c r="I116" s="31">
        <v>1078.6914897694119</v>
      </c>
      <c r="J116" s="42"/>
      <c r="K116" s="83">
        <v>17.77128205128205</v>
      </c>
      <c r="L116" s="34">
        <v>693.07999999999993</v>
      </c>
      <c r="M116" s="42"/>
      <c r="N116" s="60">
        <v>-385.61148976941195</v>
      </c>
      <c r="O116" s="42"/>
      <c r="P116" s="83">
        <v>196.05263157894737</v>
      </c>
      <c r="Q116" s="34">
        <v>7450</v>
      </c>
      <c r="R116" s="42"/>
      <c r="S116" s="86">
        <v>-6756.92</v>
      </c>
      <c r="T116" s="14"/>
      <c r="U116" s="14"/>
      <c r="V116" s="14"/>
      <c r="W116" s="14" t="s">
        <v>529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20.45" customHeight="1">
      <c r="A117" t="s">
        <v>341</v>
      </c>
      <c r="B117" s="12" t="s">
        <v>74</v>
      </c>
      <c r="C117" s="30" t="s">
        <v>38</v>
      </c>
      <c r="D117" s="82"/>
      <c r="E117" s="83">
        <v>35.110718730025852</v>
      </c>
      <c r="F117" s="31">
        <v>1381.7185798417083</v>
      </c>
      <c r="G117" s="84"/>
      <c r="H117" s="83">
        <v>35.110718730025852</v>
      </c>
      <c r="I117" s="31">
        <v>1381.7185798417083</v>
      </c>
      <c r="J117" s="42"/>
      <c r="K117" s="83">
        <v>14.314102564102564</v>
      </c>
      <c r="L117" s="34">
        <v>558.25</v>
      </c>
      <c r="M117" s="42"/>
      <c r="N117" s="60">
        <v>-823.46857984170833</v>
      </c>
      <c r="O117" s="42"/>
      <c r="P117" s="83">
        <v>8.0426315789473684</v>
      </c>
      <c r="Q117" s="34">
        <v>305.62</v>
      </c>
      <c r="R117" s="42"/>
      <c r="S117" s="86">
        <v>252.63</v>
      </c>
      <c r="T117" s="14"/>
      <c r="U117" s="14"/>
      <c r="V117" s="14"/>
      <c r="W117" s="14">
        <v>-137.31899999999223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20.45" hidden="1" customHeight="1">
      <c r="A118" t="s">
        <v>342</v>
      </c>
      <c r="B118" s="12" t="s">
        <v>74</v>
      </c>
      <c r="C118" s="30" t="s">
        <v>21</v>
      </c>
      <c r="D118" s="82"/>
      <c r="E118" s="83">
        <v>0</v>
      </c>
      <c r="F118" s="31">
        <v>0</v>
      </c>
      <c r="G118" s="84"/>
      <c r="H118" s="83">
        <v>0</v>
      </c>
      <c r="I118" s="31">
        <v>0</v>
      </c>
      <c r="J118" s="42"/>
      <c r="K118" s="83">
        <v>0</v>
      </c>
      <c r="L118" s="34">
        <v>0</v>
      </c>
      <c r="M118" s="42"/>
      <c r="N118" s="60">
        <v>0</v>
      </c>
      <c r="O118" s="42"/>
      <c r="P118" s="83">
        <v>0</v>
      </c>
      <c r="Q118" s="34">
        <v>0</v>
      </c>
      <c r="R118" s="42"/>
      <c r="S118" s="86"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20.45" hidden="1" customHeight="1">
      <c r="A119" t="s">
        <v>342</v>
      </c>
      <c r="B119" s="12" t="s">
        <v>74</v>
      </c>
      <c r="C119" s="30" t="s">
        <v>21</v>
      </c>
      <c r="D119" s="82"/>
      <c r="E119" s="83">
        <v>0</v>
      </c>
      <c r="F119" s="31">
        <v>0</v>
      </c>
      <c r="G119" s="84"/>
      <c r="H119" s="83">
        <v>0</v>
      </c>
      <c r="I119" s="31">
        <v>0</v>
      </c>
      <c r="J119" s="42"/>
      <c r="K119" s="83">
        <v>0</v>
      </c>
      <c r="L119" s="34">
        <v>0</v>
      </c>
      <c r="M119" s="42"/>
      <c r="N119" s="60">
        <v>0</v>
      </c>
      <c r="O119" s="42"/>
      <c r="P119" s="83">
        <v>0</v>
      </c>
      <c r="Q119" s="34">
        <v>0</v>
      </c>
      <c r="R119" s="42"/>
      <c r="S119" s="86"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20.45" hidden="1" customHeight="1">
      <c r="A120" t="s">
        <v>342</v>
      </c>
      <c r="B120" s="12" t="s">
        <v>74</v>
      </c>
      <c r="C120" s="30" t="s">
        <v>21</v>
      </c>
      <c r="D120" s="82"/>
      <c r="E120" s="83">
        <v>0</v>
      </c>
      <c r="F120" s="31">
        <v>0</v>
      </c>
      <c r="G120" s="84"/>
      <c r="H120" s="83">
        <v>0</v>
      </c>
      <c r="I120" s="31">
        <v>0</v>
      </c>
      <c r="J120" s="42"/>
      <c r="K120" s="83">
        <v>0</v>
      </c>
      <c r="L120" s="34">
        <v>0</v>
      </c>
      <c r="M120" s="42"/>
      <c r="N120" s="60">
        <v>0</v>
      </c>
      <c r="O120" s="42"/>
      <c r="P120" s="83">
        <v>0</v>
      </c>
      <c r="Q120" s="34">
        <v>0</v>
      </c>
      <c r="R120" s="42"/>
      <c r="S120" s="86"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20.45" customHeight="1">
      <c r="A121" t="s">
        <v>343</v>
      </c>
      <c r="B121" s="12" t="s">
        <v>74</v>
      </c>
      <c r="C121" s="99" t="s">
        <v>39</v>
      </c>
      <c r="D121" s="100" t="s">
        <v>40</v>
      </c>
      <c r="E121" s="101">
        <v>0.46650627207459711</v>
      </c>
      <c r="F121" s="102">
        <v>47127.826887684329</v>
      </c>
      <c r="G121" s="103" t="s">
        <v>40</v>
      </c>
      <c r="H121" s="101">
        <v>0.46650627207459711</v>
      </c>
      <c r="I121" s="102">
        <v>47127.826887684329</v>
      </c>
      <c r="J121" s="103" t="s">
        <v>40</v>
      </c>
      <c r="K121" s="101">
        <v>0.32578567755605564</v>
      </c>
      <c r="L121" s="102">
        <v>51387.970000000008</v>
      </c>
      <c r="M121" s="106"/>
      <c r="N121" s="102">
        <v>4260.1431123156799</v>
      </c>
      <c r="O121" s="103" t="s">
        <v>40</v>
      </c>
      <c r="P121" s="101">
        <v>0.49842194018382369</v>
      </c>
      <c r="Q121" s="102">
        <v>38984.720000000001</v>
      </c>
      <c r="R121" s="106"/>
      <c r="S121" s="107">
        <v>12403.250000000007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20.45" customHeight="1">
      <c r="A122" t="s">
        <v>344</v>
      </c>
      <c r="B122" s="12" t="s">
        <v>74</v>
      </c>
      <c r="C122" s="108" t="s">
        <v>42</v>
      </c>
      <c r="D122" s="14"/>
      <c r="E122" s="14"/>
      <c r="F122" s="31">
        <v>6544.9093869731805</v>
      </c>
      <c r="G122" s="42"/>
      <c r="H122" s="14"/>
      <c r="I122" s="31">
        <v>6544.9093869731805</v>
      </c>
      <c r="J122" s="42"/>
      <c r="K122" s="14"/>
      <c r="L122" s="34">
        <v>7917.04</v>
      </c>
      <c r="M122" s="42"/>
      <c r="N122" s="60">
        <v>1372.1306130268194</v>
      </c>
      <c r="O122" s="42"/>
      <c r="P122" s="14"/>
      <c r="Q122" s="34">
        <v>7464.96</v>
      </c>
      <c r="R122" s="42"/>
      <c r="S122" s="62">
        <v>452.07999999999993</v>
      </c>
      <c r="T122" s="14"/>
      <c r="U122" s="14"/>
      <c r="V122" s="14" t="s">
        <v>345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20.45" customHeight="1">
      <c r="A123" t="s">
        <v>346</v>
      </c>
      <c r="B123" s="12" t="s">
        <v>74</v>
      </c>
      <c r="C123" s="109" t="s">
        <v>43</v>
      </c>
      <c r="D123" s="82"/>
      <c r="E123" s="14"/>
      <c r="F123" s="23">
        <v>2228.7467866973179</v>
      </c>
      <c r="G123" s="84"/>
      <c r="H123" s="14"/>
      <c r="I123" s="23">
        <v>2228.7467866973179</v>
      </c>
      <c r="J123" s="42"/>
      <c r="K123" s="14"/>
      <c r="L123" s="23">
        <v>2181.4699999999998</v>
      </c>
      <c r="M123" s="42"/>
      <c r="N123" s="60">
        <v>-47.27678669731813</v>
      </c>
      <c r="O123" s="42"/>
      <c r="P123" s="14"/>
      <c r="Q123" s="23">
        <v>3423.71</v>
      </c>
      <c r="R123" s="42"/>
      <c r="S123" s="86">
        <v>-1242.2400000000002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20.45" customHeight="1">
      <c r="A124" t="s">
        <v>347</v>
      </c>
      <c r="B124" s="12" t="s">
        <v>74</v>
      </c>
      <c r="C124" s="108" t="s">
        <v>44</v>
      </c>
      <c r="D124" s="110"/>
      <c r="E124" s="111"/>
      <c r="F124" s="31">
        <v>7027.5993604413807</v>
      </c>
      <c r="G124" s="112"/>
      <c r="H124" s="111"/>
      <c r="I124" s="31">
        <v>7027.5993604413807</v>
      </c>
      <c r="J124" s="113"/>
      <c r="K124" s="111"/>
      <c r="L124" s="34">
        <v>7209.56</v>
      </c>
      <c r="M124" s="113"/>
      <c r="N124" s="115">
        <v>181.96063955861973</v>
      </c>
      <c r="O124" s="113"/>
      <c r="P124" s="111"/>
      <c r="Q124" s="34">
        <v>14461.09</v>
      </c>
      <c r="R124" s="113"/>
      <c r="S124" s="116">
        <v>-7251.53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20.45" customHeight="1">
      <c r="A125" t="s">
        <v>348</v>
      </c>
      <c r="B125" s="12" t="s">
        <v>74</v>
      </c>
      <c r="C125" s="108" t="s">
        <v>45</v>
      </c>
      <c r="D125" s="82"/>
      <c r="E125" s="14"/>
      <c r="F125" s="31">
        <v>0</v>
      </c>
      <c r="G125" s="84"/>
      <c r="H125" s="14"/>
      <c r="I125" s="31">
        <v>0</v>
      </c>
      <c r="J125" s="42"/>
      <c r="K125" s="14"/>
      <c r="L125" s="34">
        <v>0</v>
      </c>
      <c r="M125" s="42"/>
      <c r="N125" s="60">
        <v>0</v>
      </c>
      <c r="O125" s="42"/>
      <c r="P125" s="14"/>
      <c r="Q125" s="34">
        <v>0</v>
      </c>
      <c r="R125" s="42"/>
      <c r="S125" s="86"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20.45" hidden="1" customHeight="1">
      <c r="A126" t="s">
        <v>342</v>
      </c>
      <c r="B126" s="12" t="s">
        <v>74</v>
      </c>
      <c r="C126" s="108" t="s">
        <v>21</v>
      </c>
      <c r="D126" s="82"/>
      <c r="E126" s="14"/>
      <c r="F126" s="31">
        <v>0</v>
      </c>
      <c r="G126" s="84"/>
      <c r="H126" s="14"/>
      <c r="I126" s="31">
        <v>0</v>
      </c>
      <c r="J126" s="42"/>
      <c r="K126" s="14"/>
      <c r="L126" s="34">
        <v>0</v>
      </c>
      <c r="M126" s="42"/>
      <c r="N126" s="60">
        <v>0</v>
      </c>
      <c r="O126" s="42"/>
      <c r="P126" s="14"/>
      <c r="Q126" s="34">
        <v>0</v>
      </c>
      <c r="R126" s="42"/>
      <c r="S126" s="86"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20.45" hidden="1" customHeight="1">
      <c r="A127" t="s">
        <v>342</v>
      </c>
      <c r="B127" s="12" t="s">
        <v>74</v>
      </c>
      <c r="C127" s="108" t="s">
        <v>21</v>
      </c>
      <c r="D127" s="82"/>
      <c r="E127" s="14"/>
      <c r="F127" s="31">
        <v>0</v>
      </c>
      <c r="G127" s="84"/>
      <c r="H127" s="14"/>
      <c r="I127" s="31">
        <v>0</v>
      </c>
      <c r="J127" s="42"/>
      <c r="K127" s="14"/>
      <c r="L127" s="34">
        <v>0</v>
      </c>
      <c r="M127" s="42"/>
      <c r="N127" s="60">
        <v>0</v>
      </c>
      <c r="O127" s="42"/>
      <c r="P127" s="14"/>
      <c r="Q127" s="34">
        <v>0</v>
      </c>
      <c r="R127" s="42"/>
      <c r="S127" s="86"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20.45" hidden="1" customHeight="1">
      <c r="A128" t="s">
        <v>342</v>
      </c>
      <c r="B128" s="12" t="s">
        <v>74</v>
      </c>
      <c r="C128" s="108" t="s">
        <v>21</v>
      </c>
      <c r="D128" s="82"/>
      <c r="E128" s="14"/>
      <c r="F128" s="31">
        <v>0</v>
      </c>
      <c r="G128" s="84"/>
      <c r="H128" s="14"/>
      <c r="I128" s="31">
        <v>0</v>
      </c>
      <c r="J128" s="42"/>
      <c r="K128" s="14"/>
      <c r="L128" s="34">
        <v>0</v>
      </c>
      <c r="M128" s="42"/>
      <c r="N128" s="60">
        <v>0</v>
      </c>
      <c r="O128" s="42"/>
      <c r="P128" s="14"/>
      <c r="Q128" s="34">
        <v>0</v>
      </c>
      <c r="R128" s="42"/>
      <c r="S128" s="86"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20.45" customHeight="1">
      <c r="A129" t="s">
        <v>349</v>
      </c>
      <c r="B129" s="12" t="s">
        <v>74</v>
      </c>
      <c r="C129" s="109" t="s">
        <v>46</v>
      </c>
      <c r="D129" s="82"/>
      <c r="E129" s="14"/>
      <c r="F129" s="31">
        <v>6217.3166206870619</v>
      </c>
      <c r="G129" s="84"/>
      <c r="H129" s="14"/>
      <c r="I129" s="31">
        <v>6217.3166206870619</v>
      </c>
      <c r="J129" s="42"/>
      <c r="K129" s="14"/>
      <c r="L129" s="34">
        <v>3223.57</v>
      </c>
      <c r="M129" s="42"/>
      <c r="N129" s="60">
        <v>-2993.7466206870617</v>
      </c>
      <c r="O129" s="42"/>
      <c r="P129" s="14"/>
      <c r="Q129" s="34">
        <v>5737.96</v>
      </c>
      <c r="R129" s="42"/>
      <c r="S129" s="86">
        <v>-2514.39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20.45" customHeight="1">
      <c r="A130" t="s">
        <v>350</v>
      </c>
      <c r="B130" s="12" t="s">
        <v>74</v>
      </c>
      <c r="C130" s="108" t="s">
        <v>47</v>
      </c>
      <c r="D130" s="110"/>
      <c r="E130" s="111"/>
      <c r="F130" s="55">
        <v>6217.3166206870619</v>
      </c>
      <c r="G130" s="112"/>
      <c r="H130" s="111"/>
      <c r="I130" s="55">
        <v>6217.3166206870619</v>
      </c>
      <c r="J130" s="113"/>
      <c r="K130" s="111"/>
      <c r="L130" s="56">
        <v>6704.76</v>
      </c>
      <c r="M130" s="113"/>
      <c r="N130" s="115">
        <v>487.4433793129383</v>
      </c>
      <c r="O130" s="113"/>
      <c r="P130" s="111"/>
      <c r="Q130" s="56">
        <v>5904.08</v>
      </c>
      <c r="R130" s="113"/>
      <c r="S130" s="116">
        <v>800.68000000000029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20.45" customHeight="1">
      <c r="A131" t="s">
        <v>351</v>
      </c>
      <c r="B131" s="12" t="s">
        <v>74</v>
      </c>
      <c r="C131" s="108" t="s">
        <v>48</v>
      </c>
      <c r="D131" s="82"/>
      <c r="E131" s="14"/>
      <c r="F131" s="31">
        <v>4455.7435781590611</v>
      </c>
      <c r="G131" s="84"/>
      <c r="H131" s="14"/>
      <c r="I131" s="31">
        <v>4455.7435781590611</v>
      </c>
      <c r="J131" s="42"/>
      <c r="K131" s="14"/>
      <c r="L131" s="34">
        <v>4805.08</v>
      </c>
      <c r="M131" s="42"/>
      <c r="N131" s="60">
        <v>349.33642184093878</v>
      </c>
      <c r="O131" s="42"/>
      <c r="P131" s="14"/>
      <c r="Q131" s="34">
        <v>3696.06</v>
      </c>
      <c r="R131" s="42"/>
      <c r="S131" s="86">
        <v>1109.02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20.45" customHeight="1">
      <c r="A132" t="s">
        <v>352</v>
      </c>
      <c r="B132" s="12" t="s">
        <v>74</v>
      </c>
      <c r="C132" s="108" t="s">
        <v>49</v>
      </c>
      <c r="D132" s="82"/>
      <c r="E132" s="14"/>
      <c r="F132" s="31">
        <v>1036.2194367811771</v>
      </c>
      <c r="G132" s="84"/>
      <c r="H132" s="14"/>
      <c r="I132" s="31">
        <v>1036.2194367811771</v>
      </c>
      <c r="J132" s="42"/>
      <c r="K132" s="14"/>
      <c r="L132" s="34">
        <v>1117.46</v>
      </c>
      <c r="M132" s="42"/>
      <c r="N132" s="60">
        <v>81.240563218822899</v>
      </c>
      <c r="O132" s="42"/>
      <c r="P132" s="14"/>
      <c r="Q132" s="34">
        <v>1337.25</v>
      </c>
      <c r="R132" s="42"/>
      <c r="S132" s="86">
        <v>-219.78999999999996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20.45" hidden="1" customHeight="1">
      <c r="A133" t="s">
        <v>342</v>
      </c>
      <c r="B133" s="12" t="s">
        <v>74</v>
      </c>
      <c r="C133" s="30" t="s">
        <v>21</v>
      </c>
      <c r="D133" s="89"/>
      <c r="E133" s="117"/>
      <c r="F133" s="31">
        <v>0</v>
      </c>
      <c r="G133" s="91"/>
      <c r="H133" s="117"/>
      <c r="I133" s="31">
        <v>0</v>
      </c>
      <c r="J133" s="24"/>
      <c r="K133" s="117"/>
      <c r="L133" s="34">
        <v>0</v>
      </c>
      <c r="M133" s="24"/>
      <c r="N133" s="153">
        <v>0</v>
      </c>
      <c r="O133" s="24"/>
      <c r="P133" s="117"/>
      <c r="Q133" s="34">
        <v>0</v>
      </c>
      <c r="R133" s="24"/>
      <c r="S133" s="95"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20.45" customHeight="1">
      <c r="A134" t="s">
        <v>353</v>
      </c>
      <c r="B134" s="12" t="s">
        <v>74</v>
      </c>
      <c r="C134" s="99" t="s">
        <v>50</v>
      </c>
      <c r="D134" s="100" t="s">
        <v>40</v>
      </c>
      <c r="E134" s="101">
        <v>0.33386335511150045</v>
      </c>
      <c r="F134" s="102">
        <v>33727.851790426241</v>
      </c>
      <c r="G134" s="103" t="s">
        <v>40</v>
      </c>
      <c r="H134" s="101">
        <v>0.33386335511150045</v>
      </c>
      <c r="I134" s="102">
        <v>33727.851790426241</v>
      </c>
      <c r="J134" s="103" t="s">
        <v>40</v>
      </c>
      <c r="K134" s="101">
        <v>0.21021861215651433</v>
      </c>
      <c r="L134" s="102">
        <v>33158.94</v>
      </c>
      <c r="M134" s="154"/>
      <c r="N134" s="119">
        <v>-568.91179042623844</v>
      </c>
      <c r="O134" s="103" t="s">
        <v>40</v>
      </c>
      <c r="P134" s="101">
        <v>0.53729350531794529</v>
      </c>
      <c r="Q134" s="102">
        <v>42025.11</v>
      </c>
      <c r="R134" s="154"/>
      <c r="S134" s="120">
        <v>-8866.1699999999983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20.45" customHeight="1">
      <c r="A135" t="s">
        <v>354</v>
      </c>
      <c r="B135" s="12" t="s">
        <v>74</v>
      </c>
      <c r="C135" s="30" t="s">
        <v>51</v>
      </c>
      <c r="D135" s="82"/>
      <c r="E135" s="14"/>
      <c r="F135" s="31">
        <v>0</v>
      </c>
      <c r="G135" s="84"/>
      <c r="H135" s="14"/>
      <c r="I135" s="31">
        <v>0</v>
      </c>
      <c r="J135" s="42"/>
      <c r="K135" s="14"/>
      <c r="L135" s="34">
        <v>0</v>
      </c>
      <c r="M135" s="42"/>
      <c r="N135" s="60">
        <v>0</v>
      </c>
      <c r="O135" s="42"/>
      <c r="P135" s="14"/>
      <c r="Q135" s="34">
        <v>0</v>
      </c>
      <c r="R135" s="42"/>
      <c r="S135" s="86"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20.45" customHeight="1">
      <c r="A136" t="s">
        <v>355</v>
      </c>
      <c r="B136" s="12" t="s">
        <v>74</v>
      </c>
      <c r="C136" s="30" t="s">
        <v>52</v>
      </c>
      <c r="D136" s="82"/>
      <c r="E136" s="14"/>
      <c r="F136" s="31">
        <v>0</v>
      </c>
      <c r="G136" s="84"/>
      <c r="H136" s="14"/>
      <c r="I136" s="31">
        <v>0</v>
      </c>
      <c r="J136" s="42"/>
      <c r="K136" s="14"/>
      <c r="L136" s="34">
        <v>0</v>
      </c>
      <c r="M136" s="42"/>
      <c r="N136" s="60">
        <v>0</v>
      </c>
      <c r="O136" s="42"/>
      <c r="P136" s="14"/>
      <c r="Q136" s="34">
        <v>0</v>
      </c>
      <c r="R136" s="42"/>
      <c r="S136" s="86"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20.45" customHeight="1">
      <c r="A137" t="s">
        <v>356</v>
      </c>
      <c r="B137" s="12" t="s">
        <v>74</v>
      </c>
      <c r="C137" s="88" t="s">
        <v>53</v>
      </c>
      <c r="D137" s="89"/>
      <c r="E137" s="117"/>
      <c r="F137" s="23">
        <v>215.04</v>
      </c>
      <c r="G137" s="91"/>
      <c r="H137" s="117"/>
      <c r="I137" s="23">
        <v>215.04</v>
      </c>
      <c r="J137" s="24"/>
      <c r="K137" s="117"/>
      <c r="L137" s="23">
        <v>-351.13</v>
      </c>
      <c r="M137" s="24"/>
      <c r="N137" s="94">
        <v>-566.16999999999996</v>
      </c>
      <c r="O137" s="24"/>
      <c r="P137" s="117"/>
      <c r="Q137" s="23">
        <v>557.38</v>
      </c>
      <c r="R137" s="24"/>
      <c r="S137" s="95">
        <v>-908.51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20.45" customHeight="1">
      <c r="A138" t="s">
        <v>357</v>
      </c>
      <c r="B138" s="12" t="s">
        <v>74</v>
      </c>
      <c r="C138" s="30" t="s">
        <v>54</v>
      </c>
      <c r="D138" s="82"/>
      <c r="E138" s="14"/>
      <c r="F138" s="31">
        <v>2662.7736</v>
      </c>
      <c r="G138" s="84"/>
      <c r="H138" s="14"/>
      <c r="I138" s="31">
        <v>2662.7736</v>
      </c>
      <c r="J138" s="42"/>
      <c r="K138" s="14"/>
      <c r="L138" s="34">
        <v>1770.17</v>
      </c>
      <c r="M138" s="42"/>
      <c r="N138" s="60">
        <v>-892.60359999999991</v>
      </c>
      <c r="O138" s="42"/>
      <c r="P138" s="14"/>
      <c r="Q138" s="34">
        <v>2390.17</v>
      </c>
      <c r="R138" s="42"/>
      <c r="S138" s="86">
        <v>-620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20.45" customHeight="1">
      <c r="A139" t="s">
        <v>358</v>
      </c>
      <c r="B139" s="12" t="s">
        <v>74</v>
      </c>
      <c r="C139" s="30" t="s">
        <v>55</v>
      </c>
      <c r="D139" s="82"/>
      <c r="E139" s="14"/>
      <c r="F139" s="31">
        <v>598.68629999999996</v>
      </c>
      <c r="G139" s="84"/>
      <c r="H139" s="14"/>
      <c r="I139" s="31">
        <v>598.68629999999996</v>
      </c>
      <c r="J139" s="42"/>
      <c r="K139" s="14"/>
      <c r="L139" s="34">
        <v>229.67</v>
      </c>
      <c r="M139" s="42"/>
      <c r="N139" s="60">
        <v>-369.0163</v>
      </c>
      <c r="O139" s="42"/>
      <c r="P139" s="14"/>
      <c r="Q139" s="34">
        <v>729.24</v>
      </c>
      <c r="R139" s="42"/>
      <c r="S139" s="86">
        <v>-499.57000000000005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20.45" customHeight="1">
      <c r="A140" t="s">
        <v>359</v>
      </c>
      <c r="B140" s="12" t="s">
        <v>74</v>
      </c>
      <c r="C140" s="88" t="s">
        <v>56</v>
      </c>
      <c r="D140" s="89"/>
      <c r="E140" s="117"/>
      <c r="F140" s="23">
        <v>2934.5604999999996</v>
      </c>
      <c r="G140" s="91"/>
      <c r="H140" s="117"/>
      <c r="I140" s="23">
        <v>2934.5604999999996</v>
      </c>
      <c r="J140" s="24"/>
      <c r="K140" s="117"/>
      <c r="L140" s="23">
        <v>1235.5</v>
      </c>
      <c r="M140" s="24"/>
      <c r="N140" s="94">
        <v>-1699.0604999999996</v>
      </c>
      <c r="O140" s="24"/>
      <c r="P140" s="117"/>
      <c r="Q140" s="23">
        <v>1765.82</v>
      </c>
      <c r="R140" s="24"/>
      <c r="S140" s="95">
        <v>-530.31999999999994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20.45" customHeight="1">
      <c r="A141" t="s">
        <v>360</v>
      </c>
      <c r="B141" s="12" t="s">
        <v>74</v>
      </c>
      <c r="C141" s="30" t="s">
        <v>57</v>
      </c>
      <c r="D141" s="82"/>
      <c r="E141" s="14"/>
      <c r="F141" s="31">
        <v>157.41273660229524</v>
      </c>
      <c r="G141" s="84"/>
      <c r="H141" s="14"/>
      <c r="I141" s="31">
        <v>157.41273660229524</v>
      </c>
      <c r="J141" s="42"/>
      <c r="K141" s="14"/>
      <c r="L141" s="34">
        <v>28.09</v>
      </c>
      <c r="M141" s="42"/>
      <c r="N141" s="60">
        <v>-129.32273660229524</v>
      </c>
      <c r="O141" s="42"/>
      <c r="P141" s="14"/>
      <c r="Q141" s="34">
        <v>135</v>
      </c>
      <c r="R141" s="42"/>
      <c r="S141" s="86">
        <v>-106.91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20.45" customHeight="1">
      <c r="A142" t="s">
        <v>361</v>
      </c>
      <c r="B142" s="12" t="s">
        <v>74</v>
      </c>
      <c r="C142" s="30" t="s">
        <v>58</v>
      </c>
      <c r="D142" s="82"/>
      <c r="E142" s="14"/>
      <c r="F142" s="31">
        <v>10</v>
      </c>
      <c r="G142" s="84"/>
      <c r="H142" s="14"/>
      <c r="I142" s="31">
        <v>10</v>
      </c>
      <c r="J142" s="42"/>
      <c r="K142" s="14"/>
      <c r="L142" s="34">
        <v>0</v>
      </c>
      <c r="M142" s="42"/>
      <c r="N142" s="60">
        <v>-10</v>
      </c>
      <c r="O142" s="42"/>
      <c r="P142" s="14"/>
      <c r="Q142" s="34">
        <v>10</v>
      </c>
      <c r="R142" s="42"/>
      <c r="S142" s="86">
        <v>-10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20.45" customHeight="1">
      <c r="A143" t="s">
        <v>362</v>
      </c>
      <c r="B143" s="12" t="s">
        <v>74</v>
      </c>
      <c r="C143" s="30" t="s">
        <v>59</v>
      </c>
      <c r="D143" s="82"/>
      <c r="E143" s="14"/>
      <c r="F143" s="31">
        <v>261.59999999999997</v>
      </c>
      <c r="G143" s="84"/>
      <c r="H143" s="14"/>
      <c r="I143" s="31">
        <v>261.59999999999997</v>
      </c>
      <c r="J143" s="42"/>
      <c r="K143" s="14"/>
      <c r="L143" s="33">
        <v>239.58</v>
      </c>
      <c r="M143" s="42"/>
      <c r="N143" s="60">
        <v>-22.019999999999953</v>
      </c>
      <c r="O143" s="42"/>
      <c r="P143" s="14"/>
      <c r="Q143" s="33">
        <v>222</v>
      </c>
      <c r="R143" s="42"/>
      <c r="S143" s="86">
        <v>17.580000000000013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20.45" customHeight="1">
      <c r="A144" t="s">
        <v>363</v>
      </c>
      <c r="B144" s="12" t="s">
        <v>74</v>
      </c>
      <c r="C144" s="30" t="s">
        <v>60</v>
      </c>
      <c r="D144" s="82"/>
      <c r="E144" s="14"/>
      <c r="F144" s="31">
        <v>268.09199999999998</v>
      </c>
      <c r="G144" s="84"/>
      <c r="H144" s="14"/>
      <c r="I144" s="31">
        <v>268.09199999999998</v>
      </c>
      <c r="J144" s="42"/>
      <c r="K144" s="14"/>
      <c r="L144" s="34">
        <v>48.54</v>
      </c>
      <c r="M144" s="42"/>
      <c r="N144" s="60">
        <v>-219.55199999999999</v>
      </c>
      <c r="O144" s="42"/>
      <c r="P144" s="14"/>
      <c r="Q144" s="34">
        <v>136.69999999999999</v>
      </c>
      <c r="R144" s="42"/>
      <c r="S144" s="86">
        <v>-88.16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20.45" customHeight="1">
      <c r="A145" t="s">
        <v>364</v>
      </c>
      <c r="B145" s="12" t="s">
        <v>74</v>
      </c>
      <c r="C145" s="30" t="s">
        <v>61</v>
      </c>
      <c r="D145" s="82"/>
      <c r="E145" s="14"/>
      <c r="F145" s="31">
        <v>103.8</v>
      </c>
      <c r="G145" s="84"/>
      <c r="H145" s="14"/>
      <c r="I145" s="31">
        <v>103.8</v>
      </c>
      <c r="J145" s="42"/>
      <c r="K145" s="14"/>
      <c r="L145" s="34">
        <v>57.32</v>
      </c>
      <c r="M145" s="42"/>
      <c r="N145" s="60">
        <v>-46.48</v>
      </c>
      <c r="O145" s="42"/>
      <c r="P145" s="14"/>
      <c r="Q145" s="34">
        <v>24.8</v>
      </c>
      <c r="R145" s="42"/>
      <c r="S145" s="86">
        <v>32.519999999999996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20.45" customHeight="1">
      <c r="A146" t="s">
        <v>365</v>
      </c>
      <c r="B146" s="12" t="s">
        <v>74</v>
      </c>
      <c r="C146" s="30" t="s">
        <v>62</v>
      </c>
      <c r="D146" s="82"/>
      <c r="E146" s="14"/>
      <c r="F146" s="31">
        <v>430.91999999999996</v>
      </c>
      <c r="G146" s="84"/>
      <c r="H146" s="14"/>
      <c r="I146" s="31">
        <v>430.91999999999996</v>
      </c>
      <c r="J146" s="42"/>
      <c r="K146" s="14"/>
      <c r="L146" s="34">
        <v>449.41</v>
      </c>
      <c r="M146" s="42"/>
      <c r="N146" s="60">
        <v>18.490000000000066</v>
      </c>
      <c r="O146" s="42"/>
      <c r="P146" s="14"/>
      <c r="Q146" s="34">
        <v>689.82</v>
      </c>
      <c r="R146" s="42"/>
      <c r="S146" s="86">
        <v>-240.41000000000003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20.45" customHeight="1">
      <c r="A147" t="s">
        <v>366</v>
      </c>
      <c r="B147" s="12" t="s">
        <v>74</v>
      </c>
      <c r="C147" s="30" t="s">
        <v>63</v>
      </c>
      <c r="D147" s="82"/>
      <c r="E147" s="14"/>
      <c r="F147" s="31">
        <v>70.63</v>
      </c>
      <c r="G147" s="84"/>
      <c r="H147" s="14"/>
      <c r="I147" s="31">
        <v>70.63</v>
      </c>
      <c r="J147" s="42"/>
      <c r="K147" s="14"/>
      <c r="L147" s="34">
        <v>130.62</v>
      </c>
      <c r="M147" s="42"/>
      <c r="N147" s="60">
        <v>59.990000000000009</v>
      </c>
      <c r="O147" s="42"/>
      <c r="P147" s="14"/>
      <c r="Q147" s="34">
        <v>60</v>
      </c>
      <c r="R147" s="42"/>
      <c r="S147" s="86">
        <v>70.62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20.45" customHeight="1">
      <c r="A148" t="s">
        <v>367</v>
      </c>
      <c r="B148" s="12" t="s">
        <v>74</v>
      </c>
      <c r="C148" s="30" t="s">
        <v>64</v>
      </c>
      <c r="D148" s="82"/>
      <c r="E148" s="14"/>
      <c r="F148" s="31">
        <v>1376.496525145353</v>
      </c>
      <c r="G148" s="84"/>
      <c r="H148" s="14"/>
      <c r="I148" s="31">
        <v>1376.496525145353</v>
      </c>
      <c r="J148" s="42"/>
      <c r="K148" s="14"/>
      <c r="L148" s="34">
        <v>689.52100000000007</v>
      </c>
      <c r="M148" s="42"/>
      <c r="N148" s="60">
        <v>-686.97552514535289</v>
      </c>
      <c r="O148" s="42"/>
      <c r="P148" s="14"/>
      <c r="Q148" s="34">
        <v>818.02500000000009</v>
      </c>
      <c r="R148" s="42"/>
      <c r="S148" s="86">
        <v>-128.50400000000002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20.45" hidden="1" customHeight="1">
      <c r="A149" t="s">
        <v>342</v>
      </c>
      <c r="B149" s="12" t="s">
        <v>74</v>
      </c>
      <c r="C149" s="30" t="s">
        <v>21</v>
      </c>
      <c r="D149" s="82"/>
      <c r="E149" s="14"/>
      <c r="F149" s="31">
        <v>0</v>
      </c>
      <c r="G149" s="84"/>
      <c r="H149" s="14"/>
      <c r="I149" s="31">
        <v>0</v>
      </c>
      <c r="J149" s="42"/>
      <c r="K149" s="14"/>
      <c r="L149" s="34">
        <v>0</v>
      </c>
      <c r="M149" s="42"/>
      <c r="N149" s="60">
        <v>0</v>
      </c>
      <c r="O149" s="42"/>
      <c r="P149" s="14"/>
      <c r="Q149" s="34">
        <v>0</v>
      </c>
      <c r="R149" s="42"/>
      <c r="S149" s="86"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20.45" hidden="1" customHeight="1">
      <c r="A150" t="s">
        <v>342</v>
      </c>
      <c r="B150" s="12" t="s">
        <v>74</v>
      </c>
      <c r="C150" s="30" t="s">
        <v>21</v>
      </c>
      <c r="D150" s="82"/>
      <c r="E150" s="14"/>
      <c r="F150" s="31">
        <v>0</v>
      </c>
      <c r="G150" s="84"/>
      <c r="H150" s="14"/>
      <c r="I150" s="31">
        <v>0</v>
      </c>
      <c r="J150" s="42"/>
      <c r="K150" s="14"/>
      <c r="L150" s="34">
        <v>0</v>
      </c>
      <c r="M150" s="42"/>
      <c r="N150" s="60">
        <v>0</v>
      </c>
      <c r="O150" s="42"/>
      <c r="P150" s="14"/>
      <c r="Q150" s="34">
        <v>0</v>
      </c>
      <c r="R150" s="42"/>
      <c r="S150" s="86"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20.45" hidden="1" customHeight="1">
      <c r="A151" t="s">
        <v>342</v>
      </c>
      <c r="B151" s="12" t="s">
        <v>74</v>
      </c>
      <c r="C151" s="30" t="s">
        <v>21</v>
      </c>
      <c r="D151" s="82"/>
      <c r="E151" s="14"/>
      <c r="F151" s="31">
        <v>0</v>
      </c>
      <c r="G151" s="84"/>
      <c r="H151" s="14"/>
      <c r="I151" s="31">
        <v>0</v>
      </c>
      <c r="J151" s="42"/>
      <c r="K151" s="14"/>
      <c r="L151" s="34">
        <v>0</v>
      </c>
      <c r="M151" s="42"/>
      <c r="N151" s="60">
        <v>0</v>
      </c>
      <c r="O151" s="42"/>
      <c r="P151" s="14"/>
      <c r="Q151" s="34">
        <v>0</v>
      </c>
      <c r="R151" s="42"/>
      <c r="S151" s="86"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20.45" customHeight="1">
      <c r="A152" t="s">
        <v>368</v>
      </c>
      <c r="B152" s="12" t="s">
        <v>74</v>
      </c>
      <c r="C152" s="99" t="s">
        <v>65</v>
      </c>
      <c r="D152" s="100" t="s">
        <v>40</v>
      </c>
      <c r="E152" s="101">
        <v>8.9979694237602728E-2</v>
      </c>
      <c r="F152" s="102">
        <v>9090.0116617476469</v>
      </c>
      <c r="G152" s="103" t="s">
        <v>40</v>
      </c>
      <c r="H152" s="101">
        <v>8.9979694237602728E-2</v>
      </c>
      <c r="I152" s="102">
        <v>9090.0116617476469</v>
      </c>
      <c r="J152" s="103" t="s">
        <v>40</v>
      </c>
      <c r="K152" s="101">
        <v>2.8701786934343436E-2</v>
      </c>
      <c r="L152" s="102">
        <v>4527.2910000000002</v>
      </c>
      <c r="M152" s="106"/>
      <c r="N152" s="102">
        <v>-4562.7206617476468</v>
      </c>
      <c r="O152" s="103" t="s">
        <v>40</v>
      </c>
      <c r="P152" s="101">
        <v>9.6385983484260973E-2</v>
      </c>
      <c r="Q152" s="102">
        <v>7538.9549999999999</v>
      </c>
      <c r="R152" s="106"/>
      <c r="S152" s="107">
        <v>-3011.6639999999998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20.45" customHeight="1">
      <c r="A153" t="s">
        <v>74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20.45" customHeight="1">
      <c r="A154" t="s">
        <v>369</v>
      </c>
      <c r="B154" s="12" t="s">
        <v>74</v>
      </c>
      <c r="C154" s="99" t="s">
        <v>66</v>
      </c>
      <c r="D154" s="100" t="s">
        <v>40</v>
      </c>
      <c r="E154" s="101">
        <v>0.89034932142370027</v>
      </c>
      <c r="F154" s="102">
        <v>89945.690339858207</v>
      </c>
      <c r="G154" s="103" t="s">
        <v>40</v>
      </c>
      <c r="H154" s="101">
        <v>0.89034932142370027</v>
      </c>
      <c r="I154" s="102">
        <v>89945.690339858207</v>
      </c>
      <c r="J154" s="103" t="s">
        <v>40</v>
      </c>
      <c r="K154" s="101">
        <v>0.5647060766469133</v>
      </c>
      <c r="L154" s="102">
        <v>89074.201000000001</v>
      </c>
      <c r="M154" s="106"/>
      <c r="N154" s="119">
        <v>-871.48933985820622</v>
      </c>
      <c r="O154" s="103" t="s">
        <v>40</v>
      </c>
      <c r="P154" s="101">
        <v>1.1321014289860301</v>
      </c>
      <c r="Q154" s="102">
        <v>88548.785000000003</v>
      </c>
      <c r="R154" s="106"/>
      <c r="S154" s="120">
        <v>525.41599999999744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20.45" customHeight="1">
      <c r="A155" t="s">
        <v>370</v>
      </c>
      <c r="B155" s="12" t="s">
        <v>74</v>
      </c>
      <c r="C155" s="30" t="s">
        <v>371</v>
      </c>
      <c r="D155" s="156"/>
      <c r="E155" s="157"/>
      <c r="F155" s="31">
        <v>0</v>
      </c>
      <c r="G155" s="158"/>
      <c r="H155" s="157"/>
      <c r="I155" s="31">
        <v>0</v>
      </c>
      <c r="J155" s="158"/>
      <c r="K155" s="157"/>
      <c r="L155" s="33">
        <v>0</v>
      </c>
      <c r="M155" s="42"/>
      <c r="N155" s="60">
        <v>0</v>
      </c>
      <c r="O155" s="158"/>
      <c r="P155" s="157"/>
      <c r="Q155" s="34">
        <v>0</v>
      </c>
      <c r="R155" s="42"/>
      <c r="S155" s="86">
        <v>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20.45" customHeight="1">
      <c r="A156" t="s">
        <v>372</v>
      </c>
      <c r="B156" s="12" t="s">
        <v>74</v>
      </c>
      <c r="C156" s="30" t="s">
        <v>82</v>
      </c>
      <c r="D156" s="156"/>
      <c r="E156" s="157"/>
      <c r="F156" s="31">
        <v>0</v>
      </c>
      <c r="G156" s="158"/>
      <c r="H156" s="157"/>
      <c r="I156" s="31">
        <v>0</v>
      </c>
      <c r="J156" s="158"/>
      <c r="K156" s="157"/>
      <c r="L156" s="34">
        <v>0</v>
      </c>
      <c r="M156" s="42"/>
      <c r="N156" s="60">
        <v>0</v>
      </c>
      <c r="O156" s="158"/>
      <c r="P156" s="157"/>
      <c r="Q156" s="34">
        <v>0</v>
      </c>
      <c r="R156" s="42"/>
      <c r="S156" s="86"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20.45" customHeight="1">
      <c r="A157" t="s">
        <v>373</v>
      </c>
      <c r="B157" s="12" t="s">
        <v>74</v>
      </c>
      <c r="C157" s="30" t="s">
        <v>83</v>
      </c>
      <c r="D157" s="82"/>
      <c r="E157" s="14"/>
      <c r="F157" s="31">
        <v>0</v>
      </c>
      <c r="G157" s="84"/>
      <c r="H157" s="14"/>
      <c r="I157" s="31">
        <v>0</v>
      </c>
      <c r="J157" s="42"/>
      <c r="K157" s="14"/>
      <c r="L157" s="34">
        <v>0</v>
      </c>
      <c r="M157" s="42"/>
      <c r="N157" s="60">
        <v>0</v>
      </c>
      <c r="O157" s="42"/>
      <c r="P157" s="14"/>
      <c r="Q157" s="34">
        <v>0</v>
      </c>
      <c r="R157" s="42"/>
      <c r="S157" s="86"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20.45" customHeight="1">
      <c r="A158" t="s">
        <v>374</v>
      </c>
      <c r="B158" s="12" t="s">
        <v>74</v>
      </c>
      <c r="C158" s="30" t="s">
        <v>71</v>
      </c>
      <c r="D158" s="82"/>
      <c r="E158" s="14"/>
      <c r="F158" s="31">
        <v>12360.835141695234</v>
      </c>
      <c r="G158" s="84"/>
      <c r="H158" s="14"/>
      <c r="I158" s="31">
        <v>12360.835141695234</v>
      </c>
      <c r="J158" s="42"/>
      <c r="K158" s="14"/>
      <c r="L158" s="33">
        <v>13611</v>
      </c>
      <c r="M158" s="42"/>
      <c r="N158" s="60">
        <v>1250.1648583047663</v>
      </c>
      <c r="O158" s="42"/>
      <c r="P158" s="14"/>
      <c r="Q158" s="34">
        <v>13262</v>
      </c>
      <c r="R158" s="42"/>
      <c r="S158" s="86">
        <v>349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20.45" hidden="1" customHeight="1">
      <c r="A159" t="s">
        <v>342</v>
      </c>
      <c r="B159" s="12" t="s">
        <v>74</v>
      </c>
      <c r="C159" s="30" t="s">
        <v>21</v>
      </c>
      <c r="D159" s="82"/>
      <c r="E159" s="14"/>
      <c r="F159" s="31">
        <v>0</v>
      </c>
      <c r="G159" s="84"/>
      <c r="H159" s="14"/>
      <c r="I159" s="31">
        <v>0</v>
      </c>
      <c r="J159" s="42"/>
      <c r="K159" s="14"/>
      <c r="L159" s="33">
        <v>0</v>
      </c>
      <c r="M159" s="42"/>
      <c r="N159" s="60">
        <v>0</v>
      </c>
      <c r="O159" s="42"/>
      <c r="P159" s="14"/>
      <c r="Q159" s="34">
        <v>0</v>
      </c>
      <c r="R159" s="42"/>
      <c r="S159" s="86"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20.45" hidden="1" customHeight="1">
      <c r="A160" t="s">
        <v>342</v>
      </c>
      <c r="B160" s="12" t="s">
        <v>74</v>
      </c>
      <c r="C160" s="30" t="s">
        <v>21</v>
      </c>
      <c r="D160" s="82"/>
      <c r="E160" s="14"/>
      <c r="F160" s="31">
        <v>0</v>
      </c>
      <c r="G160" s="84"/>
      <c r="H160" s="14"/>
      <c r="I160" s="31">
        <v>0</v>
      </c>
      <c r="J160" s="42"/>
      <c r="K160" s="14"/>
      <c r="L160" s="33">
        <v>0</v>
      </c>
      <c r="M160" s="42"/>
      <c r="N160" s="60">
        <v>0</v>
      </c>
      <c r="O160" s="42"/>
      <c r="P160" s="14"/>
      <c r="Q160" s="34">
        <v>0</v>
      </c>
      <c r="R160" s="42"/>
      <c r="S160" s="86"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20.45" hidden="1" customHeight="1">
      <c r="A161" t="s">
        <v>342</v>
      </c>
      <c r="B161" s="12" t="s">
        <v>74</v>
      </c>
      <c r="C161" s="88" t="s">
        <v>21</v>
      </c>
      <c r="D161" s="89"/>
      <c r="E161" s="117"/>
      <c r="F161" s="31">
        <v>0</v>
      </c>
      <c r="G161" s="84"/>
      <c r="H161" s="14"/>
      <c r="I161" s="31">
        <v>0</v>
      </c>
      <c r="J161" s="42"/>
      <c r="K161" s="14"/>
      <c r="L161" s="33">
        <v>0</v>
      </c>
      <c r="M161" s="42"/>
      <c r="N161" s="60">
        <v>0</v>
      </c>
      <c r="O161" s="42"/>
      <c r="P161" s="14"/>
      <c r="Q161" s="34">
        <v>0</v>
      </c>
      <c r="R161" s="42"/>
      <c r="S161" s="86"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20.45" customHeight="1">
      <c r="B162" s="12"/>
      <c r="C162" s="99" t="s">
        <v>72</v>
      </c>
      <c r="D162" s="100"/>
      <c r="E162" s="101"/>
      <c r="F162" s="102">
        <v>12360.835141695234</v>
      </c>
      <c r="G162" s="103"/>
      <c r="H162" s="101"/>
      <c r="I162" s="102">
        <v>12360.835141695234</v>
      </c>
      <c r="J162" s="103"/>
      <c r="K162" s="101"/>
      <c r="L162" s="102">
        <v>13611</v>
      </c>
      <c r="M162" s="106"/>
      <c r="N162" s="102">
        <v>0</v>
      </c>
      <c r="O162" s="103"/>
      <c r="P162" s="101"/>
      <c r="Q162" s="102">
        <v>13262</v>
      </c>
      <c r="R162" s="106"/>
      <c r="S162" s="107">
        <v>349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20.4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20.45" customHeight="1" thickBot="1">
      <c r="B164" s="12"/>
      <c r="C164" s="130" t="s">
        <v>73</v>
      </c>
      <c r="D164" s="159"/>
      <c r="E164" s="131"/>
      <c r="F164" s="133">
        <v>23438.067126337541</v>
      </c>
      <c r="G164" s="160"/>
      <c r="H164" s="131"/>
      <c r="I164" s="133">
        <v>23438.067126337541</v>
      </c>
      <c r="J164" s="161"/>
      <c r="K164" s="132"/>
      <c r="L164" s="133">
        <v>82272.309000000067</v>
      </c>
      <c r="M164" s="161"/>
      <c r="N164" s="133">
        <v>58834.241873662526</v>
      </c>
      <c r="O164" s="161"/>
      <c r="P164" s="132"/>
      <c r="Q164" s="133">
        <v>2929.5149999999849</v>
      </c>
      <c r="R164" s="161"/>
      <c r="S164" s="135">
        <v>79342.794000000082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">
        <v>256</v>
      </c>
      <c r="D167" s="2"/>
      <c r="E167" s="2"/>
      <c r="F167" s="2"/>
      <c r="G167" s="2"/>
      <c r="H167" s="1"/>
      <c r="I167" s="1"/>
      <c r="J167" s="1"/>
      <c r="K167" s="749" t="s">
        <v>84</v>
      </c>
      <c r="L167" s="2"/>
      <c r="M167" s="2"/>
      <c r="N167" s="1"/>
      <c r="O167" s="1"/>
      <c r="P167" s="2"/>
      <c r="Q167" s="1"/>
      <c r="R167" s="2"/>
      <c r="S167" s="5" t="s">
        <v>563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20.45" customHeight="1" thickTop="1">
      <c r="B169" s="12"/>
      <c r="C169" s="13"/>
      <c r="D169" s="774" t="s">
        <v>5</v>
      </c>
      <c r="E169" s="775"/>
      <c r="F169" s="776"/>
      <c r="G169" s="777" t="s">
        <v>75</v>
      </c>
      <c r="H169" s="775"/>
      <c r="I169" s="776"/>
      <c r="J169" s="777" t="s">
        <v>7</v>
      </c>
      <c r="K169" s="775"/>
      <c r="L169" s="776"/>
      <c r="M169" s="777" t="s">
        <v>8</v>
      </c>
      <c r="N169" s="776"/>
      <c r="O169" s="774" t="s">
        <v>9</v>
      </c>
      <c r="P169" s="775"/>
      <c r="Q169" s="776"/>
      <c r="R169" s="777" t="s">
        <v>10</v>
      </c>
      <c r="S169" s="778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20.45" customHeight="1">
      <c r="A170" t="s">
        <v>84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20.45" customHeight="1">
      <c r="A171" t="s">
        <v>375</v>
      </c>
      <c r="B171" s="12" t="s">
        <v>84</v>
      </c>
      <c r="C171" s="30" t="s">
        <v>87</v>
      </c>
      <c r="D171" s="14">
        <v>646.98142975837663</v>
      </c>
      <c r="E171" s="83">
        <v>158794.14246347235</v>
      </c>
      <c r="F171" s="83">
        <v>119175.94609597976</v>
      </c>
      <c r="G171" s="163">
        <v>646.98142975837663</v>
      </c>
      <c r="H171" s="83">
        <v>158794.14246347235</v>
      </c>
      <c r="I171" s="83">
        <v>119175.94609597976</v>
      </c>
      <c r="J171" s="659">
        <v>554</v>
      </c>
      <c r="K171" s="31">
        <v>120082.12</v>
      </c>
      <c r="L171" s="34">
        <v>91878.689999999988</v>
      </c>
      <c r="M171" s="164">
        <v>-0.24378747139477983</v>
      </c>
      <c r="N171" s="60">
        <v>-27297.25609597977</v>
      </c>
      <c r="O171" s="659">
        <v>654</v>
      </c>
      <c r="P171" s="31">
        <v>147912.38</v>
      </c>
      <c r="Q171" s="34">
        <v>111951.71</v>
      </c>
      <c r="R171" s="164">
        <v>0.84709480122324154</v>
      </c>
      <c r="S171" s="86">
        <v>-20073.020000000019</v>
      </c>
      <c r="T171" s="83"/>
      <c r="U171" s="14">
        <v>90122.343546160278</v>
      </c>
      <c r="V171" s="14">
        <v>-1756.3464538397093</v>
      </c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20.45" customHeight="1">
      <c r="A172" t="s">
        <v>376</v>
      </c>
      <c r="B172" s="12" t="s">
        <v>84</v>
      </c>
      <c r="C172" s="30" t="s">
        <v>88</v>
      </c>
      <c r="D172" s="14"/>
      <c r="E172" s="150"/>
      <c r="F172" s="165">
        <v>0.75050593332429738</v>
      </c>
      <c r="G172" s="42"/>
      <c r="H172" s="150"/>
      <c r="I172" s="165">
        <v>0.75050593332429738</v>
      </c>
      <c r="J172" s="61"/>
      <c r="K172" s="14"/>
      <c r="L172" s="165">
        <v>0.76513214456906653</v>
      </c>
      <c r="M172" s="164"/>
      <c r="N172" s="60"/>
      <c r="O172" s="61"/>
      <c r="P172" s="14"/>
      <c r="Q172" s="165">
        <v>0.75687856553995014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20.45" customHeight="1">
      <c r="A173" t="s">
        <v>84</v>
      </c>
      <c r="B173" s="12" t="s">
        <v>84</v>
      </c>
      <c r="C173" s="88"/>
      <c r="D173" s="117"/>
      <c r="E173" s="166">
        <v>245.43848580441642</v>
      </c>
      <c r="F173" s="167"/>
      <c r="G173" s="24"/>
      <c r="H173" s="166">
        <v>245.43848580441642</v>
      </c>
      <c r="I173" s="167"/>
      <c r="J173" s="168"/>
      <c r="K173" s="169">
        <v>216.75472924187724</v>
      </c>
      <c r="L173" s="167"/>
      <c r="M173" s="170"/>
      <c r="N173" s="94"/>
      <c r="O173" s="168"/>
      <c r="P173" s="169">
        <v>226.16571865443424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20.45" customHeight="1">
      <c r="A174" t="s">
        <v>377</v>
      </c>
      <c r="B174" s="12" t="s">
        <v>84</v>
      </c>
      <c r="C174" s="15" t="s">
        <v>89</v>
      </c>
      <c r="D174" s="171">
        <v>376.76791619169114</v>
      </c>
      <c r="E174" s="83">
        <v>66587.701845687625</v>
      </c>
      <c r="F174" s="83">
        <v>46489.158388346921</v>
      </c>
      <c r="G174" s="172">
        <v>376.76791619169114</v>
      </c>
      <c r="H174" s="83">
        <v>66587.701845687625</v>
      </c>
      <c r="I174" s="83">
        <v>46489.158388346921</v>
      </c>
      <c r="J174" s="660">
        <v>246</v>
      </c>
      <c r="K174" s="31">
        <v>59705.25</v>
      </c>
      <c r="L174" s="34">
        <v>42420.630000000005</v>
      </c>
      <c r="M174" s="164">
        <v>-0.10335920380068424</v>
      </c>
      <c r="N174" s="115">
        <v>-4068.5283883469165</v>
      </c>
      <c r="O174" s="660">
        <v>467</v>
      </c>
      <c r="P174" s="173">
        <v>93955.59</v>
      </c>
      <c r="Q174" s="34">
        <v>61668.539999999994</v>
      </c>
      <c r="R174" s="164">
        <v>0.52676659528907921</v>
      </c>
      <c r="S174" s="86">
        <v>-19247.909999999989</v>
      </c>
      <c r="T174" s="83"/>
      <c r="U174" s="14">
        <v>41684.07599196348</v>
      </c>
      <c r="V174" s="14">
        <v>-736.55400803652446</v>
      </c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20.45" customHeight="1">
      <c r="A175" t="s">
        <v>376</v>
      </c>
      <c r="B175" s="12" t="s">
        <v>84</v>
      </c>
      <c r="C175" s="30" t="s">
        <v>88</v>
      </c>
      <c r="D175" s="14"/>
      <c r="E175" s="14"/>
      <c r="F175" s="165">
        <v>0.69816433214773377</v>
      </c>
      <c r="G175" s="42"/>
      <c r="H175" s="14"/>
      <c r="I175" s="165">
        <v>0.69816433214773377</v>
      </c>
      <c r="J175" s="42"/>
      <c r="K175" s="14"/>
      <c r="L175" s="165">
        <v>0.71050083535367503</v>
      </c>
      <c r="M175" s="43"/>
      <c r="N175" s="44"/>
      <c r="O175" s="42"/>
      <c r="P175" s="14"/>
      <c r="Q175" s="165">
        <v>0.65635839230002169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20.45" customHeight="1">
      <c r="A176" t="s">
        <v>84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20.45" customHeight="1">
      <c r="A177" t="s">
        <v>379</v>
      </c>
      <c r="B177" s="12" t="s">
        <v>84</v>
      </c>
      <c r="C177" s="30" t="s">
        <v>90</v>
      </c>
      <c r="D177" s="14">
        <v>281.57639574585056</v>
      </c>
      <c r="E177" s="83">
        <v>66401.957964104484</v>
      </c>
      <c r="F177" s="83">
        <v>48687.680748074017</v>
      </c>
      <c r="G177" s="42">
        <v>281.57639574585056</v>
      </c>
      <c r="H177" s="83">
        <v>66401.957964104484</v>
      </c>
      <c r="I177" s="83">
        <v>48687.680748074017</v>
      </c>
      <c r="J177" s="659">
        <v>302</v>
      </c>
      <c r="K177" s="173">
        <v>52572.99</v>
      </c>
      <c r="L177" s="34">
        <v>39366.6</v>
      </c>
      <c r="M177" s="164">
        <v>-0.20826144872987237</v>
      </c>
      <c r="N177" s="60">
        <v>-9321.0807480740186</v>
      </c>
      <c r="O177" s="659">
        <v>262</v>
      </c>
      <c r="P177" s="173">
        <v>49785.77</v>
      </c>
      <c r="Q177" s="34">
        <v>32856.47</v>
      </c>
      <c r="R177" s="164">
        <v>1.1526717557251909</v>
      </c>
      <c r="S177" s="86">
        <v>6510.1299999999974</v>
      </c>
      <c r="T177" s="83"/>
      <c r="U177" s="14">
        <v>38547.913820182606</v>
      </c>
      <c r="V177" s="14">
        <v>-818.68617981739226</v>
      </c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20.45" customHeight="1">
      <c r="A178" t="s">
        <v>376</v>
      </c>
      <c r="B178" s="12" t="s">
        <v>84</v>
      </c>
      <c r="C178" s="30" t="s">
        <v>88</v>
      </c>
      <c r="D178" s="14"/>
      <c r="E178" s="150"/>
      <c r="F178" s="165">
        <v>0.73322658308349231</v>
      </c>
      <c r="G178" s="42"/>
      <c r="H178" s="150"/>
      <c r="I178" s="165">
        <v>0.73322658308349231</v>
      </c>
      <c r="J178" s="61"/>
      <c r="K178" s="150"/>
      <c r="L178" s="165">
        <v>0.74879895550928333</v>
      </c>
      <c r="M178" s="164"/>
      <c r="N178" s="60">
        <v>1.5572372425791015E-2</v>
      </c>
      <c r="O178" s="61"/>
      <c r="P178" s="150"/>
      <c r="Q178" s="165">
        <v>0.65995705198493471</v>
      </c>
      <c r="R178" s="61"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20.45" customHeight="1">
      <c r="A179" t="s">
        <v>84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20.45" customHeight="1">
      <c r="A180" t="s">
        <v>380</v>
      </c>
      <c r="B180" s="12" t="s">
        <v>84</v>
      </c>
      <c r="C180" s="15" t="s">
        <v>91</v>
      </c>
      <c r="D180" s="111">
        <v>0</v>
      </c>
      <c r="E180" s="83">
        <v>23.953321364452425</v>
      </c>
      <c r="F180" s="83">
        <v>17.725457809694795</v>
      </c>
      <c r="G180" s="113">
        <v>0</v>
      </c>
      <c r="H180" s="83">
        <v>23.953321364452425</v>
      </c>
      <c r="I180" s="83">
        <v>17.725457809694795</v>
      </c>
      <c r="J180" s="660">
        <v>0</v>
      </c>
      <c r="K180" s="173">
        <v>504.86</v>
      </c>
      <c r="L180" s="114">
        <v>468.08000000000004</v>
      </c>
      <c r="M180" s="182">
        <v>20.076826562734222</v>
      </c>
      <c r="N180" s="115">
        <v>450.35454219030527</v>
      </c>
      <c r="O180" s="660">
        <v>0</v>
      </c>
      <c r="P180" s="173">
        <v>0.01</v>
      </c>
      <c r="Q180" s="114">
        <v>0.01</v>
      </c>
      <c r="R180" s="164">
        <v>0</v>
      </c>
      <c r="S180" s="116">
        <v>468.07000000000005</v>
      </c>
      <c r="T180" s="83"/>
      <c r="U180" s="14">
        <v>373.59640000000002</v>
      </c>
      <c r="V180" s="14">
        <v>-94.483600000000024</v>
      </c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20.45" customHeight="1">
      <c r="A181" t="s">
        <v>376</v>
      </c>
      <c r="B181" s="12" t="s">
        <v>84</v>
      </c>
      <c r="C181" s="30" t="s">
        <v>88</v>
      </c>
      <c r="D181" s="77"/>
      <c r="E181" s="183"/>
      <c r="F181" s="165">
        <v>0.74</v>
      </c>
      <c r="G181" s="79"/>
      <c r="H181" s="183"/>
      <c r="I181" s="165">
        <v>0.74</v>
      </c>
      <c r="J181" s="184"/>
      <c r="K181" s="183">
        <v>0</v>
      </c>
      <c r="L181" s="165">
        <v>0.92714812027096627</v>
      </c>
      <c r="M181" s="61">
        <v>0</v>
      </c>
      <c r="N181" s="185"/>
      <c r="O181" s="184"/>
      <c r="P181" s="183">
        <v>0</v>
      </c>
      <c r="Q181" s="165">
        <v>1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20.45" customHeight="1">
      <c r="A182" t="s">
        <v>84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0.45" customHeight="1" thickBot="1">
      <c r="A183" t="s">
        <v>381</v>
      </c>
      <c r="B183" s="12" t="s">
        <v>84</v>
      </c>
      <c r="C183" s="30" t="s">
        <v>92</v>
      </c>
      <c r="D183" s="14"/>
      <c r="E183" s="14"/>
      <c r="F183" s="60">
        <v>-5033.4209187872038</v>
      </c>
      <c r="G183" s="42"/>
      <c r="H183" s="83"/>
      <c r="I183" s="83">
        <v>-5033.4209187872038</v>
      </c>
      <c r="J183" s="61"/>
      <c r="K183" s="83"/>
      <c r="L183" s="34">
        <v>-4646.71</v>
      </c>
      <c r="M183" s="184"/>
      <c r="N183" s="60">
        <v>386.71091878720381</v>
      </c>
      <c r="O183" s="61"/>
      <c r="P183" s="83"/>
      <c r="Q183" s="34">
        <v>-6115.94</v>
      </c>
      <c r="R183" s="193"/>
      <c r="S183" s="86">
        <v>1469.2299999999996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20.45" customHeight="1" thickTop="1">
      <c r="A184" t="s">
        <v>382</v>
      </c>
      <c r="B184" s="12" t="s">
        <v>84</v>
      </c>
      <c r="C184" s="194" t="s">
        <v>93</v>
      </c>
      <c r="D184" s="195"/>
      <c r="E184" s="195">
        <v>291807.75559462892</v>
      </c>
      <c r="F184" s="196">
        <v>209337.0897714232</v>
      </c>
      <c r="G184" s="197"/>
      <c r="H184" s="195">
        <v>291807.75559462892</v>
      </c>
      <c r="I184" s="196">
        <v>209337.0897714232</v>
      </c>
      <c r="J184" s="197">
        <v>1102</v>
      </c>
      <c r="K184" s="195">
        <v>232865.21999999997</v>
      </c>
      <c r="L184" s="196">
        <v>169487.29</v>
      </c>
      <c r="M184" s="198">
        <v>-0.20199098366840618</v>
      </c>
      <c r="N184" s="196">
        <v>-39849.79977142319</v>
      </c>
      <c r="O184" s="197">
        <v>1383</v>
      </c>
      <c r="P184" s="195">
        <v>291653.75</v>
      </c>
      <c r="Q184" s="196">
        <v>200360.79</v>
      </c>
      <c r="R184" s="43">
        <v>0.79681851048445407</v>
      </c>
      <c r="S184" s="199">
        <v>-30873.5</v>
      </c>
      <c r="T184" s="118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20.45" customHeight="1">
      <c r="A185" t="s">
        <v>383</v>
      </c>
      <c r="B185" s="12" t="s">
        <v>84</v>
      </c>
      <c r="C185" s="200" t="s">
        <v>94</v>
      </c>
      <c r="D185" s="201"/>
      <c r="E185" s="201"/>
      <c r="F185" s="202">
        <v>0.71738014414609441</v>
      </c>
      <c r="G185" s="203"/>
      <c r="H185" s="201">
        <v>0</v>
      </c>
      <c r="I185" s="44">
        <v>0.71738014414609441</v>
      </c>
      <c r="J185" s="203"/>
      <c r="K185" s="204">
        <v>211.31145190562611</v>
      </c>
      <c r="L185" s="44">
        <v>0.72783428113481274</v>
      </c>
      <c r="M185" s="203"/>
      <c r="N185" s="202">
        <v>-0.19036186953270201</v>
      </c>
      <c r="O185" s="203"/>
      <c r="P185" s="204">
        <v>210.88485177151119</v>
      </c>
      <c r="Q185" s="44">
        <v>0.68698170347543963</v>
      </c>
      <c r="R185" s="203"/>
      <c r="S185" s="45">
        <v>-38745.962341197825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20.45" customHeight="1">
      <c r="A186" t="s">
        <v>84</v>
      </c>
      <c r="B186" s="12" t="s">
        <v>84</v>
      </c>
      <c r="C186" s="36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9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20.45" customHeight="1">
      <c r="A187" t="s">
        <v>384</v>
      </c>
      <c r="B187" s="12" t="s">
        <v>84</v>
      </c>
      <c r="C187" s="30" t="s">
        <v>95</v>
      </c>
      <c r="D187" s="83"/>
      <c r="E187" s="83">
        <v>38955.433881342142</v>
      </c>
      <c r="F187" s="83">
        <v>9349.3041315221144</v>
      </c>
      <c r="G187" s="61"/>
      <c r="H187" s="83">
        <v>38955.433881342142</v>
      </c>
      <c r="I187" s="83">
        <v>9349.3041315221144</v>
      </c>
      <c r="J187" s="61"/>
      <c r="K187" s="31">
        <v>29762.71</v>
      </c>
      <c r="L187" s="34">
        <v>5379.739999999998</v>
      </c>
      <c r="M187" s="85">
        <v>-0.23598052865597868</v>
      </c>
      <c r="N187" s="60">
        <v>-3969.5641315221164</v>
      </c>
      <c r="O187" s="61"/>
      <c r="P187" s="31">
        <v>52150.06</v>
      </c>
      <c r="Q187" s="34">
        <v>12165.36</v>
      </c>
      <c r="R187" s="164">
        <v>0</v>
      </c>
      <c r="S187" s="86">
        <v>-6785.6200000000026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20.45" customHeight="1">
      <c r="A188" t="s">
        <v>376</v>
      </c>
      <c r="B188" s="12" t="s">
        <v>84</v>
      </c>
      <c r="C188" s="30" t="s">
        <v>88</v>
      </c>
      <c r="D188" s="14"/>
      <c r="E188" s="150"/>
      <c r="F188" s="165">
        <v>0.24000000000000002</v>
      </c>
      <c r="G188" s="42"/>
      <c r="H188" s="150"/>
      <c r="I188" s="165">
        <v>0.24000000000000002</v>
      </c>
      <c r="J188" s="184"/>
      <c r="K188" s="183"/>
      <c r="L188" s="165">
        <v>0.18075437350967025</v>
      </c>
      <c r="M188" s="184"/>
      <c r="N188" s="185"/>
      <c r="O188" s="184"/>
      <c r="P188" s="183"/>
      <c r="Q188" s="165">
        <v>0.23327604992209022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20.45" customHeight="1">
      <c r="A189" t="s">
        <v>84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20.45" customHeight="1">
      <c r="A190" t="s">
        <v>385</v>
      </c>
      <c r="B190" s="12" t="s">
        <v>84</v>
      </c>
      <c r="C190" s="30" t="s">
        <v>96</v>
      </c>
      <c r="D190" s="14"/>
      <c r="E190" s="83">
        <v>0</v>
      </c>
      <c r="F190" s="83">
        <v>0</v>
      </c>
      <c r="G190" s="42"/>
      <c r="H190" s="83">
        <v>0</v>
      </c>
      <c r="I190" s="83">
        <v>0</v>
      </c>
      <c r="J190" s="184"/>
      <c r="K190" s="31">
        <v>0</v>
      </c>
      <c r="L190" s="165"/>
      <c r="M190" s="184"/>
      <c r="N190" s="185"/>
      <c r="O190" s="184"/>
      <c r="P190" s="31"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20.45" customHeight="1">
      <c r="A191" t="s">
        <v>376</v>
      </c>
      <c r="B191" s="12" t="s">
        <v>84</v>
      </c>
      <c r="C191" s="30" t="s">
        <v>88</v>
      </c>
      <c r="D191" s="14"/>
      <c r="E191" s="150"/>
      <c r="F191" s="165">
        <v>0</v>
      </c>
      <c r="G191" s="42"/>
      <c r="H191" s="150"/>
      <c r="I191" s="165">
        <v>0</v>
      </c>
      <c r="J191" s="184"/>
      <c r="K191" s="183"/>
      <c r="L191" s="165">
        <v>0</v>
      </c>
      <c r="M191" s="184"/>
      <c r="N191" s="185"/>
      <c r="O191" s="184"/>
      <c r="P191" s="183"/>
      <c r="Q191" s="165"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20.45" customHeight="1" thickBot="1">
      <c r="A192" t="s">
        <v>84</v>
      </c>
      <c r="B192" s="12" t="s">
        <v>84</v>
      </c>
      <c r="C192" s="210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5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20.45" customHeight="1" thickTop="1">
      <c r="A193" t="s">
        <v>386</v>
      </c>
      <c r="B193" s="12" t="s">
        <v>84</v>
      </c>
      <c r="C193" s="63" t="s">
        <v>97</v>
      </c>
      <c r="D193" s="64"/>
      <c r="E193" s="64">
        <v>330763.18947597104</v>
      </c>
      <c r="F193" s="66">
        <v>218686.3939029453</v>
      </c>
      <c r="G193" s="67"/>
      <c r="H193" s="64">
        <v>330763.18947597104</v>
      </c>
      <c r="I193" s="66">
        <v>218686.3939029453</v>
      </c>
      <c r="J193" s="67"/>
      <c r="K193" s="64">
        <v>262627.93</v>
      </c>
      <c r="L193" s="66">
        <v>174867.03</v>
      </c>
      <c r="M193" s="216">
        <v>4.6786302933642387E-3</v>
      </c>
      <c r="N193" s="66">
        <v>-43819.363902945304</v>
      </c>
      <c r="O193" s="67"/>
      <c r="P193" s="64">
        <v>343803.81</v>
      </c>
      <c r="Q193" s="66">
        <v>212526.15000000002</v>
      </c>
      <c r="R193" s="216">
        <v>4.7674492621600839E-2</v>
      </c>
      <c r="S193" s="69">
        <v>-37659.120000000024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20.45" customHeight="1" thickBot="1">
      <c r="A194" t="s">
        <v>84</v>
      </c>
      <c r="B194" s="12" t="s">
        <v>84</v>
      </c>
      <c r="C194" s="70"/>
      <c r="D194" s="71"/>
      <c r="E194" s="71"/>
      <c r="F194" s="75">
        <v>0.66115698741873519</v>
      </c>
      <c r="G194" s="73"/>
      <c r="H194" s="71"/>
      <c r="I194" s="75">
        <v>0.66115698741873519</v>
      </c>
      <c r="J194" s="73"/>
      <c r="K194" s="71"/>
      <c r="L194" s="75">
        <v>0.66583561771209943</v>
      </c>
      <c r="M194" s="74"/>
      <c r="N194" s="75">
        <v>-0.20037535541599663</v>
      </c>
      <c r="O194" s="73"/>
      <c r="P194" s="71"/>
      <c r="Q194" s="75">
        <v>0.61816112509049859</v>
      </c>
      <c r="R194" s="74"/>
      <c r="S194" s="76">
        <v>-4.6434178493815015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20.45" customHeight="1" thickTop="1">
      <c r="A195" t="s">
        <v>84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20.45" customHeight="1">
      <c r="A196" t="s">
        <v>387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20.45" customHeight="1">
      <c r="A197" t="s">
        <v>388</v>
      </c>
      <c r="B197" s="12" t="s">
        <v>84</v>
      </c>
      <c r="C197" s="108" t="s">
        <v>42</v>
      </c>
      <c r="D197" s="14"/>
      <c r="E197" s="14"/>
      <c r="F197" s="31">
        <v>12520.167657931033</v>
      </c>
      <c r="G197" s="42"/>
      <c r="H197" s="14"/>
      <c r="I197" s="31">
        <v>12520.167657931033</v>
      </c>
      <c r="J197" s="42"/>
      <c r="K197" s="14"/>
      <c r="L197" s="34">
        <v>10025.44</v>
      </c>
      <c r="M197" s="42"/>
      <c r="N197" s="60">
        <v>-2494.7276579310328</v>
      </c>
      <c r="O197" s="42"/>
      <c r="P197" s="14"/>
      <c r="Q197" s="34">
        <v>12050.77</v>
      </c>
      <c r="R197" s="42"/>
      <c r="S197" s="35">
        <v>-2025.33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20.45" customHeight="1">
      <c r="A198" t="s">
        <v>390</v>
      </c>
      <c r="B198" s="12" t="s">
        <v>84</v>
      </c>
      <c r="C198" s="109" t="s">
        <v>43</v>
      </c>
      <c r="D198" s="82"/>
      <c r="E198" s="14"/>
      <c r="F198" s="23">
        <v>9162.5139436321842</v>
      </c>
      <c r="G198" s="84"/>
      <c r="H198" s="14"/>
      <c r="I198" s="23">
        <v>9162.5139436321842</v>
      </c>
      <c r="J198" s="42"/>
      <c r="K198" s="14"/>
      <c r="L198" s="34">
        <v>8664.7900000000009</v>
      </c>
      <c r="M198" s="42"/>
      <c r="N198" s="60">
        <v>-497.72394363218336</v>
      </c>
      <c r="O198" s="42"/>
      <c r="P198" s="14"/>
      <c r="Q198" s="34">
        <v>11378.31</v>
      </c>
      <c r="R198" s="42"/>
      <c r="S198" s="86">
        <v>-2713.5199999999986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20.45" customHeight="1">
      <c r="A199" t="s">
        <v>391</v>
      </c>
      <c r="B199" s="12" t="s">
        <v>84</v>
      </c>
      <c r="C199" s="108" t="s">
        <v>44</v>
      </c>
      <c r="D199" s="110"/>
      <c r="E199" s="111"/>
      <c r="F199" s="31">
        <v>12376.948915567818</v>
      </c>
      <c r="G199" s="112"/>
      <c r="H199" s="111"/>
      <c r="I199" s="31">
        <v>12376.948915567818</v>
      </c>
      <c r="J199" s="113"/>
      <c r="K199" s="111"/>
      <c r="L199" s="114">
        <v>8179.31</v>
      </c>
      <c r="M199" s="113"/>
      <c r="N199" s="115">
        <v>-4197.638915567818</v>
      </c>
      <c r="O199" s="113"/>
      <c r="P199" s="111"/>
      <c r="Q199" s="114">
        <v>10353.65</v>
      </c>
      <c r="R199" s="113"/>
      <c r="S199" s="116">
        <v>-2174.3399999999992</v>
      </c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20.45" customHeight="1">
      <c r="A200" t="s">
        <v>393</v>
      </c>
      <c r="B200" s="12" t="s">
        <v>84</v>
      </c>
      <c r="C200" s="108" t="s">
        <v>45</v>
      </c>
      <c r="D200" s="82"/>
      <c r="E200" s="14"/>
      <c r="F200" s="31">
        <v>31130.499641379309</v>
      </c>
      <c r="G200" s="84"/>
      <c r="H200" s="14"/>
      <c r="I200" s="31">
        <v>31130.499641379309</v>
      </c>
      <c r="J200" s="42"/>
      <c r="K200" s="14"/>
      <c r="L200" s="34">
        <v>24491.9</v>
      </c>
      <c r="M200" s="42"/>
      <c r="N200" s="60">
        <v>-6638.5996413793073</v>
      </c>
      <c r="O200" s="42"/>
      <c r="P200" s="14"/>
      <c r="Q200" s="34">
        <v>24692.68</v>
      </c>
      <c r="R200" s="42"/>
      <c r="S200" s="86">
        <v>-200.77999999999884</v>
      </c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20.45" hidden="1" customHeight="1">
      <c r="A201" t="s">
        <v>394</v>
      </c>
      <c r="B201" s="12" t="s">
        <v>84</v>
      </c>
      <c r="C201" s="30" t="s">
        <v>21</v>
      </c>
      <c r="D201" s="82"/>
      <c r="E201" s="14"/>
      <c r="F201" s="31">
        <v>0</v>
      </c>
      <c r="G201" s="84"/>
      <c r="H201" s="14"/>
      <c r="I201" s="31">
        <v>0</v>
      </c>
      <c r="J201" s="42"/>
      <c r="K201" s="14"/>
      <c r="L201" s="34">
        <v>0</v>
      </c>
      <c r="M201" s="42"/>
      <c r="N201" s="60">
        <v>0</v>
      </c>
      <c r="O201" s="42"/>
      <c r="P201" s="14"/>
      <c r="Q201" s="34">
        <v>0</v>
      </c>
      <c r="R201" s="42"/>
      <c r="S201" s="86"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20.45" hidden="1" customHeight="1">
      <c r="A202" t="s">
        <v>394</v>
      </c>
      <c r="B202" s="12" t="s">
        <v>84</v>
      </c>
      <c r="C202" s="30" t="s">
        <v>21</v>
      </c>
      <c r="D202" s="82"/>
      <c r="E202" s="14"/>
      <c r="F202" s="31">
        <v>0</v>
      </c>
      <c r="G202" s="84"/>
      <c r="H202" s="14"/>
      <c r="I202" s="31">
        <v>0</v>
      </c>
      <c r="J202" s="42"/>
      <c r="K202" s="14"/>
      <c r="L202" s="34">
        <v>0</v>
      </c>
      <c r="M202" s="42"/>
      <c r="N202" s="60">
        <v>0</v>
      </c>
      <c r="O202" s="42"/>
      <c r="P202" s="14"/>
      <c r="Q202" s="34">
        <v>0</v>
      </c>
      <c r="R202" s="42"/>
      <c r="S202" s="86"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20.45" hidden="1" customHeight="1">
      <c r="A203" t="s">
        <v>394</v>
      </c>
      <c r="B203" s="12" t="s">
        <v>84</v>
      </c>
      <c r="C203" s="30" t="s">
        <v>21</v>
      </c>
      <c r="D203" s="82"/>
      <c r="E203" s="14"/>
      <c r="F203" s="31">
        <v>0</v>
      </c>
      <c r="G203" s="84"/>
      <c r="H203" s="14"/>
      <c r="I203" s="31">
        <v>0</v>
      </c>
      <c r="J203" s="42"/>
      <c r="K203" s="14"/>
      <c r="L203" s="34">
        <v>0</v>
      </c>
      <c r="M203" s="42"/>
      <c r="N203" s="60">
        <v>0</v>
      </c>
      <c r="O203" s="42"/>
      <c r="P203" s="14"/>
      <c r="Q203" s="34">
        <v>0</v>
      </c>
      <c r="R203" s="42"/>
      <c r="S203" s="86"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20.45" customHeight="1">
      <c r="A204" t="s">
        <v>395</v>
      </c>
      <c r="B204" s="12" t="s">
        <v>84</v>
      </c>
      <c r="C204" s="109" t="s">
        <v>46</v>
      </c>
      <c r="D204" s="82"/>
      <c r="E204" s="14"/>
      <c r="F204" s="31">
        <v>16489.311619021239</v>
      </c>
      <c r="G204" s="84"/>
      <c r="H204" s="14"/>
      <c r="I204" s="31">
        <v>16489.311619021239</v>
      </c>
      <c r="J204" s="42"/>
      <c r="K204" s="14"/>
      <c r="L204" s="34">
        <v>14099.96</v>
      </c>
      <c r="M204" s="42"/>
      <c r="N204" s="60">
        <v>-2389.3516190212395</v>
      </c>
      <c r="O204" s="42"/>
      <c r="P204" s="14"/>
      <c r="Q204" s="34">
        <v>17938.189999999999</v>
      </c>
      <c r="R204" s="42"/>
      <c r="S204" s="86">
        <v>-3838.2299999999996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20.45" customHeight="1">
      <c r="A205" t="s">
        <v>396</v>
      </c>
      <c r="B205" s="12" t="s">
        <v>84</v>
      </c>
      <c r="C205" s="108" t="s">
        <v>47</v>
      </c>
      <c r="D205" s="110"/>
      <c r="E205" s="111"/>
      <c r="F205" s="56">
        <v>16489.311619021239</v>
      </c>
      <c r="G205" s="112"/>
      <c r="H205" s="111"/>
      <c r="I205" s="56">
        <v>16489.311619021239</v>
      </c>
      <c r="J205" s="113"/>
      <c r="K205" s="111"/>
      <c r="L205" s="114">
        <v>15325.37</v>
      </c>
      <c r="M205" s="113"/>
      <c r="N205" s="115">
        <v>-1163.9416190212378</v>
      </c>
      <c r="O205" s="113"/>
      <c r="P205" s="111"/>
      <c r="Q205" s="114">
        <v>14557.74</v>
      </c>
      <c r="R205" s="113"/>
      <c r="S205" s="116">
        <v>767.63000000000102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20.45" customHeight="1">
      <c r="A206" t="s">
        <v>397</v>
      </c>
      <c r="B206" s="12" t="s">
        <v>84</v>
      </c>
      <c r="C206" s="108" t="s">
        <v>48</v>
      </c>
      <c r="D206" s="82"/>
      <c r="E206" s="14"/>
      <c r="F206" s="31">
        <v>11817.339993631887</v>
      </c>
      <c r="G206" s="84"/>
      <c r="H206" s="14"/>
      <c r="I206" s="31">
        <v>11817.339993631887</v>
      </c>
      <c r="J206" s="42"/>
      <c r="K206" s="14"/>
      <c r="L206" s="34">
        <v>10983.18</v>
      </c>
      <c r="M206" s="42"/>
      <c r="N206" s="60">
        <v>-834.15999363188712</v>
      </c>
      <c r="O206" s="42"/>
      <c r="P206" s="14"/>
      <c r="Q206" s="34">
        <v>9555.3799999999992</v>
      </c>
      <c r="R206" s="42"/>
      <c r="S206" s="86">
        <v>1427.8000000000011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20.45" customHeight="1">
      <c r="A207" t="s">
        <v>398</v>
      </c>
      <c r="B207" s="12" t="s">
        <v>84</v>
      </c>
      <c r="C207" s="108" t="s">
        <v>49</v>
      </c>
      <c r="D207" s="82"/>
      <c r="E207" s="14"/>
      <c r="F207" s="31">
        <v>2748.2186031702067</v>
      </c>
      <c r="G207" s="84"/>
      <c r="H207" s="14"/>
      <c r="I207" s="31">
        <v>2748.2186031702067</v>
      </c>
      <c r="J207" s="42"/>
      <c r="K207" s="14"/>
      <c r="L207" s="34">
        <v>2554.23</v>
      </c>
      <c r="M207" s="42"/>
      <c r="N207" s="60">
        <v>-193.98860317020672</v>
      </c>
      <c r="O207" s="42"/>
      <c r="P207" s="14"/>
      <c r="Q207" s="34">
        <v>3304.97</v>
      </c>
      <c r="R207" s="42"/>
      <c r="S207" s="86">
        <v>-750.73999999999978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20.45" hidden="1" customHeight="1">
      <c r="A208" t="s">
        <v>394</v>
      </c>
      <c r="B208" s="12" t="s">
        <v>84</v>
      </c>
      <c r="C208" s="30" t="s">
        <v>21</v>
      </c>
      <c r="D208" s="89"/>
      <c r="E208" s="117"/>
      <c r="F208" s="31">
        <v>0</v>
      </c>
      <c r="G208" s="91"/>
      <c r="H208" s="117"/>
      <c r="I208" s="31">
        <v>0</v>
      </c>
      <c r="J208" s="24"/>
      <c r="K208" s="117"/>
      <c r="L208" s="34">
        <v>0</v>
      </c>
      <c r="M208" s="24"/>
      <c r="N208" s="94">
        <v>0</v>
      </c>
      <c r="O208" s="24"/>
      <c r="P208" s="117"/>
      <c r="Q208" s="34">
        <v>0</v>
      </c>
      <c r="R208" s="24"/>
      <c r="S208" s="95"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20.45" customHeight="1">
      <c r="A209" t="s">
        <v>399</v>
      </c>
      <c r="B209" s="12" t="s">
        <v>84</v>
      </c>
      <c r="C209" s="99" t="s">
        <v>50</v>
      </c>
      <c r="D209" s="100" t="s">
        <v>98</v>
      </c>
      <c r="E209" s="101">
        <v>0.51550674910020811</v>
      </c>
      <c r="F209" s="102">
        <v>112734.3119933549</v>
      </c>
      <c r="G209" s="103" t="s">
        <v>98</v>
      </c>
      <c r="H209" s="101">
        <v>0.51550674910020811</v>
      </c>
      <c r="I209" s="102">
        <v>112734.3119933549</v>
      </c>
      <c r="J209" s="103" t="s">
        <v>98</v>
      </c>
      <c r="K209" s="101">
        <v>0.53940516974526309</v>
      </c>
      <c r="L209" s="102">
        <v>94324.180000000008</v>
      </c>
      <c r="M209" s="154"/>
      <c r="N209" s="119">
        <v>-18410.131993354895</v>
      </c>
      <c r="O209" s="103" t="s">
        <v>98</v>
      </c>
      <c r="P209" s="101">
        <v>0.48855959607794147</v>
      </c>
      <c r="Q209" s="102">
        <v>103831.69000000002</v>
      </c>
      <c r="R209" s="154"/>
      <c r="S209" s="120">
        <v>-9507.5100000000093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20.45" customHeight="1">
      <c r="A210" t="s">
        <v>400</v>
      </c>
      <c r="B210" s="12" t="s">
        <v>84</v>
      </c>
      <c r="C210" s="30" t="s">
        <v>51</v>
      </c>
      <c r="D210" s="82"/>
      <c r="E210" s="14"/>
      <c r="F210" s="31">
        <v>7073.1916666666666</v>
      </c>
      <c r="G210" s="84"/>
      <c r="H210" s="14"/>
      <c r="I210" s="31">
        <v>7073.1916666666666</v>
      </c>
      <c r="J210" s="42"/>
      <c r="K210" s="14"/>
      <c r="L210" s="34">
        <v>6869.4</v>
      </c>
      <c r="M210" s="42"/>
      <c r="N210" s="60">
        <v>-203.79166666666697</v>
      </c>
      <c r="O210" s="42"/>
      <c r="P210" s="14"/>
      <c r="Q210" s="34">
        <v>12055.76</v>
      </c>
      <c r="R210" s="42"/>
      <c r="S210" s="86">
        <v>-5186.3600000000006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20.45" customHeight="1">
      <c r="A211" t="s">
        <v>401</v>
      </c>
      <c r="B211" s="12" t="s">
        <v>84</v>
      </c>
      <c r="C211" s="30" t="s">
        <v>52</v>
      </c>
      <c r="D211" s="82"/>
      <c r="E211" s="14"/>
      <c r="F211" s="31">
        <v>3681.3243353251628</v>
      </c>
      <c r="G211" s="84"/>
      <c r="H211" s="14"/>
      <c r="I211" s="31">
        <v>3681.3243353251628</v>
      </c>
      <c r="J211" s="42"/>
      <c r="K211" s="14"/>
      <c r="L211" s="34">
        <v>4856.21</v>
      </c>
      <c r="M211" s="42"/>
      <c r="N211" s="60">
        <v>1174.8856646748372</v>
      </c>
      <c r="O211" s="42"/>
      <c r="P211" s="14"/>
      <c r="Q211" s="34">
        <v>2820.89</v>
      </c>
      <c r="R211" s="42"/>
      <c r="S211" s="86">
        <v>2035.3200000000002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20.45" customHeight="1">
      <c r="A212" t="s">
        <v>402</v>
      </c>
      <c r="B212" s="12" t="s">
        <v>84</v>
      </c>
      <c r="C212" s="88" t="s">
        <v>53</v>
      </c>
      <c r="D212" s="89"/>
      <c r="E212" s="117"/>
      <c r="F212" s="23">
        <v>21064.080000000002</v>
      </c>
      <c r="G212" s="91"/>
      <c r="H212" s="117"/>
      <c r="I212" s="23">
        <v>21064.080000000002</v>
      </c>
      <c r="J212" s="24"/>
      <c r="K212" s="117"/>
      <c r="L212" s="34">
        <v>18069.37</v>
      </c>
      <c r="M212" s="24"/>
      <c r="N212" s="94">
        <v>-2994.7100000000028</v>
      </c>
      <c r="O212" s="24"/>
      <c r="P212" s="117"/>
      <c r="Q212" s="34">
        <v>16710.490000000002</v>
      </c>
      <c r="R212" s="24"/>
      <c r="S212" s="95">
        <v>1358.8799999999974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20.45" customHeight="1">
      <c r="A213" t="s">
        <v>403</v>
      </c>
      <c r="B213" s="12" t="s">
        <v>84</v>
      </c>
      <c r="C213" s="30" t="s">
        <v>54</v>
      </c>
      <c r="D213" s="82"/>
      <c r="E213" s="14"/>
      <c r="F213" s="31">
        <v>4425.5472</v>
      </c>
      <c r="G213" s="84"/>
      <c r="H213" s="14"/>
      <c r="I213" s="31">
        <v>4425.5472</v>
      </c>
      <c r="J213" s="42"/>
      <c r="K213" s="14"/>
      <c r="L213" s="114">
        <v>3896.62</v>
      </c>
      <c r="M213" s="42"/>
      <c r="N213" s="60">
        <v>-528.92720000000008</v>
      </c>
      <c r="O213" s="42"/>
      <c r="P213" s="14"/>
      <c r="Q213" s="114">
        <v>3844.55</v>
      </c>
      <c r="R213" s="42"/>
      <c r="S213" s="86">
        <v>52.069999999999709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20.45" customHeight="1">
      <c r="A214" t="s">
        <v>404</v>
      </c>
      <c r="B214" s="12" t="s">
        <v>84</v>
      </c>
      <c r="C214" s="30" t="s">
        <v>55</v>
      </c>
      <c r="D214" s="82"/>
      <c r="E214" s="14"/>
      <c r="F214" s="31">
        <v>1197.3725999999999</v>
      </c>
      <c r="G214" s="84"/>
      <c r="H214" s="14"/>
      <c r="I214" s="31">
        <v>1197.3725999999999</v>
      </c>
      <c r="J214" s="42"/>
      <c r="K214" s="14"/>
      <c r="L214" s="34">
        <v>687.77</v>
      </c>
      <c r="M214" s="42"/>
      <c r="N214" s="60">
        <v>-509.60259999999994</v>
      </c>
      <c r="O214" s="42"/>
      <c r="P214" s="14"/>
      <c r="Q214" s="34">
        <v>1458.48</v>
      </c>
      <c r="R214" s="42"/>
      <c r="S214" s="86">
        <v>-770.71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20.45" customHeight="1">
      <c r="A215" t="s">
        <v>405</v>
      </c>
      <c r="B215" s="12" t="s">
        <v>84</v>
      </c>
      <c r="C215" s="88" t="s">
        <v>56</v>
      </c>
      <c r="D215" s="89"/>
      <c r="E215" s="117"/>
      <c r="F215" s="23">
        <v>3849.5209999999993</v>
      </c>
      <c r="G215" s="91"/>
      <c r="H215" s="117"/>
      <c r="I215" s="23">
        <v>3849.5209999999993</v>
      </c>
      <c r="J215" s="24"/>
      <c r="K215" s="117"/>
      <c r="L215" s="34">
        <v>2669.35</v>
      </c>
      <c r="M215" s="24"/>
      <c r="N215" s="94">
        <v>-1180.1709999999994</v>
      </c>
      <c r="O215" s="24"/>
      <c r="P215" s="117"/>
      <c r="Q215" s="34">
        <v>12418.02</v>
      </c>
      <c r="R215" s="24"/>
      <c r="S215" s="95">
        <v>-9748.67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20.45" customHeight="1">
      <c r="A216" t="s">
        <v>406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v>0</v>
      </c>
      <c r="M216" s="42"/>
      <c r="N216" s="60">
        <v>0</v>
      </c>
      <c r="O216" s="42"/>
      <c r="P216" s="14"/>
      <c r="Q216" s="114">
        <v>0</v>
      </c>
      <c r="R216" s="42"/>
      <c r="S216" s="86"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20.45" customHeight="1">
      <c r="A217" t="s">
        <v>407</v>
      </c>
      <c r="B217" s="12" t="s">
        <v>84</v>
      </c>
      <c r="C217" s="30" t="s">
        <v>57</v>
      </c>
      <c r="D217" s="82"/>
      <c r="E217" s="14"/>
      <c r="F217" s="31">
        <v>520</v>
      </c>
      <c r="G217" s="84"/>
      <c r="H217" s="14"/>
      <c r="I217" s="31">
        <v>520</v>
      </c>
      <c r="J217" s="42"/>
      <c r="K217" s="14"/>
      <c r="L217" s="34">
        <v>1377.24</v>
      </c>
      <c r="M217" s="42"/>
      <c r="N217" s="60">
        <v>857.24</v>
      </c>
      <c r="O217" s="42"/>
      <c r="P217" s="14"/>
      <c r="Q217" s="34">
        <v>440</v>
      </c>
      <c r="R217" s="42"/>
      <c r="S217" s="86">
        <v>937.24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20.45" customHeight="1">
      <c r="A218" t="s">
        <v>408</v>
      </c>
      <c r="B218" s="12" t="s">
        <v>84</v>
      </c>
      <c r="C218" s="30" t="s">
        <v>58</v>
      </c>
      <c r="D218" s="82"/>
      <c r="E218" s="14"/>
      <c r="F218" s="31">
        <v>1300</v>
      </c>
      <c r="G218" s="84"/>
      <c r="H218" s="14"/>
      <c r="I218" s="31">
        <v>1300</v>
      </c>
      <c r="J218" s="42"/>
      <c r="K218" s="14"/>
      <c r="L218" s="34">
        <v>423.83</v>
      </c>
      <c r="M218" s="42"/>
      <c r="N218" s="60">
        <v>-876.17000000000007</v>
      </c>
      <c r="O218" s="42"/>
      <c r="P218" s="14"/>
      <c r="Q218" s="34">
        <v>1300</v>
      </c>
      <c r="R218" s="42"/>
      <c r="S218" s="86">
        <v>-876.17000000000007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20.45" customHeight="1">
      <c r="A219" t="s">
        <v>409</v>
      </c>
      <c r="B219" s="12" t="s">
        <v>84</v>
      </c>
      <c r="C219" s="30" t="s">
        <v>59</v>
      </c>
      <c r="D219" s="82"/>
      <c r="E219" s="14"/>
      <c r="F219" s="31">
        <v>523.19999999999993</v>
      </c>
      <c r="G219" s="84"/>
      <c r="H219" s="14"/>
      <c r="I219" s="31">
        <v>523.19999999999993</v>
      </c>
      <c r="J219" s="42"/>
      <c r="K219" s="14"/>
      <c r="L219" s="33">
        <v>479.16</v>
      </c>
      <c r="M219" s="42"/>
      <c r="N219" s="60">
        <v>-44.039999999999907</v>
      </c>
      <c r="O219" s="42"/>
      <c r="P219" s="14"/>
      <c r="Q219" s="33">
        <v>444</v>
      </c>
      <c r="R219" s="42"/>
      <c r="S219" s="86">
        <v>35.160000000000025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20.45" customHeight="1">
      <c r="A220" t="s">
        <v>410</v>
      </c>
      <c r="B220" s="12" t="s">
        <v>84</v>
      </c>
      <c r="C220" s="30" t="s">
        <v>60</v>
      </c>
      <c r="D220" s="82"/>
      <c r="E220" s="14"/>
      <c r="F220" s="31">
        <v>461.18399999999997</v>
      </c>
      <c r="G220" s="84"/>
      <c r="H220" s="14"/>
      <c r="I220" s="31">
        <v>461.18399999999997</v>
      </c>
      <c r="J220" s="42"/>
      <c r="K220" s="14"/>
      <c r="L220" s="34">
        <v>203.5</v>
      </c>
      <c r="M220" s="42"/>
      <c r="N220" s="60">
        <v>-257.68399999999997</v>
      </c>
      <c r="O220" s="42"/>
      <c r="P220" s="14"/>
      <c r="Q220" s="34">
        <v>544.4</v>
      </c>
      <c r="R220" s="42"/>
      <c r="S220" s="86">
        <v>-340.9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20.45" customHeight="1">
      <c r="A221" t="s">
        <v>411</v>
      </c>
      <c r="B221" s="12" t="s">
        <v>84</v>
      </c>
      <c r="C221" s="30" t="s">
        <v>61</v>
      </c>
      <c r="D221" s="82"/>
      <c r="E221" s="14"/>
      <c r="F221" s="31">
        <v>207.6</v>
      </c>
      <c r="G221" s="84"/>
      <c r="H221" s="14"/>
      <c r="I221" s="31">
        <v>207.6</v>
      </c>
      <c r="J221" s="42"/>
      <c r="K221" s="14"/>
      <c r="L221" s="34">
        <v>114.64</v>
      </c>
      <c r="M221" s="42"/>
      <c r="N221" s="60">
        <v>-92.96</v>
      </c>
      <c r="O221" s="42"/>
      <c r="P221" s="14"/>
      <c r="Q221" s="34">
        <v>49.62</v>
      </c>
      <c r="R221" s="42"/>
      <c r="S221" s="86">
        <v>65.02000000000001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20.45" customHeight="1">
      <c r="A222" t="s">
        <v>412</v>
      </c>
      <c r="B222" s="12" t="s">
        <v>84</v>
      </c>
      <c r="C222" s="30" t="s">
        <v>62</v>
      </c>
      <c r="D222" s="82"/>
      <c r="E222" s="14"/>
      <c r="F222" s="31">
        <v>961.83999999999992</v>
      </c>
      <c r="G222" s="84"/>
      <c r="H222" s="14"/>
      <c r="I222" s="31">
        <v>961.83999999999992</v>
      </c>
      <c r="J222" s="42"/>
      <c r="K222" s="14"/>
      <c r="L222" s="34">
        <v>898.81</v>
      </c>
      <c r="M222" s="42"/>
      <c r="N222" s="60">
        <v>-63.029999999999973</v>
      </c>
      <c r="O222" s="42"/>
      <c r="P222" s="14"/>
      <c r="Q222" s="34">
        <v>1272.23</v>
      </c>
      <c r="R222" s="42"/>
      <c r="S222" s="86">
        <v>-373.42000000000007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20.45" customHeight="1">
      <c r="A223" t="s">
        <v>413</v>
      </c>
      <c r="B223" s="12" t="s">
        <v>84</v>
      </c>
      <c r="C223" s="30" t="s">
        <v>63</v>
      </c>
      <c r="D223" s="82"/>
      <c r="E223" s="14"/>
      <c r="F223" s="31">
        <v>1391.26</v>
      </c>
      <c r="G223" s="84"/>
      <c r="H223" s="14"/>
      <c r="I223" s="31">
        <v>1391.26</v>
      </c>
      <c r="J223" s="42"/>
      <c r="K223" s="14"/>
      <c r="L223" s="34">
        <v>2298.75</v>
      </c>
      <c r="M223" s="42"/>
      <c r="N223" s="60">
        <v>907.49</v>
      </c>
      <c r="O223" s="42"/>
      <c r="P223" s="14"/>
      <c r="Q223" s="34">
        <v>2786.67</v>
      </c>
      <c r="R223" s="42"/>
      <c r="S223" s="86">
        <v>-487.92000000000007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20.45" customHeight="1">
      <c r="A224" t="s">
        <v>414</v>
      </c>
      <c r="B224" s="12" t="s">
        <v>84</v>
      </c>
      <c r="C224" s="30" t="s">
        <v>64</v>
      </c>
      <c r="D224" s="82"/>
      <c r="E224" s="14"/>
      <c r="F224" s="31">
        <v>2752.9930502907059</v>
      </c>
      <c r="G224" s="84"/>
      <c r="H224" s="14"/>
      <c r="I224" s="31">
        <v>2752.9930502907059</v>
      </c>
      <c r="J224" s="42"/>
      <c r="K224" s="14"/>
      <c r="L224" s="34">
        <v>1551.4222500000001</v>
      </c>
      <c r="M224" s="42"/>
      <c r="N224" s="60">
        <v>-1201.5708002907058</v>
      </c>
      <c r="O224" s="42"/>
      <c r="P224" s="14"/>
      <c r="Q224" s="34">
        <v>1840.5562500000001</v>
      </c>
      <c r="R224" s="42"/>
      <c r="S224" s="86">
        <v>-289.13400000000001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20.45" hidden="1" customHeight="1">
      <c r="A225" t="s">
        <v>394</v>
      </c>
      <c r="B225" s="12" t="s">
        <v>84</v>
      </c>
      <c r="C225" s="30" t="s">
        <v>21</v>
      </c>
      <c r="D225" s="82"/>
      <c r="E225" s="14"/>
      <c r="F225" s="31">
        <v>0</v>
      </c>
      <c r="G225" s="84"/>
      <c r="H225" s="14"/>
      <c r="I225" s="31">
        <v>0</v>
      </c>
      <c r="J225" s="42"/>
      <c r="K225" s="14"/>
      <c r="L225" s="34">
        <v>0</v>
      </c>
      <c r="M225" s="42"/>
      <c r="N225" s="60">
        <v>0</v>
      </c>
      <c r="O225" s="42"/>
      <c r="P225" s="14"/>
      <c r="Q225" s="34">
        <v>0</v>
      </c>
      <c r="R225" s="42"/>
      <c r="S225" s="86"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20.45" hidden="1" customHeight="1">
      <c r="B226" s="12"/>
      <c r="C226" s="30" t="s">
        <v>21</v>
      </c>
      <c r="D226" s="82"/>
      <c r="E226" s="14"/>
      <c r="F226" s="31">
        <v>0</v>
      </c>
      <c r="G226" s="84"/>
      <c r="H226" s="14"/>
      <c r="I226" s="31">
        <v>0</v>
      </c>
      <c r="J226" s="42"/>
      <c r="K226" s="14"/>
      <c r="L226" s="34">
        <v>0</v>
      </c>
      <c r="M226" s="42"/>
      <c r="N226" s="60">
        <v>0</v>
      </c>
      <c r="O226" s="42"/>
      <c r="P226" s="14"/>
      <c r="Q226" s="34">
        <v>0</v>
      </c>
      <c r="R226" s="42"/>
      <c r="S226" s="86"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20.45" hidden="1" customHeight="1">
      <c r="A227" t="s">
        <v>394</v>
      </c>
      <c r="B227" s="12" t="s">
        <v>84</v>
      </c>
      <c r="C227" s="30" t="s">
        <v>21</v>
      </c>
      <c r="D227" s="82"/>
      <c r="E227" s="14"/>
      <c r="F227" s="31">
        <v>0</v>
      </c>
      <c r="G227" s="84"/>
      <c r="H227" s="14"/>
      <c r="I227" s="31">
        <v>0</v>
      </c>
      <c r="J227" s="42"/>
      <c r="K227" s="14"/>
      <c r="L227" s="34">
        <v>0</v>
      </c>
      <c r="M227" s="42"/>
      <c r="N227" s="60">
        <v>0</v>
      </c>
      <c r="O227" s="42"/>
      <c r="P227" s="14"/>
      <c r="Q227" s="34">
        <v>0</v>
      </c>
      <c r="R227" s="42"/>
      <c r="S227" s="86"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20.45" customHeight="1">
      <c r="B228" s="12"/>
      <c r="C228" s="99" t="s">
        <v>65</v>
      </c>
      <c r="D228" s="100" t="s">
        <v>98</v>
      </c>
      <c r="E228" s="101">
        <v>0.22593593030854348</v>
      </c>
      <c r="F228" s="102">
        <v>49409.113852282535</v>
      </c>
      <c r="G228" s="103" t="s">
        <v>98</v>
      </c>
      <c r="H228" s="101">
        <v>0.22593593030854348</v>
      </c>
      <c r="I228" s="102">
        <v>49409.113852282535</v>
      </c>
      <c r="J228" s="103" t="s">
        <v>98</v>
      </c>
      <c r="K228" s="101">
        <v>0.25388475031571128</v>
      </c>
      <c r="L228" s="102">
        <v>44396.072249999997</v>
      </c>
      <c r="M228" s="106"/>
      <c r="N228" s="102">
        <v>-5013.0416022825375</v>
      </c>
      <c r="O228" s="103" t="s">
        <v>98</v>
      </c>
      <c r="P228" s="101">
        <v>0.27284014814176988</v>
      </c>
      <c r="Q228" s="102">
        <v>57985.666250000009</v>
      </c>
      <c r="R228" s="106"/>
      <c r="S228" s="107">
        <v>-13589.594000000012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20.4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20.45" customHeight="1">
      <c r="B230" s="12"/>
      <c r="C230" s="99" t="s">
        <v>66</v>
      </c>
      <c r="D230" s="100" t="s">
        <v>40</v>
      </c>
      <c r="E230" s="101">
        <v>0.74144267940875164</v>
      </c>
      <c r="F230" s="102">
        <v>162143.42584563745</v>
      </c>
      <c r="G230" s="103" t="s">
        <v>40</v>
      </c>
      <c r="H230" s="101">
        <v>0.74144267940875164</v>
      </c>
      <c r="I230" s="102">
        <v>162143.42584563745</v>
      </c>
      <c r="J230" s="103" t="s">
        <v>40</v>
      </c>
      <c r="K230" s="101">
        <v>0.79328992006097443</v>
      </c>
      <c r="L230" s="102">
        <v>138720.25225000002</v>
      </c>
      <c r="M230" s="106"/>
      <c r="N230" s="119">
        <v>-23423.173595637432</v>
      </c>
      <c r="O230" s="103" t="s">
        <v>40</v>
      </c>
      <c r="P230" s="101">
        <v>0.76139974421971124</v>
      </c>
      <c r="Q230" s="102">
        <v>161817.35625000001</v>
      </c>
      <c r="R230" s="106"/>
      <c r="S230" s="120">
        <v>-23097.103999999992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20.4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20.45" customHeight="1" thickBot="1">
      <c r="B232" s="12"/>
      <c r="C232" s="130" t="s">
        <v>73</v>
      </c>
      <c r="D232" s="159"/>
      <c r="E232" s="131"/>
      <c r="F232" s="133">
        <v>56542.968057307851</v>
      </c>
      <c r="G232" s="160"/>
      <c r="H232" s="131"/>
      <c r="I232" s="133">
        <v>56542.968057307851</v>
      </c>
      <c r="J232" s="161"/>
      <c r="K232" s="132"/>
      <c r="L232" s="133">
        <v>36146.777749999979</v>
      </c>
      <c r="M232" s="161"/>
      <c r="N232" s="133">
        <v>-20396.190307307872</v>
      </c>
      <c r="O232" s="161"/>
      <c r="P232" s="132"/>
      <c r="Q232" s="133">
        <v>50708.793750000012</v>
      </c>
      <c r="R232" s="161"/>
      <c r="S232" s="135">
        <v>-14562.016000000032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4.9" customHeight="1">
      <c r="B235" s="12"/>
      <c r="C235" s="6" t="s">
        <v>256</v>
      </c>
      <c r="D235" s="2"/>
      <c r="E235" s="2"/>
      <c r="F235" s="2"/>
      <c r="G235" s="2"/>
      <c r="H235" s="1"/>
      <c r="I235" s="1"/>
      <c r="J235" s="1"/>
      <c r="K235" s="749" t="s">
        <v>100</v>
      </c>
      <c r="L235" s="2"/>
      <c r="M235" s="2"/>
      <c r="N235" s="1"/>
      <c r="O235" s="1"/>
      <c r="P235" s="2"/>
      <c r="Q235" s="1"/>
      <c r="R235" s="2"/>
      <c r="S235" s="5" t="s">
        <v>563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0.45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20.45" customHeight="1" thickTop="1">
      <c r="B237" s="12"/>
      <c r="C237" s="13"/>
      <c r="D237" s="774" t="s">
        <v>5</v>
      </c>
      <c r="E237" s="775"/>
      <c r="F237" s="776"/>
      <c r="G237" s="777" t="s">
        <v>75</v>
      </c>
      <c r="H237" s="775"/>
      <c r="I237" s="776"/>
      <c r="J237" s="777" t="s">
        <v>7</v>
      </c>
      <c r="K237" s="775"/>
      <c r="L237" s="776"/>
      <c r="M237" s="777" t="s">
        <v>8</v>
      </c>
      <c r="N237" s="776"/>
      <c r="O237" s="774" t="s">
        <v>9</v>
      </c>
      <c r="P237" s="775"/>
      <c r="Q237" s="776"/>
      <c r="R237" s="777" t="s">
        <v>10</v>
      </c>
      <c r="S237" s="778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20.45" customHeight="1">
      <c r="A238" t="s">
        <v>100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20.45" customHeight="1">
      <c r="A239" t="s">
        <v>100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20.45" customHeight="1">
      <c r="A240" t="s">
        <v>415</v>
      </c>
      <c r="B240" s="12" t="s">
        <v>100</v>
      </c>
      <c r="C240" s="30" t="s">
        <v>101</v>
      </c>
      <c r="D240" s="81">
        <v>0</v>
      </c>
      <c r="E240" s="83">
        <v>104359.36299929337</v>
      </c>
      <c r="F240" s="83">
        <v>23777.011623893057</v>
      </c>
      <c r="G240" s="163">
        <v>0</v>
      </c>
      <c r="H240" s="83">
        <v>104359.36299929337</v>
      </c>
      <c r="I240" s="83">
        <v>23777.011623893057</v>
      </c>
      <c r="J240" s="659">
        <v>42</v>
      </c>
      <c r="K240" s="31">
        <v>49052.24</v>
      </c>
      <c r="L240" s="34">
        <v>10604.860000000002</v>
      </c>
      <c r="M240" s="164">
        <v>-0.52996800104718789</v>
      </c>
      <c r="N240" s="60">
        <v>-13172.151623893054</v>
      </c>
      <c r="O240" s="659">
        <v>112</v>
      </c>
      <c r="P240" s="31">
        <v>129195.84</v>
      </c>
      <c r="Q240" s="34">
        <v>28651.699999999997</v>
      </c>
      <c r="R240" s="164">
        <v>0.375</v>
      </c>
      <c r="S240" s="86">
        <v>-18046.839999999997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20.45" customHeight="1">
      <c r="A241" t="s">
        <v>417</v>
      </c>
      <c r="B241" s="12" t="s">
        <v>100</v>
      </c>
      <c r="C241" s="30" t="s">
        <v>88</v>
      </c>
      <c r="D241" s="81"/>
      <c r="E241" s="150"/>
      <c r="F241" s="165">
        <v>0.22783783783783784</v>
      </c>
      <c r="G241" s="42"/>
      <c r="H241" s="150"/>
      <c r="I241" s="165">
        <v>0.22783783783783784</v>
      </c>
      <c r="J241" s="61"/>
      <c r="K241" s="14"/>
      <c r="L241" s="165">
        <v>0.21619522370436095</v>
      </c>
      <c r="M241" s="164"/>
      <c r="N241" s="60">
        <v>24854.616878501343</v>
      </c>
      <c r="O241" s="61"/>
      <c r="P241" s="14"/>
      <c r="Q241" s="165">
        <v>0.22176952446766085</v>
      </c>
      <c r="R241" s="61"/>
      <c r="S241" s="86">
        <v>-48124.906666666655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20.45" customHeight="1">
      <c r="A242" t="s">
        <v>100</v>
      </c>
      <c r="B242" s="12" t="s">
        <v>100</v>
      </c>
      <c r="C242" s="30"/>
      <c r="D242" s="81"/>
      <c r="E242" s="217"/>
      <c r="F242" s="218"/>
      <c r="G242" s="141"/>
      <c r="H242" s="217"/>
      <c r="I242" s="218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20.45" customHeight="1">
      <c r="A243" t="s">
        <v>419</v>
      </c>
      <c r="B243" s="12" t="s">
        <v>100</v>
      </c>
      <c r="C243" s="15" t="s">
        <v>102</v>
      </c>
      <c r="D243" s="476">
        <v>0</v>
      </c>
      <c r="E243" s="83">
        <v>0</v>
      </c>
      <c r="F243" s="83">
        <v>0</v>
      </c>
      <c r="G243" s="220">
        <v>0</v>
      </c>
      <c r="H243" s="83">
        <v>0</v>
      </c>
      <c r="I243" s="83">
        <v>0</v>
      </c>
      <c r="J243" s="660">
        <v>0</v>
      </c>
      <c r="K243" s="173">
        <v>0</v>
      </c>
      <c r="L243" s="114">
        <v>0</v>
      </c>
      <c r="M243" s="182" t="e">
        <v>#DIV/0!</v>
      </c>
      <c r="N243" s="115">
        <v>0</v>
      </c>
      <c r="O243" s="660">
        <v>0</v>
      </c>
      <c r="P243" s="173">
        <v>0</v>
      </c>
      <c r="Q243" s="114">
        <v>0</v>
      </c>
      <c r="R243" s="164">
        <v>0</v>
      </c>
      <c r="S243" s="116"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20.45" customHeight="1">
      <c r="A244" t="s">
        <v>417</v>
      </c>
      <c r="B244" s="12" t="s">
        <v>100</v>
      </c>
      <c r="C244" s="30" t="s">
        <v>88</v>
      </c>
      <c r="D244" s="14"/>
      <c r="E244" s="150"/>
      <c r="F244" s="165" t="e">
        <v>#DIV/0!</v>
      </c>
      <c r="G244" s="42"/>
      <c r="H244" s="150"/>
      <c r="I244" s="165" t="e">
        <v>#DIV/0!</v>
      </c>
      <c r="J244" s="61"/>
      <c r="K244" s="14"/>
      <c r="L244" s="165">
        <v>0</v>
      </c>
      <c r="M244" s="164"/>
      <c r="N244" s="60" t="e">
        <v>#DIV/0!</v>
      </c>
      <c r="O244" s="61"/>
      <c r="P244" s="14"/>
      <c r="Q244" s="165">
        <v>0</v>
      </c>
      <c r="R244" s="61"/>
      <c r="S244" s="86"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20.45" customHeight="1">
      <c r="A245" t="s">
        <v>100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20.45" customHeight="1">
      <c r="A246" t="s">
        <v>420</v>
      </c>
      <c r="B246" s="12" t="s">
        <v>100</v>
      </c>
      <c r="C246" s="15" t="s">
        <v>103</v>
      </c>
      <c r="D246" s="476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660">
        <v>0</v>
      </c>
      <c r="K246" s="31">
        <v>0</v>
      </c>
      <c r="L246" s="34">
        <v>0</v>
      </c>
      <c r="M246" s="164" t="e">
        <v>#DIV/0!</v>
      </c>
      <c r="N246" s="115">
        <v>0</v>
      </c>
      <c r="O246" s="660">
        <v>0</v>
      </c>
      <c r="P246" s="31">
        <v>0</v>
      </c>
      <c r="Q246" s="34">
        <v>0</v>
      </c>
      <c r="R246" s="164">
        <v>0</v>
      </c>
      <c r="S246" s="86"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20.45" customHeight="1">
      <c r="A247" t="s">
        <v>417</v>
      </c>
      <c r="B247" s="12" t="s">
        <v>100</v>
      </c>
      <c r="C247" s="30" t="s">
        <v>88</v>
      </c>
      <c r="D247" s="14"/>
      <c r="E247" s="14"/>
      <c r="F247" s="165" t="e">
        <v>#DIV/0!</v>
      </c>
      <c r="G247" s="42"/>
      <c r="H247" s="14"/>
      <c r="I247" s="165" t="e">
        <v>#DIV/0!</v>
      </c>
      <c r="J247" s="42"/>
      <c r="K247" s="14"/>
      <c r="L247" s="165">
        <v>0</v>
      </c>
      <c r="M247" s="43"/>
      <c r="N247" s="44" t="e">
        <v>#DIV/0!</v>
      </c>
      <c r="O247" s="42"/>
      <c r="P247" s="14"/>
      <c r="Q247" s="165">
        <v>0</v>
      </c>
      <c r="R247" s="43"/>
      <c r="S247" s="45"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20.45" customHeight="1" thickBot="1">
      <c r="A248" t="s">
        <v>100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20.45" customHeight="1" thickTop="1">
      <c r="A249" t="s">
        <v>421</v>
      </c>
      <c r="B249" s="12" t="s">
        <v>100</v>
      </c>
      <c r="C249" s="63" t="s">
        <v>97</v>
      </c>
      <c r="D249" s="64"/>
      <c r="E249" s="64">
        <v>104359.36299929337</v>
      </c>
      <c r="F249" s="66">
        <v>23777.011623893057</v>
      </c>
      <c r="G249" s="67"/>
      <c r="H249" s="64">
        <v>104359.36299929337</v>
      </c>
      <c r="I249" s="66">
        <v>23777.011623893057</v>
      </c>
      <c r="J249" s="67"/>
      <c r="K249" s="64">
        <v>49052.24</v>
      </c>
      <c r="L249" s="66">
        <v>10604.860000000002</v>
      </c>
      <c r="M249" s="216">
        <v>-1.1642614133476892E-2</v>
      </c>
      <c r="N249" s="66">
        <v>-13172.151623893054</v>
      </c>
      <c r="O249" s="67"/>
      <c r="P249" s="64">
        <v>129195.84</v>
      </c>
      <c r="Q249" s="66">
        <v>28651.699999999997</v>
      </c>
      <c r="R249" s="216">
        <v>-5.5743007632998998E-3</v>
      </c>
      <c r="S249" s="69">
        <v>-18046.839999999997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0.45" customHeight="1" thickBot="1">
      <c r="A250" t="s">
        <v>100</v>
      </c>
      <c r="B250" s="12" t="s">
        <v>100</v>
      </c>
      <c r="C250" s="70"/>
      <c r="D250" s="71"/>
      <c r="E250" s="71"/>
      <c r="F250" s="75">
        <v>0.22783783783783784</v>
      </c>
      <c r="G250" s="73"/>
      <c r="H250" s="71"/>
      <c r="I250" s="75">
        <v>0.22783783783783784</v>
      </c>
      <c r="J250" s="73"/>
      <c r="K250" s="71"/>
      <c r="L250" s="75">
        <v>0.21619522370436095</v>
      </c>
      <c r="M250" s="74"/>
      <c r="N250" s="75">
        <v>-0.55398684377378249</v>
      </c>
      <c r="O250" s="73"/>
      <c r="P250" s="71"/>
      <c r="Q250" s="75">
        <v>0.22176952446766085</v>
      </c>
      <c r="R250" s="74"/>
      <c r="S250" s="76">
        <v>3237507.4052008176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20.45" customHeight="1" thickTop="1">
      <c r="A251" t="s">
        <v>100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20.45" customHeight="1">
      <c r="A252" t="s">
        <v>422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20.45" customHeight="1">
      <c r="A253" t="s">
        <v>423</v>
      </c>
      <c r="B253" s="12" t="s">
        <v>100</v>
      </c>
      <c r="C253" s="108" t="s">
        <v>42</v>
      </c>
      <c r="D253" s="14"/>
      <c r="E253" s="14"/>
      <c r="F253" s="31">
        <v>296.76398467432955</v>
      </c>
      <c r="G253" s="42"/>
      <c r="H253" s="14"/>
      <c r="I253" s="31">
        <v>296.76398467432955</v>
      </c>
      <c r="J253" s="42"/>
      <c r="K253" s="14"/>
      <c r="L253" s="34">
        <v>809.12</v>
      </c>
      <c r="M253" s="42"/>
      <c r="N253" s="60">
        <v>512.35601532567046</v>
      </c>
      <c r="O253" s="42"/>
      <c r="P253" s="14"/>
      <c r="Q253" s="34">
        <v>383.42</v>
      </c>
      <c r="R253" s="42"/>
      <c r="S253" s="35">
        <v>425.7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20.45" customHeight="1">
      <c r="A254" t="s">
        <v>424</v>
      </c>
      <c r="B254" s="12" t="s">
        <v>100</v>
      </c>
      <c r="C254" s="109" t="s">
        <v>43</v>
      </c>
      <c r="D254" s="82"/>
      <c r="E254" s="14"/>
      <c r="F254" s="23">
        <v>557.18669667432948</v>
      </c>
      <c r="G254" s="84"/>
      <c r="H254" s="14"/>
      <c r="I254" s="23">
        <v>557.18669667432948</v>
      </c>
      <c r="J254" s="42"/>
      <c r="K254" s="14"/>
      <c r="L254" s="34">
        <v>545.36</v>
      </c>
      <c r="M254" s="42"/>
      <c r="N254" s="60">
        <v>-11.826696674329469</v>
      </c>
      <c r="O254" s="42"/>
      <c r="P254" s="14"/>
      <c r="Q254" s="34">
        <v>1310.9</v>
      </c>
      <c r="R254" s="42"/>
      <c r="S254" s="86">
        <v>-765.54000000000008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20.45" customHeight="1">
      <c r="A255" t="s">
        <v>425</v>
      </c>
      <c r="B255" s="12" t="s">
        <v>100</v>
      </c>
      <c r="C255" s="108" t="s">
        <v>44</v>
      </c>
      <c r="D255" s="110"/>
      <c r="E255" s="111"/>
      <c r="F255" s="31">
        <v>3454.5361019340994</v>
      </c>
      <c r="G255" s="112"/>
      <c r="H255" s="111"/>
      <c r="I255" s="31">
        <v>3454.5361019340994</v>
      </c>
      <c r="J255" s="113"/>
      <c r="K255" s="111"/>
      <c r="L255" s="114">
        <v>3707.1</v>
      </c>
      <c r="M255" s="113"/>
      <c r="N255" s="115">
        <v>252.5638980659005</v>
      </c>
      <c r="O255" s="113"/>
      <c r="P255" s="111"/>
      <c r="Q255" s="114">
        <v>7020.54</v>
      </c>
      <c r="R255" s="113"/>
      <c r="S255" s="116">
        <v>-3313.44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20.45" customHeight="1">
      <c r="A256" t="s">
        <v>426</v>
      </c>
      <c r="B256" s="12" t="s">
        <v>100</v>
      </c>
      <c r="C256" s="108" t="s">
        <v>45</v>
      </c>
      <c r="D256" s="82"/>
      <c r="E256" s="14"/>
      <c r="F256" s="31">
        <v>3579.3189425287355</v>
      </c>
      <c r="G256" s="84"/>
      <c r="H256" s="14"/>
      <c r="I256" s="31">
        <v>3579.3189425287355</v>
      </c>
      <c r="J256" s="42"/>
      <c r="K256" s="14"/>
      <c r="L256" s="34">
        <v>2023.11</v>
      </c>
      <c r="M256" s="42"/>
      <c r="N256" s="60">
        <v>-1556.2089425287356</v>
      </c>
      <c r="O256" s="42"/>
      <c r="P256" s="14"/>
      <c r="Q256" s="34">
        <v>6988.16</v>
      </c>
      <c r="R256" s="42"/>
      <c r="S256" s="86">
        <v>-4965.05</v>
      </c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20.45" hidden="1" customHeight="1">
      <c r="A257" t="s">
        <v>427</v>
      </c>
      <c r="B257" s="12" t="s">
        <v>100</v>
      </c>
      <c r="C257" s="30" t="s">
        <v>21</v>
      </c>
      <c r="D257" s="82"/>
      <c r="E257" s="14"/>
      <c r="F257" s="31">
        <v>0</v>
      </c>
      <c r="G257" s="84"/>
      <c r="H257" s="14"/>
      <c r="I257" s="31">
        <v>0</v>
      </c>
      <c r="J257" s="42"/>
      <c r="K257" s="14"/>
      <c r="L257" s="34">
        <v>0</v>
      </c>
      <c r="M257" s="42"/>
      <c r="N257" s="60">
        <v>0</v>
      </c>
      <c r="O257" s="42"/>
      <c r="P257" s="14"/>
      <c r="Q257" s="34">
        <v>0</v>
      </c>
      <c r="R257" s="42"/>
      <c r="S257" s="86"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20.45" hidden="1" customHeight="1">
      <c r="A258" t="s">
        <v>427</v>
      </c>
      <c r="B258" s="12" t="s">
        <v>100</v>
      </c>
      <c r="C258" s="30" t="s">
        <v>21</v>
      </c>
      <c r="D258" s="82"/>
      <c r="E258" s="14"/>
      <c r="F258" s="31">
        <v>0</v>
      </c>
      <c r="G258" s="84"/>
      <c r="H258" s="14"/>
      <c r="I258" s="31">
        <v>0</v>
      </c>
      <c r="J258" s="42"/>
      <c r="K258" s="14"/>
      <c r="L258" s="34">
        <v>0</v>
      </c>
      <c r="M258" s="42"/>
      <c r="N258" s="60">
        <v>0</v>
      </c>
      <c r="O258" s="42"/>
      <c r="P258" s="14"/>
      <c r="Q258" s="34">
        <v>0</v>
      </c>
      <c r="R258" s="42"/>
      <c r="S258" s="86"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20.45" hidden="1" customHeight="1">
      <c r="A259" t="s">
        <v>427</v>
      </c>
      <c r="B259" s="12" t="s">
        <v>100</v>
      </c>
      <c r="C259" s="30" t="s">
        <v>21</v>
      </c>
      <c r="D259" s="82"/>
      <c r="E259" s="14"/>
      <c r="F259" s="31">
        <v>0</v>
      </c>
      <c r="G259" s="84"/>
      <c r="H259" s="14"/>
      <c r="I259" s="31">
        <v>0</v>
      </c>
      <c r="J259" s="42"/>
      <c r="K259" s="14"/>
      <c r="L259" s="34">
        <v>0</v>
      </c>
      <c r="M259" s="42"/>
      <c r="N259" s="60">
        <v>0</v>
      </c>
      <c r="O259" s="42"/>
      <c r="P259" s="14"/>
      <c r="Q259" s="34">
        <v>0</v>
      </c>
      <c r="R259" s="42"/>
      <c r="S259" s="86"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20.45" customHeight="1">
      <c r="A260" t="s">
        <v>428</v>
      </c>
      <c r="B260" s="12" t="s">
        <v>100</v>
      </c>
      <c r="C260" s="109" t="s">
        <v>46</v>
      </c>
      <c r="D260" s="82"/>
      <c r="E260" s="14"/>
      <c r="F260" s="23">
        <v>946.53668709737929</v>
      </c>
      <c r="G260" s="84"/>
      <c r="H260" s="14"/>
      <c r="I260" s="23">
        <v>946.53668709737929</v>
      </c>
      <c r="J260" s="42"/>
      <c r="K260" s="14"/>
      <c r="L260" s="34">
        <v>379.21</v>
      </c>
      <c r="M260" s="42"/>
      <c r="N260" s="60">
        <v>-567.32668709737936</v>
      </c>
      <c r="O260" s="42"/>
      <c r="P260" s="14"/>
      <c r="Q260" s="34">
        <v>1270.52</v>
      </c>
      <c r="R260" s="42"/>
      <c r="S260" s="86">
        <v>-891.31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20.45" customHeight="1">
      <c r="A261" t="s">
        <v>429</v>
      </c>
      <c r="B261" s="12" t="s">
        <v>100</v>
      </c>
      <c r="C261" s="108" t="s">
        <v>47</v>
      </c>
      <c r="D261" s="110"/>
      <c r="E261" s="111"/>
      <c r="F261" s="31">
        <v>946.53668709737929</v>
      </c>
      <c r="G261" s="112"/>
      <c r="H261" s="111"/>
      <c r="I261" s="31">
        <v>946.53668709737929</v>
      </c>
      <c r="J261" s="113"/>
      <c r="K261" s="111"/>
      <c r="L261" s="114">
        <v>764.14</v>
      </c>
      <c r="M261" s="113"/>
      <c r="N261" s="115">
        <v>-182.3966870973793</v>
      </c>
      <c r="O261" s="113"/>
      <c r="P261" s="111"/>
      <c r="Q261" s="114">
        <v>1258.19</v>
      </c>
      <c r="R261" s="113"/>
      <c r="S261" s="116">
        <v>-494.05000000000007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20.45" customHeight="1">
      <c r="A262" t="s">
        <v>430</v>
      </c>
      <c r="B262" s="12" t="s">
        <v>100</v>
      </c>
      <c r="C262" s="108" t="s">
        <v>48</v>
      </c>
      <c r="D262" s="82"/>
      <c r="E262" s="14"/>
      <c r="F262" s="31">
        <v>678.35129241978848</v>
      </c>
      <c r="G262" s="84"/>
      <c r="H262" s="14"/>
      <c r="I262" s="31">
        <v>678.35129241978848</v>
      </c>
      <c r="J262" s="42"/>
      <c r="K262" s="14"/>
      <c r="L262" s="34">
        <v>547.63</v>
      </c>
      <c r="M262" s="42"/>
      <c r="N262" s="60">
        <v>-130.72129241978848</v>
      </c>
      <c r="O262" s="42"/>
      <c r="P262" s="14"/>
      <c r="Q262" s="34">
        <v>532.33000000000004</v>
      </c>
      <c r="R262" s="42"/>
      <c r="S262" s="86">
        <v>15.299999999999955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20.45" customHeight="1">
      <c r="A263" t="s">
        <v>431</v>
      </c>
      <c r="B263" s="12" t="s">
        <v>100</v>
      </c>
      <c r="C263" s="108" t="s">
        <v>49</v>
      </c>
      <c r="D263" s="82"/>
      <c r="E263" s="14"/>
      <c r="F263" s="31">
        <v>157.75611451622987</v>
      </c>
      <c r="G263" s="84"/>
      <c r="H263" s="14"/>
      <c r="I263" s="31">
        <v>157.75611451622987</v>
      </c>
      <c r="J263" s="42"/>
      <c r="K263" s="14"/>
      <c r="L263" s="34">
        <v>127.36</v>
      </c>
      <c r="M263" s="42"/>
      <c r="N263" s="60">
        <v>-30.396114516229872</v>
      </c>
      <c r="O263" s="42"/>
      <c r="P263" s="14"/>
      <c r="Q263" s="34">
        <v>278.86</v>
      </c>
      <c r="R263" s="42"/>
      <c r="S263" s="86">
        <v>-151.5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20.25" hidden="1" customHeight="1">
      <c r="A264" t="s">
        <v>427</v>
      </c>
      <c r="B264" s="12" t="s">
        <v>100</v>
      </c>
      <c r="C264" s="30" t="s">
        <v>21</v>
      </c>
      <c r="D264" s="89"/>
      <c r="E264" s="117"/>
      <c r="F264" s="31">
        <v>0</v>
      </c>
      <c r="G264" s="91"/>
      <c r="H264" s="117"/>
      <c r="I264" s="31">
        <v>0</v>
      </c>
      <c r="J264" s="24"/>
      <c r="K264" s="117"/>
      <c r="L264" s="34">
        <v>0</v>
      </c>
      <c r="M264" s="24"/>
      <c r="N264" s="94">
        <v>0</v>
      </c>
      <c r="O264" s="24"/>
      <c r="P264" s="117"/>
      <c r="Q264" s="34">
        <v>0</v>
      </c>
      <c r="R264" s="24"/>
      <c r="S264" s="95"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20.45" customHeight="1">
      <c r="A265" t="s">
        <v>432</v>
      </c>
      <c r="B265" s="12" t="s">
        <v>100</v>
      </c>
      <c r="C265" s="99" t="s">
        <v>50</v>
      </c>
      <c r="D265" s="100" t="s">
        <v>40</v>
      </c>
      <c r="E265" s="101" t="e">
        <v>#DIV/0!</v>
      </c>
      <c r="F265" s="102">
        <v>10616.98650694227</v>
      </c>
      <c r="G265" s="103" t="s">
        <v>40</v>
      </c>
      <c r="H265" s="101" t="e">
        <v>#DIV/0!</v>
      </c>
      <c r="I265" s="102">
        <v>10616.98650694227</v>
      </c>
      <c r="J265" s="103" t="s">
        <v>40</v>
      </c>
      <c r="K265" s="101">
        <v>0</v>
      </c>
      <c r="L265" s="102">
        <v>8903.0299999999988</v>
      </c>
      <c r="M265" s="154"/>
      <c r="N265" s="119">
        <v>-1713.9565069422715</v>
      </c>
      <c r="O265" s="103" t="s">
        <v>40</v>
      </c>
      <c r="P265" s="101">
        <v>0</v>
      </c>
      <c r="Q265" s="102">
        <v>19042.920000000002</v>
      </c>
      <c r="R265" s="154"/>
      <c r="S265" s="120">
        <v>-10139.890000000003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20.45" customHeight="1">
      <c r="A266" t="s">
        <v>433</v>
      </c>
      <c r="B266" s="12" t="s">
        <v>100</v>
      </c>
      <c r="C266" s="222" t="s">
        <v>51</v>
      </c>
      <c r="D266" s="82"/>
      <c r="E266" s="14"/>
      <c r="F266" s="31">
        <v>0</v>
      </c>
      <c r="G266" s="84"/>
      <c r="H266" s="14"/>
      <c r="I266" s="31">
        <v>0</v>
      </c>
      <c r="J266" s="42"/>
      <c r="K266" s="14"/>
      <c r="L266" s="34">
        <v>7.0000000000000007E-2</v>
      </c>
      <c r="M266" s="42"/>
      <c r="N266" s="60">
        <v>7.0000000000000007E-2</v>
      </c>
      <c r="O266" s="42"/>
      <c r="P266" s="14"/>
      <c r="Q266" s="34">
        <v>0</v>
      </c>
      <c r="R266" s="42"/>
      <c r="S266" s="86">
        <v>7.0000000000000007E-2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20.45" customHeight="1">
      <c r="A267" t="s">
        <v>434</v>
      </c>
      <c r="B267" s="12" t="s">
        <v>100</v>
      </c>
      <c r="C267" s="108" t="s">
        <v>52</v>
      </c>
      <c r="D267" s="82"/>
      <c r="E267" s="14"/>
      <c r="F267" s="31">
        <v>1327.4300283816012</v>
      </c>
      <c r="G267" s="84"/>
      <c r="H267" s="14"/>
      <c r="I267" s="31">
        <v>1327.4300283816012</v>
      </c>
      <c r="J267" s="42"/>
      <c r="K267" s="14"/>
      <c r="L267" s="34">
        <v>201.75</v>
      </c>
      <c r="M267" s="42"/>
      <c r="N267" s="60">
        <v>-1125.6800283816012</v>
      </c>
      <c r="O267" s="42"/>
      <c r="P267" s="14"/>
      <c r="Q267" s="34">
        <v>308.31</v>
      </c>
      <c r="R267" s="42"/>
      <c r="S267" s="86">
        <v>-106.56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20.45" customHeight="1">
      <c r="A268" t="s">
        <v>435</v>
      </c>
      <c r="B268" s="12" t="s">
        <v>100</v>
      </c>
      <c r="C268" s="109" t="s">
        <v>53</v>
      </c>
      <c r="D268" s="89"/>
      <c r="E268" s="117"/>
      <c r="F268" s="23">
        <v>298.94</v>
      </c>
      <c r="G268" s="91"/>
      <c r="H268" s="117"/>
      <c r="I268" s="23">
        <v>298.94</v>
      </c>
      <c r="J268" s="24"/>
      <c r="K268" s="117"/>
      <c r="L268" s="34">
        <v>483.44</v>
      </c>
      <c r="M268" s="24"/>
      <c r="N268" s="94">
        <v>184.5</v>
      </c>
      <c r="O268" s="24"/>
      <c r="P268" s="117"/>
      <c r="Q268" s="34">
        <v>1714.81</v>
      </c>
      <c r="R268" s="24"/>
      <c r="S268" s="95">
        <v>-1231.3699999999999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20.45" customHeight="1">
      <c r="A269" t="s">
        <v>436</v>
      </c>
      <c r="B269" s="12" t="s">
        <v>100</v>
      </c>
      <c r="C269" s="108" t="s">
        <v>54</v>
      </c>
      <c r="D269" s="82"/>
      <c r="E269" s="14"/>
      <c r="F269" s="31">
        <v>1436.6179333333334</v>
      </c>
      <c r="G269" s="84"/>
      <c r="H269" s="14"/>
      <c r="I269" s="31">
        <v>1436.6179333333334</v>
      </c>
      <c r="J269" s="42"/>
      <c r="K269" s="14"/>
      <c r="L269" s="114">
        <v>1319.76</v>
      </c>
      <c r="M269" s="42"/>
      <c r="N269" s="60">
        <v>-116.85793333333345</v>
      </c>
      <c r="O269" s="42"/>
      <c r="P269" s="14"/>
      <c r="Q269" s="114">
        <v>1349.59</v>
      </c>
      <c r="R269" s="42"/>
      <c r="S269" s="86">
        <v>-29.829999999999927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20.45" customHeight="1">
      <c r="A270" t="s">
        <v>437</v>
      </c>
      <c r="B270" s="12" t="s">
        <v>100</v>
      </c>
      <c r="C270" s="108" t="s">
        <v>55</v>
      </c>
      <c r="D270" s="82"/>
      <c r="E270" s="14"/>
      <c r="F270" s="31">
        <v>349.23367500000001</v>
      </c>
      <c r="G270" s="84"/>
      <c r="H270" s="14"/>
      <c r="I270" s="31">
        <v>349.23367500000001</v>
      </c>
      <c r="J270" s="42"/>
      <c r="K270" s="14"/>
      <c r="L270" s="34">
        <v>133.97</v>
      </c>
      <c r="M270" s="42"/>
      <c r="N270" s="60">
        <v>-215.26367500000001</v>
      </c>
      <c r="O270" s="42"/>
      <c r="P270" s="14"/>
      <c r="Q270" s="34">
        <v>425.39</v>
      </c>
      <c r="R270" s="42"/>
      <c r="S270" s="86">
        <v>-291.41999999999996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20.45" customHeight="1">
      <c r="A271" t="s">
        <v>438</v>
      </c>
      <c r="B271" s="12" t="s">
        <v>100</v>
      </c>
      <c r="C271" s="108" t="s">
        <v>56</v>
      </c>
      <c r="D271" s="89"/>
      <c r="E271" s="117"/>
      <c r="F271" s="23">
        <v>1122.7769583333334</v>
      </c>
      <c r="G271" s="91"/>
      <c r="H271" s="117"/>
      <c r="I271" s="23">
        <v>1122.7769583333334</v>
      </c>
      <c r="J271" s="24"/>
      <c r="K271" s="117"/>
      <c r="L271" s="34">
        <v>631.61</v>
      </c>
      <c r="M271" s="24"/>
      <c r="N271" s="94">
        <v>-491.16695833333335</v>
      </c>
      <c r="O271" s="24"/>
      <c r="P271" s="117"/>
      <c r="Q271" s="34">
        <v>1030.07</v>
      </c>
      <c r="R271" s="24"/>
      <c r="S271" s="95">
        <v>-398.45999999999992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20.45" customHeight="1">
      <c r="A272" t="s">
        <v>439</v>
      </c>
      <c r="B272" s="12" t="s">
        <v>100</v>
      </c>
      <c r="C272" s="223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v>0</v>
      </c>
      <c r="M272" s="42"/>
      <c r="N272" s="60">
        <v>0</v>
      </c>
      <c r="O272" s="42"/>
      <c r="P272" s="14"/>
      <c r="Q272" s="56">
        <v>0</v>
      </c>
      <c r="R272" s="42"/>
      <c r="S272" s="86"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20.45" customHeight="1">
      <c r="A273" t="s">
        <v>440</v>
      </c>
      <c r="B273" s="12" t="s">
        <v>100</v>
      </c>
      <c r="C273" s="108" t="s">
        <v>57</v>
      </c>
      <c r="D273" s="82"/>
      <c r="E273" s="14"/>
      <c r="F273" s="31">
        <v>0</v>
      </c>
      <c r="G273" s="84"/>
      <c r="H273" s="14"/>
      <c r="I273" s="31">
        <v>0</v>
      </c>
      <c r="J273" s="42"/>
      <c r="K273" s="14"/>
      <c r="L273" s="34">
        <v>16.39</v>
      </c>
      <c r="M273" s="42"/>
      <c r="N273" s="60">
        <v>16.39</v>
      </c>
      <c r="O273" s="42"/>
      <c r="P273" s="14"/>
      <c r="Q273" s="34">
        <v>0</v>
      </c>
      <c r="R273" s="42"/>
      <c r="S273" s="86">
        <v>16.39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20.45" customHeight="1">
      <c r="A274" t="s">
        <v>441</v>
      </c>
      <c r="B274" s="12" t="s">
        <v>100</v>
      </c>
      <c r="C274" s="108" t="s">
        <v>58</v>
      </c>
      <c r="D274" s="82"/>
      <c r="E274" s="14"/>
      <c r="F274" s="31">
        <v>0</v>
      </c>
      <c r="G274" s="84"/>
      <c r="H274" s="14"/>
      <c r="I274" s="31">
        <v>0</v>
      </c>
      <c r="J274" s="42"/>
      <c r="K274" s="14"/>
      <c r="L274" s="34">
        <v>0</v>
      </c>
      <c r="M274" s="42"/>
      <c r="N274" s="60">
        <v>0</v>
      </c>
      <c r="O274" s="42"/>
      <c r="P274" s="14"/>
      <c r="Q274" s="34">
        <v>0</v>
      </c>
      <c r="R274" s="42"/>
      <c r="S274" s="86"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20.45" customHeight="1">
      <c r="A275" t="s">
        <v>442</v>
      </c>
      <c r="B275" s="12" t="s">
        <v>100</v>
      </c>
      <c r="C275" s="108" t="s">
        <v>59</v>
      </c>
      <c r="D275" s="82"/>
      <c r="E275" s="14"/>
      <c r="F275" s="31">
        <v>152.60000000000002</v>
      </c>
      <c r="G275" s="84"/>
      <c r="H275" s="14"/>
      <c r="I275" s="31">
        <v>152.60000000000002</v>
      </c>
      <c r="J275" s="42"/>
      <c r="K275" s="14"/>
      <c r="L275" s="33">
        <v>139.76</v>
      </c>
      <c r="M275" s="42"/>
      <c r="N275" s="60">
        <v>-12.840000000000032</v>
      </c>
      <c r="O275" s="42"/>
      <c r="P275" s="14"/>
      <c r="Q275" s="33">
        <v>129.5</v>
      </c>
      <c r="R275" s="42"/>
      <c r="S275" s="86">
        <v>10.259999999999991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20.45" customHeight="1">
      <c r="A276" t="s">
        <v>443</v>
      </c>
      <c r="B276" s="12" t="s">
        <v>100</v>
      </c>
      <c r="C276" s="108" t="s">
        <v>60</v>
      </c>
      <c r="D276" s="82"/>
      <c r="E276" s="14"/>
      <c r="F276" s="31">
        <v>177.637</v>
      </c>
      <c r="G276" s="84"/>
      <c r="H276" s="14"/>
      <c r="I276" s="31">
        <v>177.637</v>
      </c>
      <c r="J276" s="42"/>
      <c r="K276" s="14"/>
      <c r="L276" s="34">
        <v>62.78</v>
      </c>
      <c r="M276" s="42"/>
      <c r="N276" s="60">
        <v>-114.857</v>
      </c>
      <c r="O276" s="42"/>
      <c r="P276" s="14"/>
      <c r="Q276" s="34">
        <v>120.96</v>
      </c>
      <c r="R276" s="42"/>
      <c r="S276" s="86">
        <v>-58.179999999999993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20.45" customHeight="1">
      <c r="A277" t="s">
        <v>444</v>
      </c>
      <c r="B277" s="12" t="s">
        <v>100</v>
      </c>
      <c r="C277" s="108" t="s">
        <v>61</v>
      </c>
      <c r="D277" s="82"/>
      <c r="E277" s="14"/>
      <c r="F277" s="31">
        <v>60.550000000000004</v>
      </c>
      <c r="G277" s="84"/>
      <c r="H277" s="14"/>
      <c r="I277" s="31">
        <v>60.550000000000004</v>
      </c>
      <c r="J277" s="42"/>
      <c r="K277" s="14"/>
      <c r="L277" s="34">
        <v>33.44</v>
      </c>
      <c r="M277" s="42"/>
      <c r="N277" s="60">
        <v>-27.110000000000007</v>
      </c>
      <c r="O277" s="42"/>
      <c r="P277" s="14"/>
      <c r="Q277" s="34">
        <v>14.47</v>
      </c>
      <c r="R277" s="42"/>
      <c r="S277" s="86">
        <v>18.97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20.45" customHeight="1">
      <c r="A278" t="s">
        <v>445</v>
      </c>
      <c r="B278" s="12" t="s">
        <v>100</v>
      </c>
      <c r="C278" s="108" t="s">
        <v>62</v>
      </c>
      <c r="D278" s="82"/>
      <c r="E278" s="14"/>
      <c r="F278" s="31">
        <v>251.37000000000003</v>
      </c>
      <c r="G278" s="84"/>
      <c r="H278" s="14"/>
      <c r="I278" s="31">
        <v>251.37000000000003</v>
      </c>
      <c r="J278" s="42"/>
      <c r="K278" s="14"/>
      <c r="L278" s="34">
        <v>262.16000000000003</v>
      </c>
      <c r="M278" s="42"/>
      <c r="N278" s="60">
        <v>10.789999999999992</v>
      </c>
      <c r="O278" s="42"/>
      <c r="P278" s="14"/>
      <c r="Q278" s="34">
        <v>371.07</v>
      </c>
      <c r="R278" s="42"/>
      <c r="S278" s="86">
        <v>-108.90999999999997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20.45" customHeight="1">
      <c r="A279" t="s">
        <v>446</v>
      </c>
      <c r="B279" s="12" t="s">
        <v>100</v>
      </c>
      <c r="C279" s="108" t="s">
        <v>63</v>
      </c>
      <c r="D279" s="82"/>
      <c r="E279" s="14"/>
      <c r="F279" s="31">
        <v>41.200833333333343</v>
      </c>
      <c r="G279" s="84"/>
      <c r="H279" s="14"/>
      <c r="I279" s="31">
        <v>41.200833333333343</v>
      </c>
      <c r="J279" s="42"/>
      <c r="K279" s="14"/>
      <c r="L279" s="34">
        <v>76.2</v>
      </c>
      <c r="M279" s="42"/>
      <c r="N279" s="60">
        <v>34.99916666666666</v>
      </c>
      <c r="O279" s="42"/>
      <c r="P279" s="14"/>
      <c r="Q279" s="34">
        <v>35</v>
      </c>
      <c r="R279" s="42"/>
      <c r="S279" s="86">
        <v>41.2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20.45" customHeight="1">
      <c r="A280" t="s">
        <v>447</v>
      </c>
      <c r="B280" s="12" t="s">
        <v>100</v>
      </c>
      <c r="C280" s="108" t="s">
        <v>64</v>
      </c>
      <c r="D280" s="82"/>
      <c r="E280" s="14"/>
      <c r="F280" s="31">
        <v>802.95630633478925</v>
      </c>
      <c r="G280" s="84"/>
      <c r="H280" s="14"/>
      <c r="I280" s="31">
        <v>802.95630633478925</v>
      </c>
      <c r="J280" s="42"/>
      <c r="K280" s="14"/>
      <c r="L280" s="34">
        <v>172.38025000000002</v>
      </c>
      <c r="M280" s="42"/>
      <c r="N280" s="60">
        <v>-630.5760563347892</v>
      </c>
      <c r="O280" s="42"/>
      <c r="P280" s="14"/>
      <c r="Q280" s="34">
        <v>204.50625000000002</v>
      </c>
      <c r="R280" s="42"/>
      <c r="S280" s="86">
        <v>-32.126000000000005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20.45" hidden="1" customHeight="1">
      <c r="A281" t="s">
        <v>427</v>
      </c>
      <c r="B281" s="12" t="s">
        <v>100</v>
      </c>
      <c r="C281" s="108" t="s">
        <v>21</v>
      </c>
      <c r="D281" s="82"/>
      <c r="E281" s="14"/>
      <c r="F281" s="31">
        <v>0</v>
      </c>
      <c r="G281" s="84"/>
      <c r="H281" s="14"/>
      <c r="I281" s="31">
        <v>0</v>
      </c>
      <c r="J281" s="42"/>
      <c r="K281" s="14"/>
      <c r="L281" s="34">
        <v>0</v>
      </c>
      <c r="M281" s="42"/>
      <c r="N281" s="60">
        <v>0</v>
      </c>
      <c r="O281" s="42"/>
      <c r="P281" s="14"/>
      <c r="Q281" s="34">
        <v>0</v>
      </c>
      <c r="R281" s="42"/>
      <c r="S281" s="86"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20.45" hidden="1" customHeight="1">
      <c r="A282" t="s">
        <v>427</v>
      </c>
      <c r="B282" s="12" t="s">
        <v>100</v>
      </c>
      <c r="C282" s="108" t="s">
        <v>21</v>
      </c>
      <c r="D282" s="82"/>
      <c r="E282" s="14"/>
      <c r="F282" s="31">
        <v>0</v>
      </c>
      <c r="G282" s="84"/>
      <c r="H282" s="14"/>
      <c r="I282" s="31">
        <v>0</v>
      </c>
      <c r="J282" s="42"/>
      <c r="K282" s="14"/>
      <c r="L282" s="34">
        <v>0</v>
      </c>
      <c r="M282" s="42"/>
      <c r="N282" s="60">
        <v>0</v>
      </c>
      <c r="O282" s="42"/>
      <c r="P282" s="14"/>
      <c r="Q282" s="34">
        <v>0</v>
      </c>
      <c r="R282" s="42"/>
      <c r="S282" s="86"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20.45" hidden="1" customHeight="1">
      <c r="A283" t="s">
        <v>427</v>
      </c>
      <c r="B283" s="12" t="s">
        <v>100</v>
      </c>
      <c r="C283" s="108" t="s">
        <v>21</v>
      </c>
      <c r="D283" s="82"/>
      <c r="E283" s="14"/>
      <c r="F283" s="31">
        <v>0</v>
      </c>
      <c r="G283" s="84"/>
      <c r="H283" s="14"/>
      <c r="I283" s="31">
        <v>0</v>
      </c>
      <c r="J283" s="42"/>
      <c r="K283" s="14"/>
      <c r="L283" s="34">
        <v>0</v>
      </c>
      <c r="M283" s="42"/>
      <c r="N283" s="60">
        <v>0</v>
      </c>
      <c r="O283" s="42"/>
      <c r="P283" s="14"/>
      <c r="Q283" s="34">
        <v>0</v>
      </c>
      <c r="R283" s="42"/>
      <c r="S283" s="86"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20.45" customHeight="1">
      <c r="B284" s="12"/>
      <c r="C284" s="99" t="s">
        <v>65</v>
      </c>
      <c r="D284" s="100" t="s">
        <v>40</v>
      </c>
      <c r="E284" s="101" t="e">
        <v>#DIV/0!</v>
      </c>
      <c r="F284" s="102">
        <v>6021.3127347163909</v>
      </c>
      <c r="G284" s="103" t="s">
        <v>40</v>
      </c>
      <c r="H284" s="101" t="e">
        <v>#DIV/0!</v>
      </c>
      <c r="I284" s="102">
        <v>6021.3127347163909</v>
      </c>
      <c r="J284" s="103" t="s">
        <v>40</v>
      </c>
      <c r="K284" s="101" t="e">
        <v>#DIV/0!</v>
      </c>
      <c r="L284" s="102">
        <v>3533.7102500000001</v>
      </c>
      <c r="M284" s="106"/>
      <c r="N284" s="102">
        <v>-2487.6024847163899</v>
      </c>
      <c r="O284" s="103" t="s">
        <v>40</v>
      </c>
      <c r="P284" s="101" t="e">
        <v>#DIV/0!</v>
      </c>
      <c r="Q284" s="102">
        <v>5703.6762500000004</v>
      </c>
      <c r="R284" s="106"/>
      <c r="S284" s="107">
        <v>-2169.9660000000003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20.4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20.45" customHeight="1">
      <c r="B286" s="12"/>
      <c r="C286" s="99" t="s">
        <v>66</v>
      </c>
      <c r="D286" s="100" t="s">
        <v>40</v>
      </c>
      <c r="E286" s="101" t="e">
        <v>#DIV/0!</v>
      </c>
      <c r="F286" s="102">
        <v>16638.29924165866</v>
      </c>
      <c r="G286" s="103" t="s">
        <v>40</v>
      </c>
      <c r="H286" s="101" t="e">
        <v>#DIV/0!</v>
      </c>
      <c r="I286" s="102">
        <v>16638.29924165866</v>
      </c>
      <c r="J286" s="103" t="s">
        <v>40</v>
      </c>
      <c r="K286" s="101" t="e">
        <v>#DIV/0!</v>
      </c>
      <c r="L286" s="102">
        <v>12436.740249999999</v>
      </c>
      <c r="M286" s="106"/>
      <c r="N286" s="119">
        <v>-4201.5589916586614</v>
      </c>
      <c r="O286" s="103" t="s">
        <v>40</v>
      </c>
      <c r="P286" s="101" t="e">
        <v>#DIV/0!</v>
      </c>
      <c r="Q286" s="102">
        <v>24746.596250000002</v>
      </c>
      <c r="R286" s="106"/>
      <c r="S286" s="120">
        <v>-12309.856000000003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20.4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20.45" customHeight="1" thickBot="1">
      <c r="B288" s="12"/>
      <c r="C288" s="130" t="s">
        <v>73</v>
      </c>
      <c r="D288" s="159"/>
      <c r="E288" s="131"/>
      <c r="F288" s="133">
        <v>7138.7123822343965</v>
      </c>
      <c r="G288" s="160"/>
      <c r="H288" s="131"/>
      <c r="I288" s="133">
        <v>7138.7123822343965</v>
      </c>
      <c r="J288" s="161"/>
      <c r="K288" s="132"/>
      <c r="L288" s="133">
        <v>-1831.8802499999965</v>
      </c>
      <c r="M288" s="161"/>
      <c r="N288" s="133">
        <v>-8970.592632234393</v>
      </c>
      <c r="O288" s="161"/>
      <c r="P288" s="132"/>
      <c r="Q288" s="133">
        <v>3905.1037499999948</v>
      </c>
      <c r="R288" s="161"/>
      <c r="S288" s="135">
        <v>-5736.9839999999913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">
        <v>256</v>
      </c>
      <c r="D290" s="2"/>
      <c r="E290" s="2"/>
      <c r="F290" s="2"/>
      <c r="G290" s="2"/>
      <c r="H290" s="1"/>
      <c r="I290" s="1"/>
      <c r="J290" s="1"/>
      <c r="K290" s="749" t="s">
        <v>104</v>
      </c>
      <c r="L290" s="2"/>
      <c r="M290" s="2"/>
      <c r="N290" s="1"/>
      <c r="O290" s="1"/>
      <c r="P290" s="2"/>
      <c r="Q290" s="1"/>
      <c r="R290" s="2"/>
      <c r="S290" s="5" t="s">
        <v>563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21.6" customHeight="1" thickTop="1">
      <c r="B292" s="12"/>
      <c r="C292" s="13"/>
      <c r="D292" s="774" t="s">
        <v>5</v>
      </c>
      <c r="E292" s="775"/>
      <c r="F292" s="776"/>
      <c r="G292" s="777" t="s">
        <v>75</v>
      </c>
      <c r="H292" s="775"/>
      <c r="I292" s="776"/>
      <c r="J292" s="777" t="s">
        <v>7</v>
      </c>
      <c r="K292" s="775"/>
      <c r="L292" s="776"/>
      <c r="M292" s="777" t="s">
        <v>8</v>
      </c>
      <c r="N292" s="776"/>
      <c r="O292" s="774" t="s">
        <v>9</v>
      </c>
      <c r="P292" s="775"/>
      <c r="Q292" s="776"/>
      <c r="R292" s="777" t="s">
        <v>10</v>
      </c>
      <c r="S292" s="778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21.6" customHeight="1">
      <c r="A293" t="s">
        <v>104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20.45" customHeight="1">
      <c r="A294" t="s">
        <v>451</v>
      </c>
      <c r="B294" s="12" t="s">
        <v>104</v>
      </c>
      <c r="C294" s="30" t="s">
        <v>106</v>
      </c>
      <c r="D294" s="83">
        <v>79286.904101341468</v>
      </c>
      <c r="E294" s="155">
        <v>0.35812717564768926</v>
      </c>
      <c r="F294" s="86">
        <v>28394.795031662608</v>
      </c>
      <c r="G294" s="83">
        <v>79286.904101341468</v>
      </c>
      <c r="H294" s="155">
        <v>0.35812717564768926</v>
      </c>
      <c r="I294" s="86">
        <v>28394.795031662608</v>
      </c>
      <c r="J294" s="31">
        <v>68074.17</v>
      </c>
      <c r="K294" s="155">
        <v>0.36506651494979658</v>
      </c>
      <c r="L294" s="34">
        <v>24851.599999999995</v>
      </c>
      <c r="M294" s="164">
        <v>-0.14141974930702031</v>
      </c>
      <c r="N294" s="60">
        <v>-3543.1950316626135</v>
      </c>
      <c r="O294" s="31">
        <v>71344.289999999994</v>
      </c>
      <c r="P294" s="155">
        <v>0.37076548102167672</v>
      </c>
      <c r="Q294" s="34">
        <v>26451.999999999996</v>
      </c>
      <c r="R294" s="164">
        <v>-4.5835763450725986E-2</v>
      </c>
      <c r="S294" s="86">
        <v>-1600.4000000000015</v>
      </c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20.45" customHeight="1">
      <c r="A295" t="s">
        <v>452</v>
      </c>
      <c r="B295" s="12" t="s">
        <v>104</v>
      </c>
      <c r="C295" s="30" t="s">
        <v>107</v>
      </c>
      <c r="D295" s="83">
        <v>45479.984691792146</v>
      </c>
      <c r="E295" s="155">
        <v>0.27367264200070923</v>
      </c>
      <c r="F295" s="86">
        <v>12446.627568754568</v>
      </c>
      <c r="G295" s="83">
        <v>45479.984691792146</v>
      </c>
      <c r="H295" s="155">
        <v>0.27367264200070923</v>
      </c>
      <c r="I295" s="86">
        <v>12446.627568754568</v>
      </c>
      <c r="J295" s="31">
        <v>27184.52</v>
      </c>
      <c r="K295" s="155">
        <v>0.24658371749804661</v>
      </c>
      <c r="L295" s="34">
        <v>6703.2599999999984</v>
      </c>
      <c r="M295" s="164">
        <v>-0.40227508465045636</v>
      </c>
      <c r="N295" s="60">
        <v>-5743.3675687545692</v>
      </c>
      <c r="O295" s="31">
        <v>61955.23</v>
      </c>
      <c r="P295" s="155">
        <v>0.26865141167259005</v>
      </c>
      <c r="Q295" s="34">
        <v>16644.36</v>
      </c>
      <c r="R295" s="164">
        <v>-0.56122316065972166</v>
      </c>
      <c r="S295" s="86">
        <v>-9941.1000000000022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20.45" customHeight="1">
      <c r="A296" t="s">
        <v>453</v>
      </c>
      <c r="B296" s="12" t="s">
        <v>104</v>
      </c>
      <c r="C296" s="30" t="s">
        <v>108</v>
      </c>
      <c r="D296" s="83">
        <v>87434.073358148133</v>
      </c>
      <c r="E296" s="155">
        <v>0.23983607715678656</v>
      </c>
      <c r="F296" s="86">
        <v>20969.845164056951</v>
      </c>
      <c r="G296" s="83">
        <v>87434.073358148133</v>
      </c>
      <c r="H296" s="155">
        <v>0.23983607715678656</v>
      </c>
      <c r="I296" s="86">
        <v>20969.845164056951</v>
      </c>
      <c r="J296" s="31">
        <v>79594.67</v>
      </c>
      <c r="K296" s="155">
        <v>0.23625149774476106</v>
      </c>
      <c r="L296" s="34">
        <v>18804.36</v>
      </c>
      <c r="M296" s="164">
        <v>-8.9660735878520831E-2</v>
      </c>
      <c r="N296" s="60">
        <v>-2165.4851640569505</v>
      </c>
      <c r="O296" s="31">
        <v>111735.39</v>
      </c>
      <c r="P296" s="155">
        <v>0.23929132927356317</v>
      </c>
      <c r="Q296" s="34">
        <v>26737.309999999998</v>
      </c>
      <c r="R296" s="164">
        <v>-0.28765031383521372</v>
      </c>
      <c r="S296" s="86">
        <v>-7932.9499999999971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20.45" customHeight="1">
      <c r="A297" t="s">
        <v>454</v>
      </c>
      <c r="B297" s="12" t="s">
        <v>104</v>
      </c>
      <c r="C297" s="30" t="s">
        <v>109</v>
      </c>
      <c r="D297" s="83">
        <v>69067.162508301903</v>
      </c>
      <c r="E297" s="155">
        <v>0.32994466198333777</v>
      </c>
      <c r="F297" s="86">
        <v>22788.34158794993</v>
      </c>
      <c r="G297" s="83">
        <v>69067.162508301903</v>
      </c>
      <c r="H297" s="155">
        <v>0.32994466198333777</v>
      </c>
      <c r="I297" s="86">
        <v>22788.34158794993</v>
      </c>
      <c r="J297" s="31">
        <v>52618.64</v>
      </c>
      <c r="K297" s="155">
        <v>0.29299750050552426</v>
      </c>
      <c r="L297" s="34">
        <v>15417.129999999997</v>
      </c>
      <c r="M297" s="164">
        <v>-0.23815257368253379</v>
      </c>
      <c r="N297" s="60">
        <v>-7371.2115879499324</v>
      </c>
      <c r="O297" s="31">
        <v>52427.38</v>
      </c>
      <c r="P297" s="155">
        <v>0.30476575407735423</v>
      </c>
      <c r="Q297" s="34">
        <v>15978.07</v>
      </c>
      <c r="R297" s="164">
        <v>3.6480938013687134E-3</v>
      </c>
      <c r="S297" s="86">
        <v>-560.94000000000233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20.45" customHeight="1">
      <c r="A298" t="s">
        <v>456</v>
      </c>
      <c r="B298" s="12" t="s">
        <v>104</v>
      </c>
      <c r="C298" s="30" t="s">
        <v>110</v>
      </c>
      <c r="D298" s="83">
        <v>14856.011564380127</v>
      </c>
      <c r="E298" s="155">
        <v>0.29678579936093841</v>
      </c>
      <c r="F298" s="86">
        <v>4409.0532674499009</v>
      </c>
      <c r="G298" s="83">
        <v>14856.011564380127</v>
      </c>
      <c r="H298" s="155">
        <v>0.29678579936093841</v>
      </c>
      <c r="I298" s="86">
        <v>4409.0532674499009</v>
      </c>
      <c r="J298" s="31">
        <v>14457.31</v>
      </c>
      <c r="K298" s="155">
        <v>0.29024209897968567</v>
      </c>
      <c r="L298" s="34">
        <v>4196.119999999999</v>
      </c>
      <c r="M298" s="164">
        <v>-2.6837725768609672E-2</v>
      </c>
      <c r="N298" s="60">
        <v>-212.9332674499019</v>
      </c>
      <c r="O298" s="31">
        <v>15606.28</v>
      </c>
      <c r="P298" s="155">
        <v>0.2988098380908199</v>
      </c>
      <c r="Q298" s="34">
        <v>4663.3100000000013</v>
      </c>
      <c r="R298" s="164">
        <v>-7.3622285387677344E-2</v>
      </c>
      <c r="S298" s="86">
        <v>-467.19000000000233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20.45" customHeight="1">
      <c r="A299" t="s">
        <v>458</v>
      </c>
      <c r="B299" s="12" t="s">
        <v>104</v>
      </c>
      <c r="C299" s="30" t="s">
        <v>111</v>
      </c>
      <c r="D299" s="83">
        <v>54567.944395506944</v>
      </c>
      <c r="E299" s="155">
        <v>0.19081606757663097</v>
      </c>
      <c r="F299" s="86">
        <v>10412.440565290894</v>
      </c>
      <c r="G299" s="83">
        <v>54567.944395506944</v>
      </c>
      <c r="H299" s="155">
        <v>0.19081606757663097</v>
      </c>
      <c r="I299" s="86">
        <v>10412.440565290894</v>
      </c>
      <c r="J299" s="31">
        <v>33246.97</v>
      </c>
      <c r="K299" s="155">
        <v>0.1798897764217311</v>
      </c>
      <c r="L299" s="34">
        <v>5980.7900000000009</v>
      </c>
      <c r="M299" s="164">
        <v>-0.39072342987621289</v>
      </c>
      <c r="N299" s="60">
        <v>-4431.6505652908927</v>
      </c>
      <c r="O299" s="31">
        <v>54996.95</v>
      </c>
      <c r="P299" s="155">
        <v>0.20567140541430018</v>
      </c>
      <c r="Q299" s="34">
        <v>11311.299999999996</v>
      </c>
      <c r="R299" s="164">
        <v>-0.39547611276625333</v>
      </c>
      <c r="S299" s="86">
        <v>-5330.5099999999948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20.45" hidden="1" customHeight="1">
      <c r="A300" t="s">
        <v>459</v>
      </c>
      <c r="B300" s="12" t="s">
        <v>104</v>
      </c>
      <c r="C300" s="30" t="s">
        <v>21</v>
      </c>
      <c r="D300" s="83">
        <v>0</v>
      </c>
      <c r="E300" s="155">
        <v>0</v>
      </c>
      <c r="F300" s="86">
        <v>0</v>
      </c>
      <c r="G300" s="83">
        <v>0</v>
      </c>
      <c r="H300" s="155">
        <v>0</v>
      </c>
      <c r="I300" s="86">
        <v>0</v>
      </c>
      <c r="J300" s="31">
        <v>0</v>
      </c>
      <c r="K300" s="155">
        <v>0</v>
      </c>
      <c r="L300" s="34">
        <v>0</v>
      </c>
      <c r="M300" s="164" t="e">
        <v>#DIV/0!</v>
      </c>
      <c r="N300" s="60">
        <v>0</v>
      </c>
      <c r="O300" s="31">
        <v>0</v>
      </c>
      <c r="P300" s="155">
        <v>0</v>
      </c>
      <c r="Q300" s="34">
        <v>0</v>
      </c>
      <c r="R300" s="164">
        <v>0</v>
      </c>
      <c r="S300" s="86"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20.45" customHeight="1">
      <c r="A301" t="s">
        <v>460</v>
      </c>
      <c r="B301" s="12" t="s">
        <v>104</v>
      </c>
      <c r="C301" s="30" t="s">
        <v>112</v>
      </c>
      <c r="D301" s="83">
        <v>0</v>
      </c>
      <c r="E301" s="155">
        <v>0</v>
      </c>
      <c r="F301" s="86">
        <v>11117.747793097567</v>
      </c>
      <c r="G301" s="83">
        <v>0</v>
      </c>
      <c r="H301" s="155">
        <v>0</v>
      </c>
      <c r="I301" s="86">
        <v>11117.747793097567</v>
      </c>
      <c r="J301" s="31">
        <v>0</v>
      </c>
      <c r="K301" s="155">
        <v>0</v>
      </c>
      <c r="L301" s="34">
        <v>10251.25</v>
      </c>
      <c r="M301" s="164"/>
      <c r="N301" s="60">
        <v>-866.49779309756741</v>
      </c>
      <c r="O301" s="31">
        <v>0</v>
      </c>
      <c r="P301" s="155">
        <v>0</v>
      </c>
      <c r="Q301" s="34">
        <v>16821.09</v>
      </c>
      <c r="R301" s="164">
        <v>0</v>
      </c>
      <c r="S301" s="86">
        <v>-6569.84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20.45" customHeight="1">
      <c r="A302" t="s">
        <v>461</v>
      </c>
      <c r="B302" s="12" t="s">
        <v>104</v>
      </c>
      <c r="C302" s="88" t="s">
        <v>113</v>
      </c>
      <c r="D302" s="83">
        <v>0</v>
      </c>
      <c r="E302" s="155">
        <v>0</v>
      </c>
      <c r="F302" s="86">
        <v>100</v>
      </c>
      <c r="G302" s="83">
        <v>0</v>
      </c>
      <c r="H302" s="155">
        <v>0</v>
      </c>
      <c r="I302" s="86">
        <v>100</v>
      </c>
      <c r="J302" s="31">
        <v>0</v>
      </c>
      <c r="K302" s="155">
        <v>0</v>
      </c>
      <c r="L302" s="34">
        <v>0</v>
      </c>
      <c r="M302" s="164"/>
      <c r="N302" s="60">
        <v>-100</v>
      </c>
      <c r="O302" s="31">
        <v>0</v>
      </c>
      <c r="P302" s="155">
        <v>0</v>
      </c>
      <c r="Q302" s="34">
        <v>0</v>
      </c>
      <c r="R302" s="164">
        <v>0</v>
      </c>
      <c r="S302" s="86"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20.45" customHeight="1">
      <c r="A303" t="s">
        <v>462</v>
      </c>
      <c r="B303" s="12" t="s">
        <v>104</v>
      </c>
      <c r="C303" s="54" t="s">
        <v>114</v>
      </c>
      <c r="D303" s="205">
        <v>350692.08061947074</v>
      </c>
      <c r="E303" s="224">
        <v>0.31548716692668782</v>
      </c>
      <c r="F303" s="209">
        <v>110638.85097826243</v>
      </c>
      <c r="G303" s="205">
        <v>350692.08061947074</v>
      </c>
      <c r="H303" s="224">
        <v>0.31548716692668782</v>
      </c>
      <c r="I303" s="209">
        <v>110638.85097826243</v>
      </c>
      <c r="J303" s="205">
        <v>275176.28000000003</v>
      </c>
      <c r="K303" s="224">
        <v>0.31327013360308514</v>
      </c>
      <c r="L303" s="207">
        <v>86204.50999999998</v>
      </c>
      <c r="M303" s="225">
        <v>-0.21533363538200756</v>
      </c>
      <c r="N303" s="207">
        <v>-24434.340978262451</v>
      </c>
      <c r="O303" s="205">
        <v>368065.52</v>
      </c>
      <c r="P303" s="224">
        <v>0.32224545238575991</v>
      </c>
      <c r="Q303" s="207">
        <v>118607.43999999997</v>
      </c>
      <c r="R303" s="225">
        <v>-0.25237147994737452</v>
      </c>
      <c r="S303" s="209">
        <v>-32402.929999999993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20.45" customHeight="1">
      <c r="A304" t="s">
        <v>104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v>-0.22084774708174748</v>
      </c>
      <c r="O304" s="42"/>
      <c r="P304" s="14"/>
      <c r="Q304" s="41"/>
      <c r="R304" s="42"/>
      <c r="S304" s="45">
        <v>-0.27319475068343096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20.45" customHeight="1">
      <c r="A305" t="s">
        <v>104</v>
      </c>
      <c r="B305" s="12" t="s">
        <v>104</v>
      </c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20.45" customHeight="1">
      <c r="A306" t="s">
        <v>463</v>
      </c>
      <c r="B306" s="12" t="s">
        <v>104</v>
      </c>
      <c r="C306" s="30" t="s">
        <v>115</v>
      </c>
      <c r="D306" s="83">
        <v>39747.724268615071</v>
      </c>
      <c r="E306" s="155">
        <v>0.19500000000000001</v>
      </c>
      <c r="F306" s="116">
        <v>7750.8062323799395</v>
      </c>
      <c r="G306" s="83">
        <v>39747.724268615071</v>
      </c>
      <c r="H306" s="155">
        <v>0.19500000000000001</v>
      </c>
      <c r="I306" s="116">
        <v>7750.8062323799395</v>
      </c>
      <c r="J306" s="31">
        <v>41678.730000000003</v>
      </c>
      <c r="K306" s="155">
        <v>0.17140613449594086</v>
      </c>
      <c r="L306" s="34">
        <v>7143.9900000000052</v>
      </c>
      <c r="M306" s="164">
        <v>4.8581541884893775E-2</v>
      </c>
      <c r="N306" s="60">
        <v>-606.81623237993426</v>
      </c>
      <c r="O306" s="31">
        <v>34672.89</v>
      </c>
      <c r="P306" s="155">
        <v>0.17254748594651328</v>
      </c>
      <c r="Q306" s="34">
        <v>5982.7200000000012</v>
      </c>
      <c r="R306" s="164">
        <v>0.20205526565567519</v>
      </c>
      <c r="S306" s="86">
        <v>1161.2700000000041</v>
      </c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20.45" customHeight="1">
      <c r="A307" t="s">
        <v>464</v>
      </c>
      <c r="B307" s="12" t="s">
        <v>104</v>
      </c>
      <c r="C307" s="88" t="s">
        <v>116</v>
      </c>
      <c r="D307" s="83">
        <v>22742.311918463936</v>
      </c>
      <c r="E307" s="155">
        <v>0.30006987567403659</v>
      </c>
      <c r="F307" s="95">
        <v>6824.2827099136339</v>
      </c>
      <c r="G307" s="83">
        <v>22742.311918463936</v>
      </c>
      <c r="H307" s="155">
        <v>0.30006987567403659</v>
      </c>
      <c r="I307" s="95">
        <v>6824.2827099136339</v>
      </c>
      <c r="J307" s="31">
        <v>17764.38</v>
      </c>
      <c r="K307" s="155">
        <v>0.29562416476116821</v>
      </c>
      <c r="L307" s="34">
        <v>5251.5800000000017</v>
      </c>
      <c r="M307" s="164">
        <v>-0.21888416341798883</v>
      </c>
      <c r="N307" s="60">
        <v>-1572.7027099136321</v>
      </c>
      <c r="O307" s="31">
        <v>22194.99</v>
      </c>
      <c r="P307" s="155">
        <v>0.29556174614180952</v>
      </c>
      <c r="Q307" s="34">
        <v>6559.9900000000016</v>
      </c>
      <c r="R307" s="164">
        <v>-0.19962207687410538</v>
      </c>
      <c r="S307" s="86">
        <v>-1308.4099999999999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20.45" customHeight="1">
      <c r="A308" t="s">
        <v>465</v>
      </c>
      <c r="B308" s="12" t="s">
        <v>104</v>
      </c>
      <c r="C308" s="54" t="s">
        <v>117</v>
      </c>
      <c r="D308" s="205">
        <v>413182.11680654972</v>
      </c>
      <c r="E308" s="224">
        <v>0.30304782038565498</v>
      </c>
      <c r="F308" s="207">
        <v>125213.939920556</v>
      </c>
      <c r="G308" s="208">
        <v>413182.11680654972</v>
      </c>
      <c r="H308" s="224">
        <v>0.30304782038565498</v>
      </c>
      <c r="I308" s="207">
        <v>125213.939920556</v>
      </c>
      <c r="J308" s="208">
        <v>334619.39</v>
      </c>
      <c r="K308" s="224">
        <v>0.29466337859261527</v>
      </c>
      <c r="L308" s="207">
        <v>98600.079999999987</v>
      </c>
      <c r="M308" s="225">
        <v>-0.19014067553008948</v>
      </c>
      <c r="N308" s="207">
        <v>-26613.859920556017</v>
      </c>
      <c r="O308" s="208">
        <v>424933.4</v>
      </c>
      <c r="P308" s="224">
        <v>0.3086369534614129</v>
      </c>
      <c r="Q308" s="207">
        <v>131150.14999999997</v>
      </c>
      <c r="R308" s="225">
        <v>-0.21253685871715428</v>
      </c>
      <c r="S308" s="209">
        <v>-32550.069999999978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20.45" customHeight="1">
      <c r="A309" t="s">
        <v>104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v>-0.21254710088542544</v>
      </c>
      <c r="O309" s="42"/>
      <c r="P309" s="14"/>
      <c r="Q309" s="41"/>
      <c r="R309" s="42"/>
      <c r="S309" s="45">
        <v>-0.24818934633319129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20.45" customHeight="1">
      <c r="A310" t="s">
        <v>104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20.45" customHeight="1">
      <c r="A311" t="s">
        <v>466</v>
      </c>
      <c r="B311" s="12" t="s">
        <v>104</v>
      </c>
      <c r="C311" s="88" t="s">
        <v>118</v>
      </c>
      <c r="D311" s="92">
        <v>0</v>
      </c>
      <c r="E311" s="228">
        <v>0</v>
      </c>
      <c r="F311" s="153">
        <v>0</v>
      </c>
      <c r="G311" s="181">
        <v>0</v>
      </c>
      <c r="H311" s="228">
        <v>0</v>
      </c>
      <c r="I311" s="153">
        <v>0</v>
      </c>
      <c r="J311" s="47">
        <v>0</v>
      </c>
      <c r="K311" s="229">
        <v>0</v>
      </c>
      <c r="L311" s="23">
        <v>0</v>
      </c>
      <c r="M311" s="229">
        <v>0</v>
      </c>
      <c r="N311" s="94">
        <v>0</v>
      </c>
      <c r="O311" s="47">
        <v>0</v>
      </c>
      <c r="P311" s="229">
        <v>0</v>
      </c>
      <c r="Q311" s="23">
        <v>0</v>
      </c>
      <c r="R311" s="229">
        <v>0</v>
      </c>
      <c r="S311" s="95"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20.45" customHeight="1" thickBot="1">
      <c r="A312" t="s">
        <v>104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20.45" customHeight="1" thickTop="1">
      <c r="A313" t="s">
        <v>467</v>
      </c>
      <c r="B313" s="12" t="s">
        <v>104</v>
      </c>
      <c r="C313" s="63" t="s">
        <v>119</v>
      </c>
      <c r="D313" s="64">
        <v>413182.11680654972</v>
      </c>
      <c r="E313" s="230">
        <v>0.30304782038565498</v>
      </c>
      <c r="F313" s="66">
        <v>125213.939920556</v>
      </c>
      <c r="G313" s="67">
        <v>413182.11680654972</v>
      </c>
      <c r="H313" s="230">
        <v>0.30304782038565498</v>
      </c>
      <c r="I313" s="66">
        <v>125213.939920556</v>
      </c>
      <c r="J313" s="67">
        <v>334619.39</v>
      </c>
      <c r="K313" s="230">
        <v>0.29466337859261527</v>
      </c>
      <c r="L313" s="66">
        <v>98600.079999999987</v>
      </c>
      <c r="M313" s="231">
        <v>-0.19014067553008948</v>
      </c>
      <c r="N313" s="232">
        <v>-26613.859920556017</v>
      </c>
      <c r="O313" s="67">
        <v>424933.4</v>
      </c>
      <c r="P313" s="230">
        <v>0.3086369534614129</v>
      </c>
      <c r="Q313" s="66">
        <v>131150.14999999997</v>
      </c>
      <c r="R313" s="231">
        <v>-0.21253685871715428</v>
      </c>
      <c r="S313" s="233">
        <v>-32550.069999999978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20.45" customHeight="1" thickBot="1">
      <c r="A314" t="s">
        <v>104</v>
      </c>
      <c r="B314" s="12" t="s">
        <v>104</v>
      </c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>
        <v>-0.21254710088542544</v>
      </c>
      <c r="O314" s="238"/>
      <c r="P314" s="236"/>
      <c r="Q314" s="237"/>
      <c r="R314" s="239"/>
      <c r="S314" s="76">
        <v>-0.24818934633319129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20.45" customHeight="1" thickTop="1">
      <c r="A315" t="s">
        <v>104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20.45" customHeight="1">
      <c r="A316" t="s">
        <v>468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20.45" customHeight="1">
      <c r="A317" t="s">
        <v>469</v>
      </c>
      <c r="B317" s="12" t="s">
        <v>104</v>
      </c>
      <c r="C317" s="108" t="s">
        <v>42</v>
      </c>
      <c r="D317" s="14"/>
      <c r="E317" s="14"/>
      <c r="F317" s="31">
        <v>9312.4792762778889</v>
      </c>
      <c r="G317" s="42"/>
      <c r="H317" s="14"/>
      <c r="I317" s="31">
        <v>9312.4792762778889</v>
      </c>
      <c r="J317" s="42"/>
      <c r="K317" s="14"/>
      <c r="L317" s="34">
        <v>5861.34</v>
      </c>
      <c r="M317" s="42"/>
      <c r="N317" s="60">
        <v>-3451.1392762778887</v>
      </c>
      <c r="O317" s="42"/>
      <c r="P317" s="14"/>
      <c r="Q317" s="34">
        <v>11960.17</v>
      </c>
      <c r="R317" s="42"/>
      <c r="S317" s="35">
        <v>-6098.83</v>
      </c>
      <c r="T317" s="14"/>
      <c r="U317" s="14"/>
      <c r="V317" s="14" t="s">
        <v>470</v>
      </c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20.45" customHeight="1">
      <c r="A318" t="s">
        <v>471</v>
      </c>
      <c r="B318" s="12" t="s">
        <v>104</v>
      </c>
      <c r="C318" s="109" t="s">
        <v>43</v>
      </c>
      <c r="D318" s="82"/>
      <c r="E318" s="14"/>
      <c r="F318" s="23">
        <v>4457.4935733946359</v>
      </c>
      <c r="G318" s="84"/>
      <c r="H318" s="14"/>
      <c r="I318" s="23">
        <v>4457.4935733946359</v>
      </c>
      <c r="J318" s="42"/>
      <c r="K318" s="14"/>
      <c r="L318" s="34">
        <v>4362.93</v>
      </c>
      <c r="M318" s="42"/>
      <c r="N318" s="60">
        <v>-94.563573394635569</v>
      </c>
      <c r="O318" s="42"/>
      <c r="P318" s="14"/>
      <c r="Q318" s="34">
        <v>4664.2</v>
      </c>
      <c r="R318" s="42"/>
      <c r="S318" s="86">
        <v>-301.26999999999953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20.45" customHeight="1">
      <c r="A319" t="s">
        <v>472</v>
      </c>
      <c r="B319" s="12" t="s">
        <v>104</v>
      </c>
      <c r="C319" s="108" t="s">
        <v>44</v>
      </c>
      <c r="D319" s="110"/>
      <c r="E319" s="111"/>
      <c r="F319" s="31">
        <v>16566.671412622221</v>
      </c>
      <c r="G319" s="112"/>
      <c r="H319" s="111"/>
      <c r="I319" s="31">
        <v>16566.671412622221</v>
      </c>
      <c r="J319" s="113"/>
      <c r="K319" s="111"/>
      <c r="L319" s="114">
        <v>23595.43</v>
      </c>
      <c r="M319" s="113"/>
      <c r="N319" s="115">
        <v>7028.7585873777789</v>
      </c>
      <c r="O319" s="113"/>
      <c r="P319" s="111"/>
      <c r="Q319" s="114">
        <v>15579.01</v>
      </c>
      <c r="R319" s="113"/>
      <c r="S319" s="116">
        <v>8016.42</v>
      </c>
      <c r="T319" s="14"/>
      <c r="U319" s="14"/>
      <c r="V319" s="14" t="s">
        <v>473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20.45" customHeight="1">
      <c r="A320" t="s">
        <v>474</v>
      </c>
      <c r="B320" s="12" t="s">
        <v>104</v>
      </c>
      <c r="C320" s="108" t="s">
        <v>45</v>
      </c>
      <c r="D320" s="82"/>
      <c r="E320" s="14"/>
      <c r="F320" s="31">
        <v>0</v>
      </c>
      <c r="G320" s="84"/>
      <c r="H320" s="14"/>
      <c r="I320" s="31">
        <v>0</v>
      </c>
      <c r="J320" s="42"/>
      <c r="K320" s="14"/>
      <c r="L320" s="34">
        <v>0</v>
      </c>
      <c r="M320" s="42"/>
      <c r="N320" s="60">
        <v>0</v>
      </c>
      <c r="O320" s="42"/>
      <c r="P320" s="14"/>
      <c r="Q320" s="34">
        <v>0</v>
      </c>
      <c r="R320" s="42"/>
      <c r="S320" s="86"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20.45" hidden="1" customHeight="1">
      <c r="A321" t="s">
        <v>459</v>
      </c>
      <c r="B321" s="12" t="s">
        <v>104</v>
      </c>
      <c r="C321" s="241" t="s">
        <v>21</v>
      </c>
      <c r="D321" s="82"/>
      <c r="E321" s="14"/>
      <c r="F321" s="31">
        <v>0</v>
      </c>
      <c r="G321" s="84"/>
      <c r="H321" s="14"/>
      <c r="I321" s="31">
        <v>0</v>
      </c>
      <c r="J321" s="42"/>
      <c r="K321" s="14"/>
      <c r="L321" s="34">
        <v>0</v>
      </c>
      <c r="M321" s="42"/>
      <c r="N321" s="60">
        <v>0</v>
      </c>
      <c r="O321" s="42"/>
      <c r="P321" s="14"/>
      <c r="Q321" s="34">
        <v>0</v>
      </c>
      <c r="R321" s="42"/>
      <c r="S321" s="86"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20.45" hidden="1" customHeight="1">
      <c r="A322" t="s">
        <v>459</v>
      </c>
      <c r="B322" s="12" t="s">
        <v>104</v>
      </c>
      <c r="C322" s="241" t="s">
        <v>21</v>
      </c>
      <c r="D322" s="82"/>
      <c r="E322" s="14"/>
      <c r="F322" s="31">
        <v>0</v>
      </c>
      <c r="G322" s="84"/>
      <c r="H322" s="14"/>
      <c r="I322" s="31">
        <v>0</v>
      </c>
      <c r="J322" s="42"/>
      <c r="K322" s="14"/>
      <c r="L322" s="34">
        <v>0</v>
      </c>
      <c r="M322" s="42"/>
      <c r="N322" s="60">
        <v>0</v>
      </c>
      <c r="O322" s="42"/>
      <c r="P322" s="14"/>
      <c r="Q322" s="34">
        <v>0</v>
      </c>
      <c r="R322" s="42"/>
      <c r="S322" s="86"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20.45" hidden="1" customHeight="1">
      <c r="A323" t="s">
        <v>459</v>
      </c>
      <c r="B323" s="12" t="s">
        <v>104</v>
      </c>
      <c r="C323" s="241" t="s">
        <v>21</v>
      </c>
      <c r="D323" s="82"/>
      <c r="E323" s="14"/>
      <c r="F323" s="31">
        <v>0</v>
      </c>
      <c r="G323" s="84"/>
      <c r="H323" s="14"/>
      <c r="I323" s="31">
        <v>0</v>
      </c>
      <c r="J323" s="42"/>
      <c r="K323" s="14"/>
      <c r="L323" s="34">
        <v>0</v>
      </c>
      <c r="M323" s="42"/>
      <c r="N323" s="60">
        <v>0</v>
      </c>
      <c r="O323" s="42"/>
      <c r="P323" s="14"/>
      <c r="Q323" s="34">
        <v>0</v>
      </c>
      <c r="R323" s="42"/>
      <c r="S323" s="86"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20.45" customHeight="1">
      <c r="A324" t="s">
        <v>475</v>
      </c>
      <c r="B324" s="12" t="s">
        <v>104</v>
      </c>
      <c r="C324" s="109" t="s">
        <v>46</v>
      </c>
      <c r="D324" s="82"/>
      <c r="E324" s="14"/>
      <c r="F324" s="23">
        <v>3640.3973114753694</v>
      </c>
      <c r="G324" s="84"/>
      <c r="H324" s="14"/>
      <c r="I324" s="23">
        <v>3640.3973114753694</v>
      </c>
      <c r="J324" s="42"/>
      <c r="K324" s="14"/>
      <c r="L324" s="34">
        <v>3534.98</v>
      </c>
      <c r="M324" s="42"/>
      <c r="N324" s="60">
        <v>-105.41731147536939</v>
      </c>
      <c r="O324" s="42"/>
      <c r="P324" s="14"/>
      <c r="Q324" s="34">
        <v>4137.8599999999997</v>
      </c>
      <c r="R324" s="42"/>
      <c r="S324" s="86">
        <v>-602.87999999999965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20.45" customHeight="1">
      <c r="A325" t="s">
        <v>476</v>
      </c>
      <c r="B325" s="12" t="s">
        <v>104</v>
      </c>
      <c r="C325" s="108" t="s">
        <v>47</v>
      </c>
      <c r="D325" s="110"/>
      <c r="E325" s="111"/>
      <c r="F325" s="31">
        <v>3640.3973114753694</v>
      </c>
      <c r="G325" s="112"/>
      <c r="H325" s="111"/>
      <c r="I325" s="31">
        <v>3640.3973114753694</v>
      </c>
      <c r="J325" s="113"/>
      <c r="K325" s="111"/>
      <c r="L325" s="114">
        <v>45.44</v>
      </c>
      <c r="M325" s="113"/>
      <c r="N325" s="115">
        <v>-3594.9573114753694</v>
      </c>
      <c r="O325" s="113"/>
      <c r="P325" s="111"/>
      <c r="Q325" s="114">
        <v>0</v>
      </c>
      <c r="R325" s="113"/>
      <c r="S325" s="116">
        <v>45.44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20.45" customHeight="1">
      <c r="A326" t="s">
        <v>477</v>
      </c>
      <c r="B326" s="12" t="s">
        <v>104</v>
      </c>
      <c r="C326" s="108" t="s">
        <v>48</v>
      </c>
      <c r="D326" s="82"/>
      <c r="E326" s="14"/>
      <c r="F326" s="31">
        <v>2608.951406557348</v>
      </c>
      <c r="G326" s="84"/>
      <c r="H326" s="14"/>
      <c r="I326" s="31">
        <v>2608.951406557348</v>
      </c>
      <c r="J326" s="42"/>
      <c r="K326" s="14"/>
      <c r="L326" s="34">
        <v>2652.84</v>
      </c>
      <c r="M326" s="42"/>
      <c r="N326" s="60">
        <v>43.888593442652109</v>
      </c>
      <c r="O326" s="42"/>
      <c r="P326" s="14"/>
      <c r="Q326" s="34">
        <v>4436.7700000000004</v>
      </c>
      <c r="R326" s="42"/>
      <c r="S326" s="86">
        <v>-1783.9300000000003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20.45" customHeight="1">
      <c r="A327" t="s">
        <v>478</v>
      </c>
      <c r="B327" s="12" t="s">
        <v>104</v>
      </c>
      <c r="C327" s="108" t="s">
        <v>49</v>
      </c>
      <c r="D327" s="82"/>
      <c r="E327" s="14"/>
      <c r="F327" s="31">
        <v>606.73288524589498</v>
      </c>
      <c r="G327" s="84"/>
      <c r="H327" s="14"/>
      <c r="I327" s="31">
        <v>606.73288524589498</v>
      </c>
      <c r="J327" s="42"/>
      <c r="K327" s="14"/>
      <c r="L327" s="34">
        <v>4273.130000000001</v>
      </c>
      <c r="M327" s="42"/>
      <c r="N327" s="60">
        <v>3666.397114754106</v>
      </c>
      <c r="O327" s="42"/>
      <c r="P327" s="14"/>
      <c r="Q327" s="34">
        <v>4972.22</v>
      </c>
      <c r="R327" s="42"/>
      <c r="S327" s="86">
        <v>-699.08999999999924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20.45" hidden="1" customHeight="1">
      <c r="A328" t="s">
        <v>459</v>
      </c>
      <c r="B328" s="12" t="s">
        <v>104</v>
      </c>
      <c r="C328" s="30" t="s">
        <v>21</v>
      </c>
      <c r="D328" s="89"/>
      <c r="E328" s="117"/>
      <c r="F328" s="31">
        <v>0</v>
      </c>
      <c r="G328" s="91"/>
      <c r="H328" s="117"/>
      <c r="I328" s="31">
        <v>0</v>
      </c>
      <c r="J328" s="24"/>
      <c r="K328" s="117"/>
      <c r="L328" s="34">
        <v>0</v>
      </c>
      <c r="M328" s="24"/>
      <c r="N328" s="94">
        <v>0</v>
      </c>
      <c r="O328" s="24"/>
      <c r="P328" s="117"/>
      <c r="Q328" s="34">
        <v>0</v>
      </c>
      <c r="R328" s="24"/>
      <c r="S328" s="95"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20.45" customHeight="1">
      <c r="A329" t="s">
        <v>479</v>
      </c>
      <c r="B329" s="12" t="s">
        <v>104</v>
      </c>
      <c r="C329" s="99" t="s">
        <v>50</v>
      </c>
      <c r="D329" s="100" t="s">
        <v>40</v>
      </c>
      <c r="E329" s="101">
        <v>0.32610684723247235</v>
      </c>
      <c r="F329" s="102">
        <v>40833.123177048728</v>
      </c>
      <c r="G329" s="103" t="s">
        <v>40</v>
      </c>
      <c r="H329" s="101">
        <v>0.32610684723247235</v>
      </c>
      <c r="I329" s="102">
        <v>40833.123177048728</v>
      </c>
      <c r="J329" s="103" t="s">
        <v>40</v>
      </c>
      <c r="K329" s="101">
        <v>0.44955430056446216</v>
      </c>
      <c r="L329" s="102">
        <v>44326.090000000011</v>
      </c>
      <c r="M329" s="154"/>
      <c r="N329" s="119">
        <v>3492.9668229512827</v>
      </c>
      <c r="O329" s="103" t="s">
        <v>40</v>
      </c>
      <c r="P329" s="101">
        <v>0.34883856404281666</v>
      </c>
      <c r="Q329" s="102">
        <v>45750.229999999996</v>
      </c>
      <c r="R329" s="154"/>
      <c r="S329" s="120">
        <v>-1424.1399999999849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20.45" customHeight="1">
      <c r="A330" t="s">
        <v>480</v>
      </c>
      <c r="B330" s="12" t="s">
        <v>104</v>
      </c>
      <c r="C330" s="222" t="s">
        <v>51</v>
      </c>
      <c r="D330" s="82"/>
      <c r="E330" s="14"/>
      <c r="F330" s="31">
        <v>3808.6416666666664</v>
      </c>
      <c r="G330" s="84"/>
      <c r="H330" s="14"/>
      <c r="I330" s="31">
        <v>3808.6416666666664</v>
      </c>
      <c r="J330" s="42"/>
      <c r="K330" s="14"/>
      <c r="L330" s="34">
        <v>3940.17</v>
      </c>
      <c r="M330" s="42"/>
      <c r="N330" s="60">
        <v>131.52833333333365</v>
      </c>
      <c r="O330" s="42"/>
      <c r="P330" s="14"/>
      <c r="Q330" s="34">
        <v>9919.64</v>
      </c>
      <c r="R330" s="42"/>
      <c r="S330" s="86">
        <v>-5979.4699999999993</v>
      </c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20.45" customHeight="1">
      <c r="A331" t="s">
        <v>481</v>
      </c>
      <c r="B331" s="12" t="s">
        <v>104</v>
      </c>
      <c r="C331" s="108" t="s">
        <v>52</v>
      </c>
      <c r="D331" s="82"/>
      <c r="E331" s="14"/>
      <c r="F331" s="31">
        <v>2316.8335249374268</v>
      </c>
      <c r="G331" s="84"/>
      <c r="H331" s="14"/>
      <c r="I331" s="31">
        <v>2316.8335249374268</v>
      </c>
      <c r="J331" s="42"/>
      <c r="K331" s="14"/>
      <c r="L331" s="34">
        <v>0</v>
      </c>
      <c r="M331" s="42"/>
      <c r="N331" s="60">
        <v>-2316.8335249374268</v>
      </c>
      <c r="O331" s="42"/>
      <c r="P331" s="14"/>
      <c r="Q331" s="34">
        <v>8.52</v>
      </c>
      <c r="R331" s="42"/>
      <c r="S331" s="86">
        <v>-8.52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20.45" customHeight="1">
      <c r="A332" t="s">
        <v>482</v>
      </c>
      <c r="B332" s="12" t="s">
        <v>104</v>
      </c>
      <c r="C332" s="109" t="s">
        <v>53</v>
      </c>
      <c r="D332" s="89"/>
      <c r="E332" s="117"/>
      <c r="F332" s="23">
        <v>285.5</v>
      </c>
      <c r="G332" s="91"/>
      <c r="H332" s="117"/>
      <c r="I332" s="23">
        <v>285.5</v>
      </c>
      <c r="J332" s="24"/>
      <c r="K332" s="117"/>
      <c r="L332" s="34">
        <v>297.88</v>
      </c>
      <c r="M332" s="24"/>
      <c r="N332" s="94">
        <v>12.379999999999995</v>
      </c>
      <c r="O332" s="24"/>
      <c r="P332" s="117"/>
      <c r="Q332" s="34">
        <v>1161.26</v>
      </c>
      <c r="R332" s="24"/>
      <c r="S332" s="95">
        <v>-863.38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20.45" customHeight="1">
      <c r="A333" t="s">
        <v>483</v>
      </c>
      <c r="B333" s="12" t="s">
        <v>104</v>
      </c>
      <c r="C333" s="108" t="s">
        <v>54</v>
      </c>
      <c r="D333" s="82"/>
      <c r="E333" s="14"/>
      <c r="F333" s="31">
        <v>4280.7783333333336</v>
      </c>
      <c r="G333" s="84"/>
      <c r="H333" s="14"/>
      <c r="I333" s="31">
        <v>4280.7783333333336</v>
      </c>
      <c r="J333" s="42"/>
      <c r="K333" s="14"/>
      <c r="L333" s="114">
        <v>3646.53</v>
      </c>
      <c r="M333" s="42"/>
      <c r="N333" s="60">
        <v>-634.24833333333345</v>
      </c>
      <c r="O333" s="42"/>
      <c r="P333" s="14"/>
      <c r="Q333" s="114">
        <v>3677.6</v>
      </c>
      <c r="R333" s="42"/>
      <c r="S333" s="86">
        <v>-31.069999999999709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20.45" customHeight="1">
      <c r="A334" t="s">
        <v>484</v>
      </c>
      <c r="B334" s="12" t="s">
        <v>104</v>
      </c>
      <c r="C334" s="108" t="s">
        <v>55</v>
      </c>
      <c r="D334" s="82"/>
      <c r="E334" s="14"/>
      <c r="F334" s="31">
        <v>1247.2631249999999</v>
      </c>
      <c r="G334" s="84"/>
      <c r="H334" s="14"/>
      <c r="I334" s="31">
        <v>1247.2631249999999</v>
      </c>
      <c r="J334" s="42"/>
      <c r="K334" s="14"/>
      <c r="L334" s="34">
        <v>478.48</v>
      </c>
      <c r="M334" s="42"/>
      <c r="N334" s="60">
        <v>-768.78312499999993</v>
      </c>
      <c r="O334" s="42"/>
      <c r="P334" s="14"/>
      <c r="Q334" s="34">
        <v>1519.25</v>
      </c>
      <c r="R334" s="42"/>
      <c r="S334" s="86">
        <v>-1040.77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20.45" customHeight="1">
      <c r="A335" t="s">
        <v>485</v>
      </c>
      <c r="B335" s="12" t="s">
        <v>104</v>
      </c>
      <c r="C335" s="242" t="s">
        <v>56</v>
      </c>
      <c r="D335" s="89"/>
      <c r="E335" s="117"/>
      <c r="F335" s="23">
        <v>9198.8635083333338</v>
      </c>
      <c r="G335" s="91"/>
      <c r="H335" s="117"/>
      <c r="I335" s="23">
        <v>9198.8635083333338</v>
      </c>
      <c r="J335" s="24"/>
      <c r="K335" s="117"/>
      <c r="L335" s="49">
        <v>5740.51</v>
      </c>
      <c r="M335" s="24"/>
      <c r="N335" s="94">
        <v>-3458.3535083333336</v>
      </c>
      <c r="O335" s="24"/>
      <c r="P335" s="117"/>
      <c r="Q335" s="49">
        <v>12916.02</v>
      </c>
      <c r="R335" s="24"/>
      <c r="S335" s="95">
        <v>-7175.51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20.45" customHeight="1">
      <c r="A336" t="s">
        <v>486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v>0</v>
      </c>
      <c r="M336" s="42"/>
      <c r="N336" s="60">
        <v>0</v>
      </c>
      <c r="O336" s="42"/>
      <c r="P336" s="14"/>
      <c r="Q336" s="34">
        <v>0</v>
      </c>
      <c r="R336" s="42"/>
      <c r="S336" s="86"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20.45" customHeight="1">
      <c r="A337" t="s">
        <v>487</v>
      </c>
      <c r="B337" s="12" t="s">
        <v>104</v>
      </c>
      <c r="C337" s="108" t="s">
        <v>57</v>
      </c>
      <c r="D337" s="82"/>
      <c r="E337" s="14"/>
      <c r="F337" s="31">
        <v>120</v>
      </c>
      <c r="G337" s="84"/>
      <c r="H337" s="14"/>
      <c r="I337" s="31">
        <v>120</v>
      </c>
      <c r="J337" s="42"/>
      <c r="K337" s="14"/>
      <c r="L337" s="34">
        <v>58.53</v>
      </c>
      <c r="M337" s="42"/>
      <c r="N337" s="60">
        <v>-61.47</v>
      </c>
      <c r="O337" s="42"/>
      <c r="P337" s="14"/>
      <c r="Q337" s="34">
        <v>110</v>
      </c>
      <c r="R337" s="42"/>
      <c r="S337" s="86">
        <v>-51.47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20.45" customHeight="1">
      <c r="A338" t="s">
        <v>488</v>
      </c>
      <c r="B338" s="12" t="s">
        <v>104</v>
      </c>
      <c r="C338" s="108" t="s">
        <v>58</v>
      </c>
      <c r="D338" s="82"/>
      <c r="E338" s="14"/>
      <c r="F338" s="31">
        <v>170</v>
      </c>
      <c r="G338" s="84"/>
      <c r="H338" s="14"/>
      <c r="I338" s="31">
        <v>170</v>
      </c>
      <c r="J338" s="42"/>
      <c r="K338" s="14"/>
      <c r="L338" s="34">
        <v>0</v>
      </c>
      <c r="M338" s="42"/>
      <c r="N338" s="60">
        <v>-170</v>
      </c>
      <c r="O338" s="42"/>
      <c r="P338" s="14"/>
      <c r="Q338" s="34">
        <v>170</v>
      </c>
      <c r="R338" s="42"/>
      <c r="S338" s="86">
        <v>-170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20.45" customHeight="1">
      <c r="A339" t="s">
        <v>489</v>
      </c>
      <c r="B339" s="12" t="s">
        <v>104</v>
      </c>
      <c r="C339" s="108" t="s">
        <v>59</v>
      </c>
      <c r="D339" s="82"/>
      <c r="E339" s="14"/>
      <c r="F339" s="31">
        <v>545</v>
      </c>
      <c r="G339" s="84"/>
      <c r="H339" s="14"/>
      <c r="I339" s="31">
        <v>545</v>
      </c>
      <c r="J339" s="42"/>
      <c r="K339" s="14"/>
      <c r="L339" s="33">
        <v>1034.04</v>
      </c>
      <c r="M339" s="42"/>
      <c r="N339" s="60">
        <v>489.03999999999996</v>
      </c>
      <c r="O339" s="42"/>
      <c r="P339" s="14"/>
      <c r="Q339" s="33">
        <v>462.5</v>
      </c>
      <c r="R339" s="42"/>
      <c r="S339" s="86">
        <v>571.54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20.45" customHeight="1">
      <c r="A340" t="s">
        <v>490</v>
      </c>
      <c r="B340" s="12" t="s">
        <v>104</v>
      </c>
      <c r="C340" s="108" t="s">
        <v>60</v>
      </c>
      <c r="D340" s="82"/>
      <c r="E340" s="14"/>
      <c r="F340" s="31">
        <v>452.27499999999998</v>
      </c>
      <c r="G340" s="84"/>
      <c r="H340" s="14"/>
      <c r="I340" s="31">
        <v>452.27499999999998</v>
      </c>
      <c r="J340" s="42"/>
      <c r="K340" s="14"/>
      <c r="L340" s="34">
        <v>101.15</v>
      </c>
      <c r="M340" s="42"/>
      <c r="N340" s="60">
        <v>-351.125</v>
      </c>
      <c r="O340" s="42"/>
      <c r="P340" s="14"/>
      <c r="Q340" s="34">
        <v>334.11</v>
      </c>
      <c r="R340" s="42"/>
      <c r="S340" s="86">
        <v>-232.96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20.45" customHeight="1">
      <c r="A341" t="s">
        <v>491</v>
      </c>
      <c r="B341" s="12" t="s">
        <v>104</v>
      </c>
      <c r="C341" s="108" t="s">
        <v>61</v>
      </c>
      <c r="D341" s="82"/>
      <c r="E341" s="14"/>
      <c r="F341" s="31">
        <v>216.25</v>
      </c>
      <c r="G341" s="84"/>
      <c r="H341" s="14"/>
      <c r="I341" s="31">
        <v>216.25</v>
      </c>
      <c r="J341" s="42"/>
      <c r="K341" s="14"/>
      <c r="L341" s="34">
        <v>-47.98</v>
      </c>
      <c r="M341" s="42"/>
      <c r="N341" s="60">
        <v>-264.23</v>
      </c>
      <c r="O341" s="42"/>
      <c r="P341" s="14"/>
      <c r="Q341" s="34">
        <v>51.68</v>
      </c>
      <c r="R341" s="42"/>
      <c r="S341" s="86">
        <v>-99.66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20.45" customHeight="1">
      <c r="A342" t="s">
        <v>492</v>
      </c>
      <c r="B342" s="12" t="s">
        <v>104</v>
      </c>
      <c r="C342" s="108" t="s">
        <v>62</v>
      </c>
      <c r="D342" s="82"/>
      <c r="E342" s="14"/>
      <c r="F342" s="31">
        <v>897.75</v>
      </c>
      <c r="G342" s="84"/>
      <c r="H342" s="14"/>
      <c r="I342" s="31">
        <v>897.75</v>
      </c>
      <c r="J342" s="42"/>
      <c r="K342" s="14"/>
      <c r="L342" s="34">
        <v>936.25</v>
      </c>
      <c r="M342" s="42"/>
      <c r="N342" s="60">
        <v>38.5</v>
      </c>
      <c r="O342" s="42"/>
      <c r="P342" s="14"/>
      <c r="Q342" s="34">
        <v>1325.23</v>
      </c>
      <c r="R342" s="42"/>
      <c r="S342" s="86">
        <v>-388.98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20.45" customHeight="1">
      <c r="A343" t="s">
        <v>493</v>
      </c>
      <c r="B343" s="12" t="s">
        <v>104</v>
      </c>
      <c r="C343" s="108" t="s">
        <v>63</v>
      </c>
      <c r="D343" s="82"/>
      <c r="E343" s="14"/>
      <c r="F343" s="31">
        <v>247.14583333333334</v>
      </c>
      <c r="G343" s="84"/>
      <c r="H343" s="14"/>
      <c r="I343" s="31">
        <v>247.14583333333334</v>
      </c>
      <c r="J343" s="42"/>
      <c r="K343" s="14"/>
      <c r="L343" s="34">
        <v>272.14</v>
      </c>
      <c r="M343" s="42"/>
      <c r="N343" s="60">
        <v>24.994166666666644</v>
      </c>
      <c r="O343" s="42"/>
      <c r="P343" s="14"/>
      <c r="Q343" s="34">
        <v>325</v>
      </c>
      <c r="R343" s="42"/>
      <c r="S343" s="86">
        <v>-52.860000000000014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20.45" customHeight="1">
      <c r="A344" t="s">
        <v>494</v>
      </c>
      <c r="B344" s="12" t="s">
        <v>104</v>
      </c>
      <c r="C344" s="108" t="s">
        <v>64</v>
      </c>
      <c r="D344" s="82"/>
      <c r="E344" s="14"/>
      <c r="F344" s="31">
        <v>2867.7010940528189</v>
      </c>
      <c r="G344" s="84"/>
      <c r="H344" s="14"/>
      <c r="I344" s="31">
        <v>2867.7010940528189</v>
      </c>
      <c r="J344" s="42"/>
      <c r="K344" s="14"/>
      <c r="L344" s="33">
        <v>1379.0420000000001</v>
      </c>
      <c r="M344" s="42"/>
      <c r="N344" s="60">
        <v>-1488.6590940528188</v>
      </c>
      <c r="O344" s="42"/>
      <c r="P344" s="14"/>
      <c r="Q344" s="34">
        <v>1636.0500000000002</v>
      </c>
      <c r="R344" s="42"/>
      <c r="S344" s="86">
        <v>-257.00800000000004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20.45" hidden="1" customHeight="1">
      <c r="A345" t="s">
        <v>459</v>
      </c>
      <c r="B345" s="12" t="s">
        <v>104</v>
      </c>
      <c r="C345" s="108" t="s">
        <v>21</v>
      </c>
      <c r="D345" s="82"/>
      <c r="E345" s="14"/>
      <c r="F345" s="31">
        <v>0</v>
      </c>
      <c r="G345" s="84"/>
      <c r="H345" s="14"/>
      <c r="I345" s="31">
        <v>0</v>
      </c>
      <c r="J345" s="42"/>
      <c r="K345" s="14"/>
      <c r="L345" s="34">
        <v>0</v>
      </c>
      <c r="M345" s="42"/>
      <c r="N345" s="60">
        <v>0</v>
      </c>
      <c r="O345" s="42"/>
      <c r="P345" s="14"/>
      <c r="Q345" s="34">
        <v>0</v>
      </c>
      <c r="R345" s="42"/>
      <c r="S345" s="86"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20.45" hidden="1" customHeight="1">
      <c r="A346" t="s">
        <v>459</v>
      </c>
      <c r="B346" s="12" t="s">
        <v>104</v>
      </c>
      <c r="C346" s="108" t="s">
        <v>21</v>
      </c>
      <c r="D346" s="82"/>
      <c r="E346" s="14"/>
      <c r="F346" s="31">
        <v>0</v>
      </c>
      <c r="G346" s="84"/>
      <c r="H346" s="14"/>
      <c r="I346" s="31">
        <v>0</v>
      </c>
      <c r="J346" s="42"/>
      <c r="K346" s="14"/>
      <c r="L346" s="34">
        <v>0</v>
      </c>
      <c r="M346" s="42"/>
      <c r="N346" s="60">
        <v>0</v>
      </c>
      <c r="O346" s="42"/>
      <c r="P346" s="14"/>
      <c r="Q346" s="34">
        <v>0</v>
      </c>
      <c r="R346" s="42"/>
      <c r="S346" s="86"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20.45" hidden="1" customHeight="1">
      <c r="A347" t="s">
        <v>459</v>
      </c>
      <c r="B347" s="12" t="s">
        <v>104</v>
      </c>
      <c r="C347" s="108" t="s">
        <v>21</v>
      </c>
      <c r="D347" s="82"/>
      <c r="E347" s="14"/>
      <c r="F347" s="31">
        <v>0</v>
      </c>
      <c r="G347" s="84"/>
      <c r="H347" s="14"/>
      <c r="I347" s="31">
        <v>0</v>
      </c>
      <c r="J347" s="42"/>
      <c r="K347" s="14"/>
      <c r="L347" s="34">
        <v>0</v>
      </c>
      <c r="M347" s="42"/>
      <c r="N347" s="60">
        <v>0</v>
      </c>
      <c r="O347" s="42"/>
      <c r="P347" s="14"/>
      <c r="Q347" s="34">
        <v>0</v>
      </c>
      <c r="R347" s="42"/>
      <c r="S347" s="86"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20.45" customHeight="1">
      <c r="B348" s="7"/>
      <c r="C348" s="99" t="s">
        <v>65</v>
      </c>
      <c r="D348" s="100" t="s">
        <v>40</v>
      </c>
      <c r="E348" s="101">
        <v>0.21286768951258919</v>
      </c>
      <c r="F348" s="102">
        <v>26654.002085656914</v>
      </c>
      <c r="G348" s="103" t="s">
        <v>40</v>
      </c>
      <c r="H348" s="101">
        <v>0.21286768951258919</v>
      </c>
      <c r="I348" s="102">
        <v>26654.002085656914</v>
      </c>
      <c r="J348" s="103" t="s">
        <v>40</v>
      </c>
      <c r="K348" s="101">
        <v>0.18089987350923045</v>
      </c>
      <c r="L348" s="102">
        <v>17836.742000000002</v>
      </c>
      <c r="M348" s="106"/>
      <c r="N348" s="102">
        <v>-8817.2600856569134</v>
      </c>
      <c r="O348" s="103" t="s">
        <v>40</v>
      </c>
      <c r="P348" s="101">
        <v>0.2563234582652022</v>
      </c>
      <c r="Q348" s="102">
        <v>33616.86</v>
      </c>
      <c r="R348" s="106"/>
      <c r="S348" s="107">
        <v>-15780.117999999997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20.4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20.45" customHeight="1">
      <c r="B350" s="7"/>
      <c r="C350" s="99" t="s">
        <v>66</v>
      </c>
      <c r="D350" s="100" t="s">
        <v>40</v>
      </c>
      <c r="E350" s="101">
        <v>0.53897453674506157</v>
      </c>
      <c r="F350" s="102">
        <v>67487.125262705638</v>
      </c>
      <c r="G350" s="103" t="s">
        <v>40</v>
      </c>
      <c r="H350" s="101">
        <v>0.53897453674506157</v>
      </c>
      <c r="I350" s="102">
        <v>67487.125262705638</v>
      </c>
      <c r="J350" s="103" t="s">
        <v>40</v>
      </c>
      <c r="K350" s="101">
        <v>0.63045417407369264</v>
      </c>
      <c r="L350" s="102">
        <v>62162.832000000009</v>
      </c>
      <c r="M350" s="106"/>
      <c r="N350" s="119">
        <v>-5324.2932627056289</v>
      </c>
      <c r="O350" s="103" t="s">
        <v>40</v>
      </c>
      <c r="P350" s="101">
        <v>0.60516202230801885</v>
      </c>
      <c r="Q350" s="102">
        <v>79367.09</v>
      </c>
      <c r="R350" s="106"/>
      <c r="S350" s="120">
        <v>-17204.257999999987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20.4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20.45" customHeight="1" thickBot="1">
      <c r="B352" s="7"/>
      <c r="C352" s="130" t="s">
        <v>73</v>
      </c>
      <c r="D352" s="159"/>
      <c r="E352" s="131"/>
      <c r="F352" s="133">
        <v>57726.814657850366</v>
      </c>
      <c r="G352" s="160"/>
      <c r="H352" s="131"/>
      <c r="I352" s="133">
        <v>57726.814657850366</v>
      </c>
      <c r="J352" s="161"/>
      <c r="K352" s="132"/>
      <c r="L352" s="133">
        <v>36437.247999999978</v>
      </c>
      <c r="M352" s="161"/>
      <c r="N352" s="133">
        <v>-21289.566657850388</v>
      </c>
      <c r="O352" s="161"/>
      <c r="P352" s="132"/>
      <c r="Q352" s="133">
        <v>51783.059999999969</v>
      </c>
      <c r="R352" s="161"/>
      <c r="S352" s="135">
        <v>-15345.811999999991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20.4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20.45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hidden="1" customHeight="1">
      <c r="B355" s="7"/>
      <c r="C355" s="6" t="s">
        <v>256</v>
      </c>
      <c r="D355" s="2"/>
      <c r="E355" s="2"/>
      <c r="F355" s="2"/>
      <c r="G355" s="2"/>
      <c r="H355" s="1"/>
      <c r="I355" s="1"/>
      <c r="J355" s="1"/>
      <c r="K355" s="749" t="s">
        <v>120</v>
      </c>
      <c r="L355" s="2"/>
      <c r="M355" s="2"/>
      <c r="N355" s="1"/>
      <c r="O355" s="1"/>
      <c r="P355" s="2"/>
      <c r="Q355" s="1"/>
      <c r="R355" s="2"/>
      <c r="S355" s="5" t="s">
        <v>563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hidden="1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20.45" hidden="1" customHeight="1" thickTop="1">
      <c r="B357" s="7"/>
      <c r="C357" s="13"/>
      <c r="D357" s="774" t="s">
        <v>5</v>
      </c>
      <c r="E357" s="775"/>
      <c r="F357" s="776"/>
      <c r="G357" s="777" t="s">
        <v>75</v>
      </c>
      <c r="H357" s="775"/>
      <c r="I357" s="776"/>
      <c r="J357" s="777" t="s">
        <v>7</v>
      </c>
      <c r="K357" s="775"/>
      <c r="L357" s="776"/>
      <c r="M357" s="777" t="s">
        <v>8</v>
      </c>
      <c r="N357" s="776"/>
      <c r="O357" s="774" t="s">
        <v>9</v>
      </c>
      <c r="P357" s="775"/>
      <c r="Q357" s="776"/>
      <c r="R357" s="777" t="s">
        <v>10</v>
      </c>
      <c r="S357" s="778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20.45" hidden="1" customHeight="1" thickBot="1">
      <c r="A358" t="s">
        <v>120</v>
      </c>
      <c r="B358" s="12" t="s">
        <v>120</v>
      </c>
      <c r="C358" s="30"/>
      <c r="D358" s="243" t="s">
        <v>85</v>
      </c>
      <c r="E358" s="243" t="s">
        <v>105</v>
      </c>
      <c r="F358" s="244" t="s">
        <v>13</v>
      </c>
      <c r="G358" s="245" t="s">
        <v>85</v>
      </c>
      <c r="H358" s="243" t="s">
        <v>105</v>
      </c>
      <c r="I358" s="244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20.45" hidden="1" customHeight="1" thickTop="1">
      <c r="A359" t="s">
        <v>495</v>
      </c>
      <c r="B359" s="12" t="s">
        <v>120</v>
      </c>
      <c r="C359" s="63" t="s">
        <v>120</v>
      </c>
      <c r="D359" s="246">
        <v>0</v>
      </c>
      <c r="E359" s="247">
        <v>0</v>
      </c>
      <c r="F359" s="248">
        <v>0</v>
      </c>
      <c r="G359" s="246">
        <v>0</v>
      </c>
      <c r="H359" s="247">
        <v>0</v>
      </c>
      <c r="I359" s="246">
        <v>0</v>
      </c>
      <c r="J359" s="249">
        <v>0</v>
      </c>
      <c r="K359" s="230">
        <v>0</v>
      </c>
      <c r="L359" s="250">
        <v>0</v>
      </c>
      <c r="M359" s="231">
        <v>0</v>
      </c>
      <c r="N359" s="232">
        <v>0</v>
      </c>
      <c r="O359" s="249">
        <v>0</v>
      </c>
      <c r="P359" s="230">
        <v>0</v>
      </c>
      <c r="Q359" s="250">
        <v>0</v>
      </c>
      <c r="R359" s="231">
        <v>0</v>
      </c>
      <c r="S359" s="233">
        <v>0</v>
      </c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20.45" hidden="1" customHeight="1" thickBot="1">
      <c r="A360" t="s">
        <v>120</v>
      </c>
      <c r="B360" s="12" t="s">
        <v>120</v>
      </c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20.45" hidden="1" customHeight="1" thickTop="1">
      <c r="A361" t="s">
        <v>496</v>
      </c>
      <c r="B361" s="12" t="s">
        <v>120</v>
      </c>
      <c r="C361" s="54" t="s">
        <v>121</v>
      </c>
      <c r="D361" s="252">
        <v>0</v>
      </c>
      <c r="E361" s="183">
        <v>0</v>
      </c>
      <c r="F361" s="185">
        <v>0</v>
      </c>
      <c r="G361" s="184">
        <v>0</v>
      </c>
      <c r="H361" s="183">
        <v>0</v>
      </c>
      <c r="I361" s="185">
        <v>0</v>
      </c>
      <c r="J361" s="184">
        <v>0</v>
      </c>
      <c r="K361" s="183">
        <v>0</v>
      </c>
      <c r="L361" s="185">
        <v>0</v>
      </c>
      <c r="M361" s="253">
        <v>0</v>
      </c>
      <c r="N361" s="254">
        <v>0</v>
      </c>
      <c r="O361" s="184">
        <v>0</v>
      </c>
      <c r="P361" s="183">
        <v>0</v>
      </c>
      <c r="Q361" s="185">
        <v>0</v>
      </c>
      <c r="R361" s="42">
        <v>0</v>
      </c>
      <c r="S361" s="45"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20.45" hidden="1" customHeight="1">
      <c r="A362" t="s">
        <v>120</v>
      </c>
      <c r="B362" s="12" t="s">
        <v>120</v>
      </c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>
        <v>0</v>
      </c>
      <c r="O362" s="42"/>
      <c r="P362" s="14"/>
      <c r="Q362" s="41"/>
      <c r="R362" s="42"/>
      <c r="S362" s="62"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20.45" hidden="1" customHeight="1">
      <c r="A363" t="s">
        <v>497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20.45" hidden="1" customHeight="1">
      <c r="A364" t="s">
        <v>498</v>
      </c>
      <c r="B364" s="12" t="s">
        <v>120</v>
      </c>
      <c r="C364" s="108" t="s">
        <v>42</v>
      </c>
      <c r="D364" s="14"/>
      <c r="E364" s="14"/>
      <c r="F364" s="31">
        <v>0</v>
      </c>
      <c r="G364" s="42"/>
      <c r="H364" s="14"/>
      <c r="I364" s="31">
        <v>0</v>
      </c>
      <c r="J364" s="42"/>
      <c r="K364" s="14"/>
      <c r="L364" s="34">
        <v>0</v>
      </c>
      <c r="M364" s="42"/>
      <c r="N364" s="41"/>
      <c r="O364" s="42"/>
      <c r="P364" s="14"/>
      <c r="Q364" s="34">
        <v>0</v>
      </c>
      <c r="R364" s="42"/>
      <c r="S364" s="35"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20.45" hidden="1" customHeight="1">
      <c r="A365" t="s">
        <v>499</v>
      </c>
      <c r="B365" s="12" t="s">
        <v>120</v>
      </c>
      <c r="C365" s="109" t="s">
        <v>43</v>
      </c>
      <c r="D365" s="82"/>
      <c r="E365" s="14"/>
      <c r="F365" s="23">
        <v>0</v>
      </c>
      <c r="G365" s="84"/>
      <c r="H365" s="14"/>
      <c r="I365" s="23">
        <v>0</v>
      </c>
      <c r="J365" s="42"/>
      <c r="K365" s="14"/>
      <c r="L365" s="23">
        <v>0</v>
      </c>
      <c r="M365" s="42"/>
      <c r="N365" s="60">
        <v>0</v>
      </c>
      <c r="O365" s="42"/>
      <c r="P365" s="14"/>
      <c r="Q365" s="23">
        <v>0</v>
      </c>
      <c r="R365" s="42"/>
      <c r="S365" s="86"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20.45" hidden="1" customHeight="1">
      <c r="A366" t="s">
        <v>500</v>
      </c>
      <c r="B366" s="12" t="s">
        <v>120</v>
      </c>
      <c r="C366" s="108" t="s">
        <v>44</v>
      </c>
      <c r="D366" s="110"/>
      <c r="E366" s="111"/>
      <c r="F366" s="31">
        <v>0</v>
      </c>
      <c r="G366" s="112"/>
      <c r="H366" s="111"/>
      <c r="I366" s="31">
        <v>0</v>
      </c>
      <c r="J366" s="113"/>
      <c r="K366" s="111"/>
      <c r="L366" s="34">
        <v>0</v>
      </c>
      <c r="M366" s="113"/>
      <c r="N366" s="115">
        <v>0</v>
      </c>
      <c r="O366" s="113"/>
      <c r="P366" s="111"/>
      <c r="Q366" s="34">
        <v>0</v>
      </c>
      <c r="R366" s="113"/>
      <c r="S366" s="116"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20.45" hidden="1" customHeight="1">
      <c r="A367" t="s">
        <v>501</v>
      </c>
      <c r="B367" s="12" t="s">
        <v>120</v>
      </c>
      <c r="C367" s="108" t="s">
        <v>45</v>
      </c>
      <c r="D367" s="82"/>
      <c r="E367" s="14"/>
      <c r="F367" s="31">
        <v>0</v>
      </c>
      <c r="G367" s="84"/>
      <c r="H367" s="14"/>
      <c r="I367" s="31">
        <v>0</v>
      </c>
      <c r="J367" s="42"/>
      <c r="K367" s="14"/>
      <c r="L367" s="34">
        <v>0</v>
      </c>
      <c r="M367" s="42"/>
      <c r="N367" s="60">
        <v>0</v>
      </c>
      <c r="O367" s="42"/>
      <c r="P367" s="14"/>
      <c r="Q367" s="34">
        <v>0</v>
      </c>
      <c r="R367" s="42"/>
      <c r="S367" s="86"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20.45" hidden="1" customHeight="1">
      <c r="A368" t="s">
        <v>502</v>
      </c>
      <c r="B368" s="12" t="s">
        <v>120</v>
      </c>
      <c r="C368" s="30" t="s">
        <v>21</v>
      </c>
      <c r="D368" s="82"/>
      <c r="E368" s="14"/>
      <c r="F368" s="31">
        <v>0</v>
      </c>
      <c r="G368" s="84"/>
      <c r="H368" s="14"/>
      <c r="I368" s="31">
        <v>0</v>
      </c>
      <c r="J368" s="42"/>
      <c r="K368" s="14"/>
      <c r="L368" s="34">
        <v>0</v>
      </c>
      <c r="M368" s="42"/>
      <c r="N368" s="60">
        <v>0</v>
      </c>
      <c r="O368" s="42"/>
      <c r="P368" s="14"/>
      <c r="Q368" s="34">
        <v>0</v>
      </c>
      <c r="R368" s="42"/>
      <c r="S368" s="86"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20.45" hidden="1" customHeight="1">
      <c r="A369" t="s">
        <v>502</v>
      </c>
      <c r="B369" s="12" t="s">
        <v>120</v>
      </c>
      <c r="C369" s="30" t="s">
        <v>21</v>
      </c>
      <c r="D369" s="82"/>
      <c r="E369" s="14"/>
      <c r="F369" s="31">
        <v>0</v>
      </c>
      <c r="G369" s="84"/>
      <c r="H369" s="14"/>
      <c r="I369" s="31">
        <v>0</v>
      </c>
      <c r="J369" s="42"/>
      <c r="K369" s="14"/>
      <c r="L369" s="34">
        <v>0</v>
      </c>
      <c r="M369" s="42"/>
      <c r="N369" s="60">
        <v>0</v>
      </c>
      <c r="O369" s="42"/>
      <c r="P369" s="14"/>
      <c r="Q369" s="34">
        <v>0</v>
      </c>
      <c r="R369" s="42"/>
      <c r="S369" s="86"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20.45" hidden="1" customHeight="1">
      <c r="A370" t="s">
        <v>502</v>
      </c>
      <c r="B370" s="12" t="s">
        <v>120</v>
      </c>
      <c r="C370" s="30" t="s">
        <v>21</v>
      </c>
      <c r="D370" s="82"/>
      <c r="E370" s="14"/>
      <c r="F370" s="31">
        <v>0</v>
      </c>
      <c r="G370" s="84"/>
      <c r="H370" s="14"/>
      <c r="I370" s="31">
        <v>0</v>
      </c>
      <c r="J370" s="42"/>
      <c r="K370" s="14"/>
      <c r="L370" s="34">
        <v>0</v>
      </c>
      <c r="M370" s="42"/>
      <c r="N370" s="60">
        <v>0</v>
      </c>
      <c r="O370" s="42"/>
      <c r="P370" s="14"/>
      <c r="Q370" s="34">
        <v>0</v>
      </c>
      <c r="R370" s="42"/>
      <c r="S370" s="86"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20.45" hidden="1" customHeight="1">
      <c r="A371" t="s">
        <v>503</v>
      </c>
      <c r="B371" s="12" t="s">
        <v>120</v>
      </c>
      <c r="C371" s="109" t="s">
        <v>46</v>
      </c>
      <c r="D371" s="82"/>
      <c r="E371" s="14"/>
      <c r="F371" s="23">
        <v>0</v>
      </c>
      <c r="G371" s="84"/>
      <c r="H371" s="14"/>
      <c r="I371" s="23">
        <v>0</v>
      </c>
      <c r="J371" s="42"/>
      <c r="K371" s="14"/>
      <c r="L371" s="23">
        <v>0</v>
      </c>
      <c r="M371" s="42"/>
      <c r="N371" s="60">
        <v>0</v>
      </c>
      <c r="O371" s="42"/>
      <c r="P371" s="14"/>
      <c r="Q371" s="23">
        <v>0</v>
      </c>
      <c r="R371" s="42"/>
      <c r="S371" s="86"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20.45" hidden="1" customHeight="1">
      <c r="A372" t="s">
        <v>504</v>
      </c>
      <c r="B372" s="12" t="s">
        <v>120</v>
      </c>
      <c r="C372" s="108" t="s">
        <v>47</v>
      </c>
      <c r="D372" s="110"/>
      <c r="E372" s="111"/>
      <c r="F372" s="31">
        <v>0</v>
      </c>
      <c r="G372" s="112"/>
      <c r="H372" s="111"/>
      <c r="I372" s="31">
        <v>0</v>
      </c>
      <c r="J372" s="113"/>
      <c r="K372" s="111"/>
      <c r="L372" s="34">
        <v>0</v>
      </c>
      <c r="M372" s="113"/>
      <c r="N372" s="115">
        <v>0</v>
      </c>
      <c r="O372" s="113"/>
      <c r="P372" s="111"/>
      <c r="Q372" s="34">
        <v>0</v>
      </c>
      <c r="R372" s="113"/>
      <c r="S372" s="116"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20.45" hidden="1" customHeight="1">
      <c r="A373" t="s">
        <v>505</v>
      </c>
      <c r="B373" s="12" t="s">
        <v>120</v>
      </c>
      <c r="C373" s="108" t="s">
        <v>48</v>
      </c>
      <c r="D373" s="82"/>
      <c r="E373" s="14"/>
      <c r="F373" s="31">
        <v>0</v>
      </c>
      <c r="G373" s="84"/>
      <c r="H373" s="14"/>
      <c r="I373" s="31">
        <v>0</v>
      </c>
      <c r="J373" s="42"/>
      <c r="K373" s="14"/>
      <c r="L373" s="34">
        <v>0</v>
      </c>
      <c r="M373" s="42"/>
      <c r="N373" s="60">
        <v>0</v>
      </c>
      <c r="O373" s="42"/>
      <c r="P373" s="14"/>
      <c r="Q373" s="34">
        <v>0</v>
      </c>
      <c r="R373" s="42"/>
      <c r="S373" s="86"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20.45" hidden="1" customHeight="1">
      <c r="A374" t="s">
        <v>506</v>
      </c>
      <c r="B374" s="12" t="s">
        <v>120</v>
      </c>
      <c r="C374" s="108" t="s">
        <v>49</v>
      </c>
      <c r="D374" s="82"/>
      <c r="E374" s="14"/>
      <c r="F374" s="31">
        <v>0</v>
      </c>
      <c r="G374" s="84"/>
      <c r="H374" s="14"/>
      <c r="I374" s="31">
        <v>0</v>
      </c>
      <c r="J374" s="42"/>
      <c r="K374" s="14"/>
      <c r="L374" s="34">
        <v>0</v>
      </c>
      <c r="M374" s="42"/>
      <c r="N374" s="60">
        <v>0</v>
      </c>
      <c r="O374" s="42"/>
      <c r="P374" s="14"/>
      <c r="Q374" s="34">
        <v>0</v>
      </c>
      <c r="R374" s="42"/>
      <c r="S374" s="86"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20.45" hidden="1" customHeight="1">
      <c r="A375" t="s">
        <v>502</v>
      </c>
      <c r="B375" s="12" t="s">
        <v>120</v>
      </c>
      <c r="C375" s="30" t="s">
        <v>21</v>
      </c>
      <c r="D375" s="89"/>
      <c r="E375" s="117"/>
      <c r="F375" s="31">
        <v>0</v>
      </c>
      <c r="G375" s="91"/>
      <c r="H375" s="117"/>
      <c r="I375" s="31">
        <v>0</v>
      </c>
      <c r="J375" s="24"/>
      <c r="K375" s="117"/>
      <c r="L375" s="34">
        <v>0</v>
      </c>
      <c r="M375" s="24"/>
      <c r="N375" s="94">
        <v>0</v>
      </c>
      <c r="O375" s="24"/>
      <c r="P375" s="117"/>
      <c r="Q375" s="34">
        <v>0</v>
      </c>
      <c r="R375" s="24"/>
      <c r="S375" s="95"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20.45" hidden="1" customHeight="1">
      <c r="A376" t="s">
        <v>507</v>
      </c>
      <c r="B376" s="12" t="s">
        <v>120</v>
      </c>
      <c r="C376" s="99" t="s">
        <v>50</v>
      </c>
      <c r="D376" s="100" t="s">
        <v>40</v>
      </c>
      <c r="E376" s="101">
        <v>0</v>
      </c>
      <c r="F376" s="102">
        <v>0</v>
      </c>
      <c r="G376" s="103" t="s">
        <v>40</v>
      </c>
      <c r="H376" s="101">
        <v>0</v>
      </c>
      <c r="I376" s="102">
        <v>0</v>
      </c>
      <c r="J376" s="103" t="s">
        <v>40</v>
      </c>
      <c r="K376" s="101">
        <v>0</v>
      </c>
      <c r="L376" s="102">
        <v>0</v>
      </c>
      <c r="M376" s="154"/>
      <c r="N376" s="119">
        <v>0</v>
      </c>
      <c r="O376" s="103" t="s">
        <v>40</v>
      </c>
      <c r="P376" s="101">
        <v>0</v>
      </c>
      <c r="Q376" s="102">
        <v>0</v>
      </c>
      <c r="R376" s="154"/>
      <c r="S376" s="120"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20.45" hidden="1" customHeight="1">
      <c r="A377" t="s">
        <v>508</v>
      </c>
      <c r="B377" s="12" t="s">
        <v>120</v>
      </c>
      <c r="C377" s="222" t="s">
        <v>51</v>
      </c>
      <c r="D377" s="82"/>
      <c r="E377" s="14"/>
      <c r="F377" s="31">
        <v>0</v>
      </c>
      <c r="G377" s="84"/>
      <c r="H377" s="14"/>
      <c r="I377" s="31">
        <v>0</v>
      </c>
      <c r="J377" s="42"/>
      <c r="K377" s="14"/>
      <c r="L377" s="34">
        <v>0</v>
      </c>
      <c r="M377" s="42"/>
      <c r="N377" s="60">
        <v>0</v>
      </c>
      <c r="O377" s="42"/>
      <c r="P377" s="14"/>
      <c r="Q377" s="34">
        <v>0</v>
      </c>
      <c r="R377" s="42"/>
      <c r="S377" s="86"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20.45" hidden="1" customHeight="1">
      <c r="A378" t="s">
        <v>509</v>
      </c>
      <c r="B378" s="12" t="s">
        <v>120</v>
      </c>
      <c r="C378" s="108" t="s">
        <v>52</v>
      </c>
      <c r="D378" s="82"/>
      <c r="E378" s="14"/>
      <c r="F378" s="31">
        <v>0</v>
      </c>
      <c r="G378" s="84"/>
      <c r="H378" s="14"/>
      <c r="I378" s="31">
        <v>0</v>
      </c>
      <c r="J378" s="42"/>
      <c r="K378" s="14"/>
      <c r="L378" s="34">
        <v>0</v>
      </c>
      <c r="M378" s="42"/>
      <c r="N378" s="60">
        <v>0</v>
      </c>
      <c r="O378" s="42"/>
      <c r="P378" s="14"/>
      <c r="Q378" s="34">
        <v>0</v>
      </c>
      <c r="R378" s="42"/>
      <c r="S378" s="86"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20.45" hidden="1" customHeight="1">
      <c r="A379" t="s">
        <v>510</v>
      </c>
      <c r="B379" s="12" t="s">
        <v>120</v>
      </c>
      <c r="C379" s="109" t="s">
        <v>53</v>
      </c>
      <c r="D379" s="89"/>
      <c r="E379" s="117"/>
      <c r="F379" s="23">
        <v>0</v>
      </c>
      <c r="G379" s="91"/>
      <c r="H379" s="117"/>
      <c r="I379" s="23">
        <v>0</v>
      </c>
      <c r="J379" s="24"/>
      <c r="K379" s="117"/>
      <c r="L379" s="23">
        <v>0</v>
      </c>
      <c r="M379" s="24"/>
      <c r="N379" s="94">
        <v>0</v>
      </c>
      <c r="O379" s="24"/>
      <c r="P379" s="117"/>
      <c r="Q379" s="23">
        <v>0</v>
      </c>
      <c r="R379" s="24"/>
      <c r="S379" s="95"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20.45" hidden="1" customHeight="1">
      <c r="A380" t="s">
        <v>511</v>
      </c>
      <c r="B380" s="12" t="s">
        <v>120</v>
      </c>
      <c r="C380" s="108" t="s">
        <v>54</v>
      </c>
      <c r="D380" s="82"/>
      <c r="E380" s="14"/>
      <c r="F380" s="31">
        <v>0</v>
      </c>
      <c r="G380" s="84"/>
      <c r="H380" s="14"/>
      <c r="I380" s="31">
        <v>0</v>
      </c>
      <c r="J380" s="42"/>
      <c r="K380" s="14"/>
      <c r="L380" s="34">
        <v>0</v>
      </c>
      <c r="M380" s="42"/>
      <c r="N380" s="60">
        <v>0</v>
      </c>
      <c r="O380" s="42"/>
      <c r="P380" s="14"/>
      <c r="Q380" s="34">
        <v>0</v>
      </c>
      <c r="R380" s="42"/>
      <c r="S380" s="86"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20.45" hidden="1" customHeight="1">
      <c r="A381" t="s">
        <v>512</v>
      </c>
      <c r="B381" s="12" t="s">
        <v>120</v>
      </c>
      <c r="C381" s="108" t="s">
        <v>55</v>
      </c>
      <c r="D381" s="82"/>
      <c r="E381" s="14"/>
      <c r="F381" s="31">
        <v>0</v>
      </c>
      <c r="G381" s="84"/>
      <c r="H381" s="14"/>
      <c r="I381" s="31">
        <v>0</v>
      </c>
      <c r="J381" s="42"/>
      <c r="K381" s="14"/>
      <c r="L381" s="34">
        <v>0</v>
      </c>
      <c r="M381" s="42"/>
      <c r="N381" s="60">
        <v>0</v>
      </c>
      <c r="O381" s="42"/>
      <c r="P381" s="14"/>
      <c r="Q381" s="34">
        <v>0</v>
      </c>
      <c r="R381" s="42"/>
      <c r="S381" s="86"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20.45" hidden="1" customHeight="1">
      <c r="A382" t="s">
        <v>513</v>
      </c>
      <c r="B382" s="12" t="s">
        <v>120</v>
      </c>
      <c r="C382" s="108" t="s">
        <v>56</v>
      </c>
      <c r="D382" s="89"/>
      <c r="E382" s="117"/>
      <c r="F382" s="23">
        <v>0</v>
      </c>
      <c r="G382" s="91"/>
      <c r="H382" s="117"/>
      <c r="I382" s="23">
        <v>0</v>
      </c>
      <c r="J382" s="24"/>
      <c r="K382" s="117"/>
      <c r="L382" s="23">
        <v>0</v>
      </c>
      <c r="M382" s="24"/>
      <c r="N382" s="94">
        <v>0</v>
      </c>
      <c r="O382" s="24"/>
      <c r="P382" s="117"/>
      <c r="Q382" s="23">
        <v>0</v>
      </c>
      <c r="R382" s="24"/>
      <c r="S382" s="95"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45" hidden="1" customHeight="1">
      <c r="A383" t="s">
        <v>514</v>
      </c>
      <c r="B383" s="12" t="s">
        <v>120</v>
      </c>
      <c r="C383" s="222" t="s">
        <v>57</v>
      </c>
      <c r="D383" s="82"/>
      <c r="E383" s="14"/>
      <c r="F383" s="31">
        <v>0</v>
      </c>
      <c r="G383" s="84"/>
      <c r="H383" s="14"/>
      <c r="I383" s="31">
        <v>0</v>
      </c>
      <c r="J383" s="42"/>
      <c r="K383" s="14"/>
      <c r="L383" s="34">
        <v>0</v>
      </c>
      <c r="M383" s="42"/>
      <c r="N383" s="60">
        <v>0</v>
      </c>
      <c r="O383" s="42"/>
      <c r="P383" s="14"/>
      <c r="Q383" s="34">
        <v>0</v>
      </c>
      <c r="R383" s="42"/>
      <c r="S383" s="86"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45" hidden="1" customHeight="1">
      <c r="A384" t="s">
        <v>515</v>
      </c>
      <c r="B384" s="12" t="s">
        <v>120</v>
      </c>
      <c r="C384" s="108" t="s">
        <v>58</v>
      </c>
      <c r="D384" s="82"/>
      <c r="E384" s="14"/>
      <c r="F384" s="31">
        <v>0</v>
      </c>
      <c r="G384" s="84"/>
      <c r="H384" s="14"/>
      <c r="I384" s="31">
        <v>0</v>
      </c>
      <c r="J384" s="42"/>
      <c r="K384" s="14"/>
      <c r="L384" s="34">
        <v>0</v>
      </c>
      <c r="M384" s="42"/>
      <c r="N384" s="60">
        <v>0</v>
      </c>
      <c r="O384" s="42"/>
      <c r="P384" s="14"/>
      <c r="Q384" s="34">
        <v>0</v>
      </c>
      <c r="R384" s="42"/>
      <c r="S384" s="86"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45" hidden="1" customHeight="1">
      <c r="A385" t="s">
        <v>516</v>
      </c>
      <c r="B385" s="12" t="s">
        <v>120</v>
      </c>
      <c r="C385" s="108" t="s">
        <v>59</v>
      </c>
      <c r="D385" s="82"/>
      <c r="E385" s="14"/>
      <c r="F385" s="31">
        <v>0</v>
      </c>
      <c r="G385" s="84"/>
      <c r="H385" s="14"/>
      <c r="I385" s="31">
        <v>0</v>
      </c>
      <c r="J385" s="42"/>
      <c r="K385" s="14"/>
      <c r="L385" s="34">
        <v>0</v>
      </c>
      <c r="M385" s="42"/>
      <c r="N385" s="60">
        <v>0</v>
      </c>
      <c r="O385" s="42"/>
      <c r="P385" s="14"/>
      <c r="Q385" s="34">
        <v>0</v>
      </c>
      <c r="R385" s="42"/>
      <c r="S385" s="86"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45" hidden="1" customHeight="1">
      <c r="A386" t="s">
        <v>517</v>
      </c>
      <c r="B386" s="12" t="s">
        <v>120</v>
      </c>
      <c r="C386" s="108" t="s">
        <v>60</v>
      </c>
      <c r="D386" s="82"/>
      <c r="E386" s="14"/>
      <c r="F386" s="31">
        <v>0</v>
      </c>
      <c r="G386" s="84"/>
      <c r="H386" s="14"/>
      <c r="I386" s="31">
        <v>0</v>
      </c>
      <c r="J386" s="42"/>
      <c r="K386" s="14"/>
      <c r="L386" s="34">
        <v>0</v>
      </c>
      <c r="M386" s="42"/>
      <c r="N386" s="60">
        <v>0</v>
      </c>
      <c r="O386" s="42"/>
      <c r="P386" s="14"/>
      <c r="Q386" s="34">
        <v>0</v>
      </c>
      <c r="R386" s="42"/>
      <c r="S386" s="86"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45" hidden="1" customHeight="1">
      <c r="A387" t="s">
        <v>518</v>
      </c>
      <c r="B387" s="12" t="s">
        <v>120</v>
      </c>
      <c r="C387" s="108" t="s">
        <v>61</v>
      </c>
      <c r="D387" s="82"/>
      <c r="E387" s="14"/>
      <c r="F387" s="31">
        <v>0</v>
      </c>
      <c r="G387" s="84"/>
      <c r="H387" s="14"/>
      <c r="I387" s="31">
        <v>0</v>
      </c>
      <c r="J387" s="42"/>
      <c r="K387" s="14"/>
      <c r="L387" s="34">
        <v>0</v>
      </c>
      <c r="M387" s="42"/>
      <c r="N387" s="60">
        <v>0</v>
      </c>
      <c r="O387" s="42"/>
      <c r="P387" s="14"/>
      <c r="Q387" s="34">
        <v>0</v>
      </c>
      <c r="R387" s="42"/>
      <c r="S387" s="86"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45" hidden="1" customHeight="1">
      <c r="A388" t="s">
        <v>519</v>
      </c>
      <c r="B388" s="12" t="s">
        <v>120</v>
      </c>
      <c r="C388" s="108" t="s">
        <v>62</v>
      </c>
      <c r="D388" s="82"/>
      <c r="E388" s="14"/>
      <c r="F388" s="31">
        <v>0</v>
      </c>
      <c r="G388" s="84"/>
      <c r="H388" s="14"/>
      <c r="I388" s="31">
        <v>0</v>
      </c>
      <c r="J388" s="42"/>
      <c r="K388" s="14"/>
      <c r="L388" s="34">
        <v>0</v>
      </c>
      <c r="M388" s="42"/>
      <c r="N388" s="60">
        <v>0</v>
      </c>
      <c r="O388" s="42"/>
      <c r="P388" s="14"/>
      <c r="Q388" s="34">
        <v>0</v>
      </c>
      <c r="R388" s="42"/>
      <c r="S388" s="86"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45" hidden="1" customHeight="1">
      <c r="A389" t="s">
        <v>520</v>
      </c>
      <c r="B389" s="12" t="s">
        <v>120</v>
      </c>
      <c r="C389" s="108" t="s">
        <v>63</v>
      </c>
      <c r="D389" s="82"/>
      <c r="E389" s="14"/>
      <c r="F389" s="31">
        <v>0</v>
      </c>
      <c r="G389" s="84"/>
      <c r="H389" s="14"/>
      <c r="I389" s="31">
        <v>0</v>
      </c>
      <c r="J389" s="42"/>
      <c r="K389" s="14"/>
      <c r="L389" s="34">
        <v>0</v>
      </c>
      <c r="M389" s="42"/>
      <c r="N389" s="60">
        <v>0</v>
      </c>
      <c r="O389" s="42"/>
      <c r="P389" s="14"/>
      <c r="Q389" s="34">
        <v>0</v>
      </c>
      <c r="R389" s="42"/>
      <c r="S389" s="86"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45" hidden="1" customHeight="1">
      <c r="A390" t="s">
        <v>521</v>
      </c>
      <c r="B390" s="12" t="s">
        <v>120</v>
      </c>
      <c r="C390" s="108" t="s">
        <v>64</v>
      </c>
      <c r="D390" s="82"/>
      <c r="E390" s="14"/>
      <c r="F390" s="31">
        <v>0</v>
      </c>
      <c r="G390" s="84"/>
      <c r="H390" s="14"/>
      <c r="I390" s="31">
        <v>0</v>
      </c>
      <c r="J390" s="42"/>
      <c r="K390" s="14"/>
      <c r="L390" s="34">
        <v>0</v>
      </c>
      <c r="M390" s="42"/>
      <c r="N390" s="60">
        <v>0</v>
      </c>
      <c r="O390" s="42"/>
      <c r="P390" s="14"/>
      <c r="Q390" s="34">
        <v>0</v>
      </c>
      <c r="R390" s="42"/>
      <c r="S390" s="86"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20.45" hidden="1" customHeight="1">
      <c r="A391" t="s">
        <v>502</v>
      </c>
      <c r="B391" s="12" t="s">
        <v>120</v>
      </c>
      <c r="C391" s="108" t="s">
        <v>21</v>
      </c>
      <c r="D391" s="82"/>
      <c r="E391" s="14"/>
      <c r="F391" s="31">
        <v>0</v>
      </c>
      <c r="G391" s="84"/>
      <c r="H391" s="14"/>
      <c r="I391" s="31">
        <v>0</v>
      </c>
      <c r="J391" s="42"/>
      <c r="K391" s="14"/>
      <c r="L391" s="34">
        <v>0</v>
      </c>
      <c r="M391" s="42"/>
      <c r="N391" s="60">
        <v>0</v>
      </c>
      <c r="O391" s="42"/>
      <c r="P391" s="14"/>
      <c r="Q391" s="34">
        <v>0</v>
      </c>
      <c r="R391" s="42"/>
      <c r="S391" s="86"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20.45" hidden="1" customHeight="1">
      <c r="A392" t="s">
        <v>502</v>
      </c>
      <c r="B392" s="12" t="s">
        <v>120</v>
      </c>
      <c r="C392" s="108" t="s">
        <v>21</v>
      </c>
      <c r="D392" s="82"/>
      <c r="E392" s="14"/>
      <c r="F392" s="31">
        <v>0</v>
      </c>
      <c r="G392" s="84"/>
      <c r="H392" s="14"/>
      <c r="I392" s="31">
        <v>0</v>
      </c>
      <c r="J392" s="42"/>
      <c r="K392" s="14"/>
      <c r="L392" s="34">
        <v>0</v>
      </c>
      <c r="M392" s="42"/>
      <c r="N392" s="60">
        <v>0</v>
      </c>
      <c r="O392" s="42"/>
      <c r="P392" s="14"/>
      <c r="Q392" s="34">
        <v>0</v>
      </c>
      <c r="R392" s="42"/>
      <c r="S392" s="86"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20.45" hidden="1" customHeight="1">
      <c r="A393" t="s">
        <v>502</v>
      </c>
      <c r="B393" s="12" t="s">
        <v>120</v>
      </c>
      <c r="C393" s="108" t="s">
        <v>21</v>
      </c>
      <c r="D393" s="89"/>
      <c r="E393" s="117"/>
      <c r="F393" s="31">
        <v>0</v>
      </c>
      <c r="G393" s="91"/>
      <c r="H393" s="117"/>
      <c r="I393" s="31">
        <v>0</v>
      </c>
      <c r="J393" s="24"/>
      <c r="K393" s="117"/>
      <c r="L393" s="34">
        <v>0</v>
      </c>
      <c r="M393" s="24"/>
      <c r="N393" s="94">
        <v>0</v>
      </c>
      <c r="O393" s="24"/>
      <c r="P393" s="117"/>
      <c r="Q393" s="34">
        <v>0</v>
      </c>
      <c r="R393" s="24"/>
      <c r="S393" s="95"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20.45" hidden="1" customHeight="1">
      <c r="B394" s="7"/>
      <c r="C394" s="99" t="s">
        <v>65</v>
      </c>
      <c r="D394" s="100" t="s">
        <v>40</v>
      </c>
      <c r="E394" s="101">
        <v>0</v>
      </c>
      <c r="F394" s="102">
        <v>0</v>
      </c>
      <c r="G394" s="103" t="s">
        <v>40</v>
      </c>
      <c r="H394" s="101">
        <v>0</v>
      </c>
      <c r="I394" s="102">
        <v>0</v>
      </c>
      <c r="J394" s="103" t="s">
        <v>40</v>
      </c>
      <c r="K394" s="101">
        <v>0</v>
      </c>
      <c r="L394" s="102">
        <v>0</v>
      </c>
      <c r="M394" s="154"/>
      <c r="N394" s="102">
        <v>0</v>
      </c>
      <c r="O394" s="103" t="s">
        <v>40</v>
      </c>
      <c r="P394" s="101">
        <v>0</v>
      </c>
      <c r="Q394" s="102">
        <v>0</v>
      </c>
      <c r="R394" s="154"/>
      <c r="S394" s="120"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20.45" hidden="1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20.45" hidden="1" customHeight="1">
      <c r="B396" s="7"/>
      <c r="C396" s="99" t="s">
        <v>66</v>
      </c>
      <c r="D396" s="100" t="s">
        <v>40</v>
      </c>
      <c r="E396" s="101">
        <v>0</v>
      </c>
      <c r="F396" s="102">
        <v>0</v>
      </c>
      <c r="G396" s="103" t="s">
        <v>40</v>
      </c>
      <c r="H396" s="101">
        <v>0</v>
      </c>
      <c r="I396" s="102">
        <v>0</v>
      </c>
      <c r="J396" s="103" t="s">
        <v>40</v>
      </c>
      <c r="K396" s="101">
        <v>0</v>
      </c>
      <c r="L396" s="102">
        <v>0</v>
      </c>
      <c r="M396" s="259"/>
      <c r="N396" s="102">
        <v>0</v>
      </c>
      <c r="O396" s="103" t="s">
        <v>40</v>
      </c>
      <c r="P396" s="101">
        <v>0</v>
      </c>
      <c r="Q396" s="102">
        <v>0</v>
      </c>
      <c r="R396" s="106"/>
      <c r="S396" s="107">
        <v>0</v>
      </c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20.45" hidden="1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20.45" hidden="1" customHeight="1" thickTop="1" thickBot="1">
      <c r="B398" s="7"/>
      <c r="C398" s="260" t="s">
        <v>73</v>
      </c>
      <c r="D398" s="261"/>
      <c r="E398" s="261"/>
      <c r="F398" s="262">
        <v>0</v>
      </c>
      <c r="G398" s="263"/>
      <c r="H398" s="261"/>
      <c r="I398" s="262">
        <v>0</v>
      </c>
      <c r="J398" s="264"/>
      <c r="K398" s="265"/>
      <c r="L398" s="262">
        <v>0</v>
      </c>
      <c r="M398" s="263"/>
      <c r="N398" s="262">
        <v>0</v>
      </c>
      <c r="O398" s="264"/>
      <c r="P398" s="265"/>
      <c r="Q398" s="262">
        <v>0</v>
      </c>
      <c r="R398" s="264"/>
      <c r="S398" s="266"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hidden="1" customHeight="1" thickTop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hidden="1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 t="s">
        <v>552</v>
      </c>
      <c r="M400" s="14"/>
      <c r="N400" s="14"/>
      <c r="O400" s="14"/>
      <c r="P400" s="14"/>
      <c r="Q400" s="14"/>
      <c r="R400" s="14" t="s">
        <v>553</v>
      </c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 t="s">
        <v>554</v>
      </c>
      <c r="M401" s="11">
        <v>12289.25</v>
      </c>
      <c r="N401" s="11">
        <v>0.53097345132743357</v>
      </c>
      <c r="O401" s="11">
        <v>12538.193881250378</v>
      </c>
      <c r="P401" s="11"/>
      <c r="Q401" s="11">
        <v>248.94388125037767</v>
      </c>
      <c r="R401" s="11">
        <v>6132</v>
      </c>
      <c r="S401" s="11">
        <v>248.94388125037767</v>
      </c>
      <c r="T401" s="11"/>
      <c r="U401" s="11"/>
      <c r="V401" s="6" t="s">
        <v>256</v>
      </c>
      <c r="W401" s="6"/>
      <c r="X401" s="6"/>
      <c r="Y401" s="6"/>
      <c r="Z401" s="1"/>
      <c r="AA401" s="1"/>
      <c r="AB401" s="6"/>
      <c r="AC401" s="6"/>
      <c r="AD401" s="1"/>
      <c r="AE401" s="749" t="s">
        <v>122</v>
      </c>
      <c r="AF401" s="6"/>
      <c r="AG401" s="6"/>
      <c r="AH401" s="1"/>
      <c r="AI401" s="1"/>
      <c r="AJ401" s="267"/>
      <c r="AK401" s="2"/>
      <c r="AL401" s="1"/>
      <c r="AM401" s="6"/>
      <c r="AN401" s="6"/>
      <c r="AO401" s="5" t="s">
        <v>563</v>
      </c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 t="s">
        <v>555</v>
      </c>
      <c r="M402" s="11">
        <v>8807.2900000000009</v>
      </c>
      <c r="N402" s="11">
        <v>0.38053097345132747</v>
      </c>
      <c r="O402" s="11">
        <v>8985.7056148961055</v>
      </c>
      <c r="P402" s="11"/>
      <c r="Q402" s="11">
        <v>178.41561489610467</v>
      </c>
      <c r="R402" s="11">
        <v>6139</v>
      </c>
      <c r="S402" s="11">
        <v>178.41561489610467</v>
      </c>
      <c r="T402" s="11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1:61" ht="20.45" customHeight="1" thickTop="1" thickBot="1">
      <c r="A403" t="s">
        <v>522</v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 t="s">
        <v>556</v>
      </c>
      <c r="M403" s="11">
        <v>2048.21</v>
      </c>
      <c r="N403" s="11">
        <v>8.8495575221238951E-2</v>
      </c>
      <c r="O403" s="11">
        <v>2089.6989802083967</v>
      </c>
      <c r="P403" s="11"/>
      <c r="Q403" s="11">
        <v>41.488980208396697</v>
      </c>
      <c r="R403" s="11">
        <v>6131</v>
      </c>
      <c r="S403" s="11">
        <v>41.488980208396697</v>
      </c>
      <c r="T403" s="11"/>
      <c r="U403" s="11"/>
      <c r="V403" s="269"/>
      <c r="W403" s="750"/>
      <c r="X403" s="779" t="s">
        <v>123</v>
      </c>
      <c r="Y403" s="772"/>
      <c r="Z403" s="780"/>
      <c r="AA403" s="771" t="s">
        <v>75</v>
      </c>
      <c r="AB403" s="772"/>
      <c r="AC403" s="780"/>
      <c r="AD403" s="771" t="s">
        <v>7</v>
      </c>
      <c r="AE403" s="772"/>
      <c r="AF403" s="780"/>
      <c r="AG403" s="771" t="s">
        <v>124</v>
      </c>
      <c r="AH403" s="772"/>
      <c r="AI403" s="780"/>
      <c r="AJ403" s="771" t="s">
        <v>125</v>
      </c>
      <c r="AK403" s="772"/>
      <c r="AL403" s="772"/>
      <c r="AM403" s="771" t="s">
        <v>126</v>
      </c>
      <c r="AN403" s="772"/>
      <c r="AO403" s="773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1:61" ht="20.45" customHeight="1">
      <c r="A404" t="s">
        <v>522</v>
      </c>
      <c r="B404" s="7"/>
      <c r="C404" s="11"/>
      <c r="D404" s="11"/>
      <c r="E404" s="11"/>
      <c r="F404" s="11" t="s">
        <v>557</v>
      </c>
      <c r="G404" s="11"/>
      <c r="H404" s="11"/>
      <c r="I404" s="11"/>
      <c r="J404" s="11"/>
      <c r="K404" s="11"/>
      <c r="L404" s="11"/>
      <c r="M404" s="11"/>
      <c r="N404" s="11">
        <v>1</v>
      </c>
      <c r="O404" s="11">
        <v>23613.59847635488</v>
      </c>
      <c r="P404" s="11"/>
      <c r="Q404" s="11">
        <v>468.84847635487904</v>
      </c>
      <c r="R404" s="11"/>
      <c r="S404" s="11"/>
      <c r="T404" s="11"/>
      <c r="U404" s="11"/>
      <c r="V404" s="88"/>
      <c r="W404" s="271" t="s">
        <v>127</v>
      </c>
      <c r="X404" s="271" t="s">
        <v>128</v>
      </c>
      <c r="Y404" s="271" t="s">
        <v>129</v>
      </c>
      <c r="Z404" s="272" t="s">
        <v>130</v>
      </c>
      <c r="AA404" s="271" t="s">
        <v>128</v>
      </c>
      <c r="AB404" s="271" t="s">
        <v>129</v>
      </c>
      <c r="AC404" s="272" t="s">
        <v>130</v>
      </c>
      <c r="AD404" s="273" t="s">
        <v>128</v>
      </c>
      <c r="AE404" s="271" t="s">
        <v>129</v>
      </c>
      <c r="AF404" s="271" t="s">
        <v>130</v>
      </c>
      <c r="AG404" s="273" t="s">
        <v>131</v>
      </c>
      <c r="AH404" s="271" t="s">
        <v>132</v>
      </c>
      <c r="AI404" s="271" t="s">
        <v>133</v>
      </c>
      <c r="AJ404" s="273" t="s">
        <v>128</v>
      </c>
      <c r="AK404" s="271" t="s">
        <v>129</v>
      </c>
      <c r="AL404" s="271" t="s">
        <v>130</v>
      </c>
      <c r="AM404" s="274" t="s">
        <v>131</v>
      </c>
      <c r="AN404" s="271" t="s">
        <v>132</v>
      </c>
      <c r="AO404" s="145" t="s">
        <v>133</v>
      </c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1:61" ht="20.45" customHeight="1">
      <c r="A405" t="s">
        <v>16</v>
      </c>
      <c r="B405" s="7"/>
      <c r="C405" s="11"/>
      <c r="D405" s="11"/>
      <c r="E405" s="11"/>
      <c r="F405" s="11" t="s">
        <v>552</v>
      </c>
      <c r="G405" s="11"/>
      <c r="H405" s="11"/>
      <c r="I405" s="11">
        <v>118739.66</v>
      </c>
      <c r="J405" s="11">
        <v>0.32327303532523521</v>
      </c>
      <c r="K405" s="11">
        <v>4800</v>
      </c>
      <c r="L405" s="11" t="s">
        <v>558</v>
      </c>
      <c r="M405" s="11">
        <v>23144.75</v>
      </c>
      <c r="N405" s="11">
        <v>0.31685444265666662</v>
      </c>
      <c r="O405" s="11">
        <v>0.32327303532523521</v>
      </c>
      <c r="P405" s="11">
        <v>23613.59847635488</v>
      </c>
      <c r="Q405" s="11">
        <v>468.8484763548804</v>
      </c>
      <c r="R405" s="11"/>
      <c r="S405" s="11"/>
      <c r="T405" s="258"/>
      <c r="U405" s="258"/>
      <c r="V405" s="109" t="s">
        <v>16</v>
      </c>
      <c r="W405" s="275"/>
      <c r="X405" s="275"/>
      <c r="Y405" s="275"/>
      <c r="Z405" s="276">
        <v>3070578.4158225488</v>
      </c>
      <c r="AA405" s="275"/>
      <c r="AB405" s="275"/>
      <c r="AC405" s="276">
        <v>3070578.4158225488</v>
      </c>
      <c r="AD405" s="277"/>
      <c r="AE405" s="278"/>
      <c r="AF405" s="278">
        <v>5749670.9499999993</v>
      </c>
      <c r="AG405" s="277"/>
      <c r="AH405" s="278"/>
      <c r="AI405" s="279"/>
      <c r="AJ405" s="277"/>
      <c r="AK405" s="278"/>
      <c r="AL405" s="278">
        <v>5181423.8600000003</v>
      </c>
      <c r="AM405" s="280"/>
      <c r="AN405" s="278"/>
      <c r="AO405" s="281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1:61" ht="20.45" customHeight="1">
      <c r="A406" t="s">
        <v>134</v>
      </c>
      <c r="B406" s="7"/>
      <c r="C406" s="11"/>
      <c r="D406" s="11"/>
      <c r="E406" s="11"/>
      <c r="F406" s="11" t="s">
        <v>558</v>
      </c>
      <c r="G406" s="11"/>
      <c r="H406" s="11"/>
      <c r="I406" s="11">
        <v>64538.170000000006</v>
      </c>
      <c r="J406" s="11">
        <v>0.17570751095494158</v>
      </c>
      <c r="K406" s="11">
        <v>4125</v>
      </c>
      <c r="L406" s="11" t="s">
        <v>554</v>
      </c>
      <c r="M406" s="11">
        <v>6704.76</v>
      </c>
      <c r="N406" s="11">
        <v>0.53097345132743357</v>
      </c>
      <c r="O406" s="11">
        <v>6814.8425572474844</v>
      </c>
      <c r="P406" s="11"/>
      <c r="Q406" s="11">
        <v>110.08255724748415</v>
      </c>
      <c r="R406" s="11">
        <v>6232</v>
      </c>
      <c r="S406" s="11">
        <v>110.08255724748415</v>
      </c>
      <c r="T406" s="258"/>
      <c r="U406" s="258"/>
      <c r="V406" s="282" t="s">
        <v>134</v>
      </c>
      <c r="W406" s="283"/>
      <c r="X406" s="283"/>
      <c r="Y406" s="283"/>
      <c r="Z406" s="284">
        <v>640640.25587218278</v>
      </c>
      <c r="AA406" s="283"/>
      <c r="AB406" s="283"/>
      <c r="AC406" s="284">
        <v>677748.24056670244</v>
      </c>
      <c r="AD406" s="285"/>
      <c r="AE406" s="286"/>
      <c r="AF406" s="286">
        <v>685822.65000000014</v>
      </c>
      <c r="AG406" s="285"/>
      <c r="AH406" s="286">
        <v>8074.4094332976965</v>
      </c>
      <c r="AI406" s="287">
        <v>1.1913582286169035E-2</v>
      </c>
      <c r="AJ406" s="285"/>
      <c r="AK406" s="286"/>
      <c r="AL406" s="286">
        <v>554370.64999999991</v>
      </c>
      <c r="AM406" s="288"/>
      <c r="AN406" s="286">
        <v>131452.00000000023</v>
      </c>
      <c r="AO406" s="289">
        <v>0.23711933523176282</v>
      </c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1:61" ht="20.45" customHeight="1">
      <c r="A407" t="s">
        <v>135</v>
      </c>
      <c r="B407" s="7"/>
      <c r="C407" s="11"/>
      <c r="D407" s="11"/>
      <c r="E407" s="11"/>
      <c r="F407" s="11" t="s">
        <v>84</v>
      </c>
      <c r="G407" s="11"/>
      <c r="H407" s="11"/>
      <c r="I407" s="11">
        <v>142622.34</v>
      </c>
      <c r="J407" s="11">
        <v>0.38829449871245808</v>
      </c>
      <c r="K407" s="11">
        <v>3500</v>
      </c>
      <c r="L407" s="11" t="s">
        <v>555</v>
      </c>
      <c r="M407" s="11">
        <v>4805.08</v>
      </c>
      <c r="N407" s="11">
        <v>0.38053097345132741</v>
      </c>
      <c r="O407" s="11">
        <v>4883.9704993606974</v>
      </c>
      <c r="P407" s="11"/>
      <c r="Q407" s="11">
        <v>78.890499360697504</v>
      </c>
      <c r="R407" s="11">
        <v>6239</v>
      </c>
      <c r="S407" s="11">
        <v>78.890499360697504</v>
      </c>
      <c r="T407" s="258"/>
      <c r="U407" s="258"/>
      <c r="V407" s="290" t="s">
        <v>135</v>
      </c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1:61" ht="20.45" customHeight="1">
      <c r="A408" t="s">
        <v>32</v>
      </c>
      <c r="B408" s="7"/>
      <c r="C408" s="11"/>
      <c r="D408" s="11"/>
      <c r="E408" s="11"/>
      <c r="F408" s="11" t="s">
        <v>559</v>
      </c>
      <c r="G408" s="11"/>
      <c r="H408" s="11"/>
      <c r="I408" s="11">
        <v>7084.69</v>
      </c>
      <c r="J408" s="11">
        <v>1.9288325742539102E-2</v>
      </c>
      <c r="K408" s="11">
        <v>0</v>
      </c>
      <c r="L408" s="11" t="s">
        <v>556</v>
      </c>
      <c r="M408" s="11">
        <v>1117.46</v>
      </c>
      <c r="N408" s="11">
        <v>8.8495575221238937E-2</v>
      </c>
      <c r="O408" s="11">
        <v>1135.8070928745808</v>
      </c>
      <c r="P408" s="11"/>
      <c r="Q408" s="11">
        <v>18.347092874580767</v>
      </c>
      <c r="R408" s="11">
        <v>6231</v>
      </c>
      <c r="S408" s="11">
        <v>18.347092874580767</v>
      </c>
      <c r="T408" s="258"/>
      <c r="U408" s="258"/>
      <c r="V408" s="108" t="s">
        <v>32</v>
      </c>
      <c r="W408" s="298" t="s">
        <v>136</v>
      </c>
      <c r="X408" s="291"/>
      <c r="Y408" s="299">
        <v>390.27675661818603</v>
      </c>
      <c r="Z408" s="292">
        <v>48061.698428145974</v>
      </c>
      <c r="AA408" s="291"/>
      <c r="AB408" s="299">
        <v>395.82995977745099</v>
      </c>
      <c r="AC408" s="292">
        <v>48745.562816749392</v>
      </c>
      <c r="AD408" s="300"/>
      <c r="AE408" s="299">
        <v>590.54139344262296</v>
      </c>
      <c r="AF408" s="292">
        <v>72046.05</v>
      </c>
      <c r="AG408" s="293">
        <v>194.71143366517197</v>
      </c>
      <c r="AH408" s="294">
        <v>23300.487183250611</v>
      </c>
      <c r="AI408" s="295">
        <v>0.47800221880389004</v>
      </c>
      <c r="AJ408" s="300"/>
      <c r="AK408" s="294">
        <v>483.66208695652176</v>
      </c>
      <c r="AL408" s="292">
        <v>55621.14</v>
      </c>
      <c r="AM408" s="296">
        <v>200.26463682443693</v>
      </c>
      <c r="AN408" s="294">
        <v>16424.910000000003</v>
      </c>
      <c r="AO408" s="301">
        <v>0.29529977271231772</v>
      </c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1:61" ht="20.45" customHeight="1">
      <c r="A409" t="s">
        <v>33</v>
      </c>
      <c r="B409" s="7"/>
      <c r="C409" s="11"/>
      <c r="D409" s="11"/>
      <c r="E409" s="11"/>
      <c r="F409" s="11" t="s">
        <v>560</v>
      </c>
      <c r="G409" s="11"/>
      <c r="H409" s="11"/>
      <c r="I409" s="11">
        <v>34319.699999999997</v>
      </c>
      <c r="J409" s="11">
        <v>9.3436629264825877E-2</v>
      </c>
      <c r="K409" s="11">
        <v>500</v>
      </c>
      <c r="L409" s="11"/>
      <c r="M409" s="11">
        <v>12627.3</v>
      </c>
      <c r="N409" s="11">
        <v>0.99999999999999989</v>
      </c>
      <c r="O409" s="11">
        <v>12834.620149482762</v>
      </c>
      <c r="P409" s="11"/>
      <c r="Q409" s="11">
        <v>207.32014948276242</v>
      </c>
      <c r="R409" s="11"/>
      <c r="S409" s="11"/>
      <c r="T409" s="258"/>
      <c r="U409" s="258"/>
      <c r="V409" s="109" t="s">
        <v>33</v>
      </c>
      <c r="W409" s="302" t="s">
        <v>137</v>
      </c>
      <c r="X409" s="275"/>
      <c r="Y409" s="303">
        <v>356.04867802944312</v>
      </c>
      <c r="Z409" s="276">
        <v>43846.588091671518</v>
      </c>
      <c r="AA409" s="275"/>
      <c r="AB409" s="303">
        <v>356.04867802944312</v>
      </c>
      <c r="AC409" s="276">
        <v>43846.588091671518</v>
      </c>
      <c r="AD409" s="304"/>
      <c r="AE409" s="303">
        <v>370.44098360655738</v>
      </c>
      <c r="AF409" s="276">
        <v>45193.8</v>
      </c>
      <c r="AG409" s="277">
        <v>14.392305577114257</v>
      </c>
      <c r="AH409" s="278">
        <v>1347.2119083284852</v>
      </c>
      <c r="AI409" s="305">
        <v>3.0725581327145101E-2</v>
      </c>
      <c r="AJ409" s="304"/>
      <c r="AK409" s="278">
        <v>290.57208695652173</v>
      </c>
      <c r="AL409" s="276">
        <v>33415.79</v>
      </c>
      <c r="AM409" s="280">
        <v>14.392305577114257</v>
      </c>
      <c r="AN409" s="278">
        <v>11778.010000000002</v>
      </c>
      <c r="AO409" s="306">
        <v>0.35246839892158771</v>
      </c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1:61" ht="20.45" customHeight="1">
      <c r="A410" t="s">
        <v>34</v>
      </c>
      <c r="B410" s="7"/>
      <c r="C410" s="11"/>
      <c r="D410" s="11"/>
      <c r="E410" s="11"/>
      <c r="F410" s="11"/>
      <c r="G410" s="11"/>
      <c r="H410" s="11"/>
      <c r="I410" s="11">
        <v>367304.56000000006</v>
      </c>
      <c r="J410" s="11">
        <v>1</v>
      </c>
      <c r="K410" s="11"/>
      <c r="L410" s="11" t="s">
        <v>84</v>
      </c>
      <c r="M410" s="11">
        <v>12627.3</v>
      </c>
      <c r="N410" s="11">
        <v>0.17286927289162882</v>
      </c>
      <c r="O410" s="11">
        <v>0.17570751095494158</v>
      </c>
      <c r="P410" s="11">
        <v>12834.620149482764</v>
      </c>
      <c r="Q410" s="11">
        <v>207.32014948276446</v>
      </c>
      <c r="R410" s="11"/>
      <c r="S410" s="11"/>
      <c r="T410" s="258"/>
      <c r="U410" s="258"/>
      <c r="V410" s="108" t="s">
        <v>34</v>
      </c>
      <c r="W410" s="298" t="s">
        <v>138</v>
      </c>
      <c r="X410" s="291"/>
      <c r="Y410" s="299">
        <v>165.27385747001162</v>
      </c>
      <c r="Z410" s="292">
        <v>20353.101129082042</v>
      </c>
      <c r="AA410" s="291"/>
      <c r="AB410" s="299">
        <v>165.27385747001162</v>
      </c>
      <c r="AC410" s="292">
        <v>20353.101129082042</v>
      </c>
      <c r="AD410" s="300"/>
      <c r="AE410" s="299">
        <v>73.45926229508197</v>
      </c>
      <c r="AF410" s="292">
        <v>8962.0300000000007</v>
      </c>
      <c r="AG410" s="293">
        <v>-91.81459517492965</v>
      </c>
      <c r="AH410" s="294">
        <v>-11391.071129082042</v>
      </c>
      <c r="AI410" s="295">
        <v>-0.55967250675159386</v>
      </c>
      <c r="AJ410" s="300"/>
      <c r="AK410" s="294">
        <v>103.30347826086957</v>
      </c>
      <c r="AL410" s="292">
        <v>11879.9</v>
      </c>
      <c r="AM410" s="296">
        <v>-91.81459517492965</v>
      </c>
      <c r="AN410" s="294">
        <v>-2917.869999999999</v>
      </c>
      <c r="AO410" s="301">
        <v>-0.24561402032003629</v>
      </c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1:61" ht="20.45" customHeight="1">
      <c r="A411" t="s">
        <v>35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 t="s">
        <v>554</v>
      </c>
      <c r="M411" s="11">
        <v>15325.37</v>
      </c>
      <c r="N411" s="11">
        <v>0.53097345132743357</v>
      </c>
      <c r="O411" s="11">
        <v>15060.06123579612</v>
      </c>
      <c r="P411" s="11"/>
      <c r="Q411" s="11">
        <v>-265.30876420388086</v>
      </c>
      <c r="R411" s="11">
        <v>6432</v>
      </c>
      <c r="S411" s="11">
        <v>-265.30876420388086</v>
      </c>
      <c r="T411" s="258"/>
      <c r="U411" s="258"/>
      <c r="V411" s="108" t="s">
        <v>35</v>
      </c>
      <c r="W411" s="298" t="s">
        <v>139</v>
      </c>
      <c r="X411" s="291"/>
      <c r="Y411" s="299">
        <v>38.062029758066345</v>
      </c>
      <c r="Z411" s="292">
        <v>4687.2527373823632</v>
      </c>
      <c r="AA411" s="291"/>
      <c r="AB411" s="299">
        <v>38.062029758066345</v>
      </c>
      <c r="AC411" s="292">
        <v>4687.2527373823632</v>
      </c>
      <c r="AD411" s="300"/>
      <c r="AE411" s="299">
        <v>5.8828688524590165</v>
      </c>
      <c r="AF411" s="292">
        <v>717.71</v>
      </c>
      <c r="AG411" s="293">
        <v>-32.179160905607326</v>
      </c>
      <c r="AH411" s="294">
        <v>-3969.5427373823632</v>
      </c>
      <c r="AI411" s="295">
        <v>-0.84688045637564413</v>
      </c>
      <c r="AJ411" s="300"/>
      <c r="AK411" s="294">
        <v>2.9229565217391302</v>
      </c>
      <c r="AL411" s="292">
        <v>336.14</v>
      </c>
      <c r="AM411" s="296">
        <v>-32.179160905607326</v>
      </c>
      <c r="AN411" s="294">
        <v>381.57000000000005</v>
      </c>
      <c r="AO411" s="307">
        <v>1.1351520199916703</v>
      </c>
      <c r="AP411" s="258"/>
      <c r="AQ411" s="258" t="s">
        <v>561</v>
      </c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1:61" ht="20.45" customHeight="1">
      <c r="A412" t="s">
        <v>36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 t="s">
        <v>555</v>
      </c>
      <c r="M412" s="11">
        <v>10983.18</v>
      </c>
      <c r="N412" s="11">
        <v>0.38053097345132741</v>
      </c>
      <c r="O412" s="11">
        <v>10793.043885653886</v>
      </c>
      <c r="P412" s="11"/>
      <c r="Q412" s="11">
        <v>-190.13611434611448</v>
      </c>
      <c r="R412" s="11">
        <v>6439</v>
      </c>
      <c r="S412" s="11">
        <v>-190.13611434611448</v>
      </c>
      <c r="T412" s="258"/>
      <c r="U412" s="258"/>
      <c r="V412" s="109" t="s">
        <v>36</v>
      </c>
      <c r="W412" s="302"/>
      <c r="X412" s="275"/>
      <c r="Y412" s="303">
        <v>45.03938727473065</v>
      </c>
      <c r="Z412" s="276">
        <v>5546.4985087603118</v>
      </c>
      <c r="AA412" s="275"/>
      <c r="AB412" s="303">
        <v>45.03938727473065</v>
      </c>
      <c r="AC412" s="276">
        <v>5546.4985087603118</v>
      </c>
      <c r="AD412" s="304"/>
      <c r="AE412" s="303">
        <v>46.078934426229509</v>
      </c>
      <c r="AF412" s="276">
        <v>5621.63</v>
      </c>
      <c r="AG412" s="277">
        <v>1.0395471514988586</v>
      </c>
      <c r="AH412" s="278">
        <v>75.13149123968833</v>
      </c>
      <c r="AI412" s="305">
        <v>1.3545751634301049E-2</v>
      </c>
      <c r="AJ412" s="304"/>
      <c r="AK412" s="278">
        <v>40.471043478260867</v>
      </c>
      <c r="AL412" s="276">
        <v>4654.17</v>
      </c>
      <c r="AM412" s="280">
        <v>1.0395471514988586</v>
      </c>
      <c r="AN412" s="278">
        <v>967.46</v>
      </c>
      <c r="AO412" s="306">
        <v>0.20786950197349904</v>
      </c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1:61" ht="20.45" customHeight="1">
      <c r="A413" t="s">
        <v>37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 t="s">
        <v>556</v>
      </c>
      <c r="M413" s="11">
        <v>2554.23</v>
      </c>
      <c r="N413" s="11">
        <v>8.8495575221238937E-2</v>
      </c>
      <c r="O413" s="11">
        <v>2510.0102059660203</v>
      </c>
      <c r="P413" s="11"/>
      <c r="Q413" s="11">
        <v>-44.219794033979724</v>
      </c>
      <c r="R413" s="11">
        <v>6431</v>
      </c>
      <c r="S413" s="11">
        <v>-44.219794033979724</v>
      </c>
      <c r="T413" s="258"/>
      <c r="U413" s="258"/>
      <c r="V413" s="108" t="s">
        <v>37</v>
      </c>
      <c r="W413" s="298" t="s">
        <v>140</v>
      </c>
      <c r="X413" s="295"/>
      <c r="Y413" s="299">
        <v>144.50695629862071</v>
      </c>
      <c r="Z413" s="292">
        <v>17795.704296036842</v>
      </c>
      <c r="AA413" s="295"/>
      <c r="AB413" s="299">
        <v>144.50695629862071</v>
      </c>
      <c r="AC413" s="292">
        <v>17795.704296036842</v>
      </c>
      <c r="AD413" s="300"/>
      <c r="AE413" s="299">
        <v>91.212622950819679</v>
      </c>
      <c r="AF413" s="292">
        <v>11127.94</v>
      </c>
      <c r="AG413" s="293">
        <v>-53.294333347801029</v>
      </c>
      <c r="AH413" s="294">
        <v>-6667.7642960368412</v>
      </c>
      <c r="AI413" s="295">
        <v>-0.37468392287917329</v>
      </c>
      <c r="AJ413" s="300"/>
      <c r="AK413" s="294">
        <v>136.08695652173913</v>
      </c>
      <c r="AL413" s="292">
        <v>15650</v>
      </c>
      <c r="AM413" s="296">
        <v>-53.294333347801029</v>
      </c>
      <c r="AN413" s="294">
        <v>-4522.0599999999995</v>
      </c>
      <c r="AO413" s="301">
        <v>-0.2889495207667731</v>
      </c>
      <c r="AP413" s="258"/>
      <c r="AQ413" s="258"/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1:61" ht="20.45" customHeight="1">
      <c r="A414" t="s">
        <v>38</v>
      </c>
      <c r="B414" s="7"/>
      <c r="C414" s="11"/>
      <c r="D414" s="11"/>
      <c r="E414" s="11"/>
      <c r="F414" s="11" t="s">
        <v>554</v>
      </c>
      <c r="G414" s="11"/>
      <c r="H414" s="11"/>
      <c r="I414" s="11"/>
      <c r="J414" s="11"/>
      <c r="K414" s="11"/>
      <c r="L414" s="11"/>
      <c r="M414" s="11">
        <v>28862.780000000002</v>
      </c>
      <c r="N414" s="11"/>
      <c r="O414" s="11">
        <v>28363.115327416024</v>
      </c>
      <c r="P414" s="11"/>
      <c r="Q414" s="11">
        <v>-499.66467258397824</v>
      </c>
      <c r="R414" s="11"/>
      <c r="S414" s="11"/>
      <c r="T414" s="258"/>
      <c r="U414" s="258"/>
      <c r="V414" s="108" t="s">
        <v>38</v>
      </c>
      <c r="W414" s="298" t="s">
        <v>141</v>
      </c>
      <c r="X414" s="291"/>
      <c r="Y414" s="299">
        <v>135.18711698183972</v>
      </c>
      <c r="Z414" s="292">
        <v>16647.987197731345</v>
      </c>
      <c r="AA414" s="291"/>
      <c r="AB414" s="299">
        <v>136.35495432098273</v>
      </c>
      <c r="AC414" s="292">
        <v>16791.803720378964</v>
      </c>
      <c r="AD414" s="300"/>
      <c r="AE414" s="299">
        <v>87.77644578313253</v>
      </c>
      <c r="AF414" s="292">
        <v>14570.89</v>
      </c>
      <c r="AG414" s="293">
        <v>-48.578508537850198</v>
      </c>
      <c r="AH414" s="294">
        <v>-2220.9137203789651</v>
      </c>
      <c r="AI414" s="295">
        <v>-0.13226177231238162</v>
      </c>
      <c r="AJ414" s="300"/>
      <c r="AK414" s="294">
        <v>188.93852173913044</v>
      </c>
      <c r="AL414" s="292">
        <v>21727.93</v>
      </c>
      <c r="AM414" s="296">
        <v>-47.410671198707192</v>
      </c>
      <c r="AN414" s="294">
        <v>-7157.0400000000009</v>
      </c>
      <c r="AO414" s="301">
        <v>-0.32939355014490568</v>
      </c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1:61" ht="20.45" hidden="1" customHeight="1">
      <c r="A415" t="s">
        <v>21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 t="s">
        <v>556</v>
      </c>
      <c r="M415" s="11"/>
      <c r="N415" s="11"/>
      <c r="O415" s="11"/>
      <c r="P415" s="11"/>
      <c r="Q415" s="11">
        <v>0</v>
      </c>
      <c r="R415" s="11"/>
      <c r="S415" s="11"/>
      <c r="T415" s="258"/>
      <c r="U415" s="258"/>
      <c r="V415" s="108" t="s">
        <v>21</v>
      </c>
      <c r="W415" s="298"/>
      <c r="X415" s="295"/>
      <c r="Y415" s="299">
        <v>0</v>
      </c>
      <c r="Z415" s="292">
        <v>0</v>
      </c>
      <c r="AA415" s="291"/>
      <c r="AB415" s="299">
        <v>0</v>
      </c>
      <c r="AC415" s="292">
        <v>0</v>
      </c>
      <c r="AD415" s="300"/>
      <c r="AE415" s="299">
        <v>0</v>
      </c>
      <c r="AF415" s="292">
        <v>0</v>
      </c>
      <c r="AG415" s="293">
        <v>0</v>
      </c>
      <c r="AH415" s="294">
        <v>0</v>
      </c>
      <c r="AI415" s="295">
        <v>0</v>
      </c>
      <c r="AJ415" s="300"/>
      <c r="AK415" s="294">
        <v>0</v>
      </c>
      <c r="AL415" s="292">
        <v>0</v>
      </c>
      <c r="AM415" s="296">
        <v>0</v>
      </c>
      <c r="AN415" s="294">
        <v>0</v>
      </c>
      <c r="AO415" s="301">
        <v>0</v>
      </c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1:61" ht="20.45" hidden="1" customHeight="1">
      <c r="A416" t="s">
        <v>21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>
        <v>0</v>
      </c>
      <c r="R416" s="11"/>
      <c r="S416" s="11"/>
      <c r="T416" s="258"/>
      <c r="U416" s="258"/>
      <c r="V416" s="108" t="s">
        <v>21</v>
      </c>
      <c r="W416" s="298"/>
      <c r="X416" s="295"/>
      <c r="Y416" s="299">
        <v>0</v>
      </c>
      <c r="Z416" s="292">
        <v>0</v>
      </c>
      <c r="AA416" s="291"/>
      <c r="AB416" s="299">
        <v>0</v>
      </c>
      <c r="AC416" s="292">
        <v>0</v>
      </c>
      <c r="AD416" s="300"/>
      <c r="AE416" s="299">
        <v>0</v>
      </c>
      <c r="AF416" s="292">
        <v>0</v>
      </c>
      <c r="AG416" s="293">
        <v>0</v>
      </c>
      <c r="AH416" s="294">
        <v>0</v>
      </c>
      <c r="AI416" s="295">
        <v>0</v>
      </c>
      <c r="AJ416" s="300"/>
      <c r="AK416" s="294">
        <v>0</v>
      </c>
      <c r="AL416" s="292">
        <v>0</v>
      </c>
      <c r="AM416" s="296">
        <v>0</v>
      </c>
      <c r="AN416" s="294">
        <v>0</v>
      </c>
      <c r="AO416" s="301">
        <v>0</v>
      </c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1:61" ht="20.45" hidden="1" customHeight="1">
      <c r="A417" t="s">
        <v>21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8"/>
      <c r="U417" s="258"/>
      <c r="V417" s="108" t="s">
        <v>21</v>
      </c>
      <c r="W417" s="298" t="s">
        <v>141</v>
      </c>
      <c r="X417" s="291"/>
      <c r="Y417" s="299">
        <v>0</v>
      </c>
      <c r="Z417" s="292">
        <v>0</v>
      </c>
      <c r="AA417" s="291"/>
      <c r="AB417" s="299">
        <v>0</v>
      </c>
      <c r="AC417" s="292">
        <v>0</v>
      </c>
      <c r="AD417" s="300"/>
      <c r="AE417" s="299">
        <v>0</v>
      </c>
      <c r="AF417" s="292">
        <v>0</v>
      </c>
      <c r="AG417" s="293">
        <v>0</v>
      </c>
      <c r="AH417" s="294">
        <v>0</v>
      </c>
      <c r="AI417" s="295">
        <v>0</v>
      </c>
      <c r="AJ417" s="300"/>
      <c r="AK417" s="294">
        <v>0</v>
      </c>
      <c r="AL417" s="292">
        <v>0</v>
      </c>
      <c r="AM417" s="296">
        <v>0</v>
      </c>
      <c r="AN417" s="294">
        <v>0</v>
      </c>
      <c r="AO417" s="301">
        <v>0</v>
      </c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1:61" ht="20.45" customHeight="1">
      <c r="A418" t="s">
        <v>39</v>
      </c>
      <c r="B418" s="7"/>
      <c r="C418" s="11"/>
      <c r="D418" s="11"/>
      <c r="E418" s="11"/>
      <c r="F418" s="11" t="s">
        <v>562</v>
      </c>
      <c r="G418" s="11"/>
      <c r="H418" s="11"/>
      <c r="I418" s="11"/>
      <c r="J418" s="11"/>
      <c r="K418" s="11"/>
      <c r="L418" s="11" t="s">
        <v>559</v>
      </c>
      <c r="M418" s="11">
        <v>28862.780000000002</v>
      </c>
      <c r="N418" s="11">
        <v>0.3951349688556578</v>
      </c>
      <c r="O418" s="11">
        <v>0.38829449871245808</v>
      </c>
      <c r="P418" s="11">
        <v>28363.115327416028</v>
      </c>
      <c r="Q418" s="11">
        <v>-499.66467258397461</v>
      </c>
      <c r="R418" s="11"/>
      <c r="S418" s="11"/>
      <c r="T418" s="258"/>
      <c r="U418" s="258"/>
      <c r="V418" s="308" t="s">
        <v>39</v>
      </c>
      <c r="W418" s="309"/>
      <c r="X418" s="310">
        <v>0.24497185269000951</v>
      </c>
      <c r="Y418" s="309"/>
      <c r="Z418" s="311">
        <v>156938.83038881037</v>
      </c>
      <c r="AA418" s="310">
        <v>0.23278040702568878</v>
      </c>
      <c r="AB418" s="309"/>
      <c r="AC418" s="311">
        <v>157766.51130006142</v>
      </c>
      <c r="AD418" s="312">
        <v>0.23073027698924781</v>
      </c>
      <c r="AE418" s="309"/>
      <c r="AF418" s="311">
        <v>158240.04999999999</v>
      </c>
      <c r="AG418" s="313"/>
      <c r="AH418" s="314">
        <v>473.53869993856642</v>
      </c>
      <c r="AI418" s="310">
        <v>3.0015159493381157E-3</v>
      </c>
      <c r="AJ418" s="312">
        <v>0.25846438659766713</v>
      </c>
      <c r="AK418" s="309"/>
      <c r="AL418" s="311">
        <v>143285.06999999998</v>
      </c>
      <c r="AM418" s="315"/>
      <c r="AN418" s="314">
        <v>14954.98000000001</v>
      </c>
      <c r="AO418" s="289">
        <v>0.10437221407645621</v>
      </c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1:61" ht="20.45" customHeight="1">
      <c r="A419" t="s">
        <v>142</v>
      </c>
      <c r="B419" s="7"/>
      <c r="C419" s="11"/>
      <c r="D419" s="11"/>
      <c r="E419" s="11"/>
      <c r="F419" s="11" t="s">
        <v>556</v>
      </c>
      <c r="G419" s="11"/>
      <c r="H419" s="11"/>
      <c r="I419" s="11"/>
      <c r="J419" s="11"/>
      <c r="K419" s="11"/>
      <c r="L419" s="11" t="s">
        <v>554</v>
      </c>
      <c r="M419" s="11">
        <v>764.14</v>
      </c>
      <c r="N419" s="11">
        <v>0.53097345132743357</v>
      </c>
      <c r="O419" s="316">
        <v>748.1006498465274</v>
      </c>
      <c r="P419" s="162"/>
      <c r="Q419" s="11">
        <v>-16.039350153472583</v>
      </c>
      <c r="R419" s="11">
        <v>6532</v>
      </c>
      <c r="S419" s="11">
        <v>-16.039350153472583</v>
      </c>
      <c r="T419" s="258"/>
      <c r="U419" s="258"/>
      <c r="V419" s="108" t="s">
        <v>142</v>
      </c>
      <c r="W419" s="298" t="s">
        <v>143</v>
      </c>
      <c r="X419" s="291"/>
      <c r="Y419" s="291"/>
      <c r="Z419" s="292">
        <v>0</v>
      </c>
      <c r="AA419" s="291"/>
      <c r="AB419" s="291"/>
      <c r="AC419" s="292">
        <v>0</v>
      </c>
      <c r="AD419" s="300"/>
      <c r="AE419" s="299"/>
      <c r="AF419" s="292">
        <v>2336.25</v>
      </c>
      <c r="AG419" s="293"/>
      <c r="AH419" s="294">
        <v>2336.25</v>
      </c>
      <c r="AI419" s="295">
        <v>0</v>
      </c>
      <c r="AJ419" s="300"/>
      <c r="AK419" s="291"/>
      <c r="AL419" s="292">
        <v>9542.18</v>
      </c>
      <c r="AM419" s="296"/>
      <c r="AN419" s="294">
        <v>-7205.93</v>
      </c>
      <c r="AO419" s="301">
        <v>-0.75516601028276553</v>
      </c>
      <c r="AP419" s="258"/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1:61" ht="20.45" customHeight="1">
      <c r="A420" t="s">
        <v>42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 t="s">
        <v>555</v>
      </c>
      <c r="M420" s="11">
        <v>547.63</v>
      </c>
      <c r="N420" s="11">
        <v>0.38053097345132741</v>
      </c>
      <c r="O420" s="316">
        <v>536.13879905667807</v>
      </c>
      <c r="P420" s="162"/>
      <c r="Q420" s="11">
        <v>-11.491200943321928</v>
      </c>
      <c r="R420" s="11">
        <v>6539</v>
      </c>
      <c r="S420" s="11">
        <v>-11.491200943321928</v>
      </c>
      <c r="T420" s="258"/>
      <c r="U420" s="258"/>
      <c r="V420" s="108" t="s">
        <v>42</v>
      </c>
      <c r="W420" s="298" t="s">
        <v>144</v>
      </c>
      <c r="X420" s="291"/>
      <c r="Y420" s="291"/>
      <c r="Z420" s="292">
        <v>53818.620880569077</v>
      </c>
      <c r="AA420" s="291"/>
      <c r="AB420" s="291"/>
      <c r="AC420" s="292">
        <v>53818.620880569077</v>
      </c>
      <c r="AD420" s="300"/>
      <c r="AE420" s="299"/>
      <c r="AF420" s="292">
        <v>45947.850000000006</v>
      </c>
      <c r="AG420" s="293"/>
      <c r="AH420" s="294">
        <v>-7870.7708805690709</v>
      </c>
      <c r="AI420" s="295">
        <v>-0.14624623878852999</v>
      </c>
      <c r="AJ420" s="300"/>
      <c r="AK420" s="291"/>
      <c r="AL420" s="292">
        <v>52294.77</v>
      </c>
      <c r="AM420" s="296"/>
      <c r="AN420" s="294">
        <v>-6346.919999999991</v>
      </c>
      <c r="AO420" s="301">
        <v>-0.12136815976052656</v>
      </c>
      <c r="AP420" s="258"/>
      <c r="AQ420" s="258" t="s">
        <v>524</v>
      </c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1:61" ht="20.45" customHeight="1">
      <c r="A421" t="s">
        <v>43</v>
      </c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 t="s">
        <v>556</v>
      </c>
      <c r="M421" s="258">
        <v>127.36</v>
      </c>
      <c r="N421" s="258">
        <v>8.8495575221238937E-2</v>
      </c>
      <c r="O421" s="317">
        <v>124.68344164108792</v>
      </c>
      <c r="P421" s="162"/>
      <c r="Q421" s="258">
        <v>-2.6765583589120752</v>
      </c>
      <c r="R421" s="258">
        <v>6531</v>
      </c>
      <c r="S421" s="258">
        <v>-2.6765583589120752</v>
      </c>
      <c r="T421" s="258"/>
      <c r="U421" s="258"/>
      <c r="V421" s="109" t="s">
        <v>43</v>
      </c>
      <c r="W421" s="302" t="s">
        <v>145</v>
      </c>
      <c r="X421" s="275"/>
      <c r="Y421" s="275"/>
      <c r="Z421" s="276">
        <v>26435.301540536399</v>
      </c>
      <c r="AA421" s="275"/>
      <c r="AB421" s="275"/>
      <c r="AC421" s="276">
        <v>26435.301540536399</v>
      </c>
      <c r="AD421" s="304"/>
      <c r="AE421" s="303"/>
      <c r="AF421" s="276">
        <v>25571.14</v>
      </c>
      <c r="AG421" s="277"/>
      <c r="AH421" s="278">
        <v>-864.16154053639912</v>
      </c>
      <c r="AI421" s="305">
        <v>-3.2689679715257922E-2</v>
      </c>
      <c r="AJ421" s="304"/>
      <c r="AK421" s="275"/>
      <c r="AL421" s="276">
        <v>29776.150000000005</v>
      </c>
      <c r="AM421" s="280"/>
      <c r="AN421" s="278">
        <v>-4205.0100000000057</v>
      </c>
      <c r="AO421" s="281">
        <v>-0.14122074210399951</v>
      </c>
      <c r="AP421" s="258"/>
      <c r="AQ421" s="258" t="s">
        <v>525</v>
      </c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1:61" ht="20.45" customHeight="1">
      <c r="A422" t="s">
        <v>44</v>
      </c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>
        <v>1439.1299999999999</v>
      </c>
      <c r="N422" s="258"/>
      <c r="O422" s="317">
        <v>1408.9228905442933</v>
      </c>
      <c r="P422" s="162"/>
      <c r="Q422" s="258">
        <v>-30.207109455706586</v>
      </c>
      <c r="R422" s="258"/>
      <c r="S422" s="258"/>
      <c r="T422" s="258"/>
      <c r="U422" s="258"/>
      <c r="V422" s="108" t="s">
        <v>44</v>
      </c>
      <c r="W422" s="298" t="s">
        <v>146</v>
      </c>
      <c r="X422" s="291"/>
      <c r="Y422" s="291"/>
      <c r="Z422" s="292">
        <v>45745.692907402299</v>
      </c>
      <c r="AA422" s="291"/>
      <c r="AB422" s="291"/>
      <c r="AC422" s="292">
        <v>45745.692907402299</v>
      </c>
      <c r="AD422" s="300"/>
      <c r="AE422" s="299"/>
      <c r="AF422" s="292">
        <v>51344.81</v>
      </c>
      <c r="AG422" s="293"/>
      <c r="AH422" s="294">
        <v>5599.1170925976985</v>
      </c>
      <c r="AI422" s="295">
        <v>0.12239659597967707</v>
      </c>
      <c r="AJ422" s="300"/>
      <c r="AK422" s="291"/>
      <c r="AL422" s="292">
        <v>54215.73</v>
      </c>
      <c r="AM422" s="296"/>
      <c r="AN422" s="294">
        <v>-2870.9200000000055</v>
      </c>
      <c r="AO422" s="301">
        <v>-5.295363541171548E-2</v>
      </c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1:61" ht="20.45" customHeight="1">
      <c r="A423" t="s">
        <v>45</v>
      </c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>
        <v>1439.1299999999999</v>
      </c>
      <c r="N423" s="258">
        <v>1.9701864745157695E-2</v>
      </c>
      <c r="O423" s="317">
        <v>1.9288325742539102E-2</v>
      </c>
      <c r="P423" s="162">
        <v>1408.9228905442935</v>
      </c>
      <c r="Q423" s="258">
        <v>-30.207109455706359</v>
      </c>
      <c r="R423" s="258"/>
      <c r="S423" s="258"/>
      <c r="T423" s="258"/>
      <c r="U423" s="258"/>
      <c r="V423" s="108" t="s">
        <v>45</v>
      </c>
      <c r="W423" s="298" t="s">
        <v>147</v>
      </c>
      <c r="X423" s="291"/>
      <c r="Y423" s="291"/>
      <c r="Z423" s="292">
        <v>34709.818583908047</v>
      </c>
      <c r="AA423" s="291"/>
      <c r="AB423" s="291"/>
      <c r="AC423" s="292">
        <v>34709.818583908047</v>
      </c>
      <c r="AD423" s="300"/>
      <c r="AE423" s="299"/>
      <c r="AF423" s="292">
        <v>26515.010000000002</v>
      </c>
      <c r="AG423" s="293"/>
      <c r="AH423" s="294">
        <v>-8194.808583908045</v>
      </c>
      <c r="AI423" s="295">
        <v>-0.23609482613969271</v>
      </c>
      <c r="AJ423" s="300"/>
      <c r="AK423" s="291"/>
      <c r="AL423" s="292">
        <v>31680.84</v>
      </c>
      <c r="AM423" s="296"/>
      <c r="AN423" s="294">
        <v>-5165.8299999999981</v>
      </c>
      <c r="AO423" s="301">
        <v>-0.16305849213594079</v>
      </c>
      <c r="AP423" s="258"/>
      <c r="AQ423" s="258" t="s">
        <v>534</v>
      </c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1:61" ht="20.45" hidden="1" customHeight="1">
      <c r="A424" t="s">
        <v>21</v>
      </c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317"/>
      <c r="P424" s="162"/>
      <c r="Q424" s="258"/>
      <c r="R424" s="258"/>
      <c r="S424" s="258"/>
      <c r="T424" s="258"/>
      <c r="U424" s="258"/>
      <c r="V424" s="108" t="s">
        <v>21</v>
      </c>
      <c r="W424" s="298"/>
      <c r="X424" s="291"/>
      <c r="Y424" s="291"/>
      <c r="Z424" s="292">
        <v>0</v>
      </c>
      <c r="AA424" s="291"/>
      <c r="AB424" s="291"/>
      <c r="AC424" s="292">
        <v>0</v>
      </c>
      <c r="AD424" s="300"/>
      <c r="AE424" s="299"/>
      <c r="AF424" s="292">
        <v>0</v>
      </c>
      <c r="AG424" s="293"/>
      <c r="AH424" s="294">
        <v>0</v>
      </c>
      <c r="AI424" s="295">
        <v>0</v>
      </c>
      <c r="AJ424" s="300"/>
      <c r="AK424" s="291"/>
      <c r="AL424" s="292">
        <v>0</v>
      </c>
      <c r="AM424" s="296"/>
      <c r="AN424" s="294">
        <v>0</v>
      </c>
      <c r="AO424" s="301">
        <v>0</v>
      </c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1:61" ht="20.45" hidden="1" customHeight="1">
      <c r="A425" t="s">
        <v>21</v>
      </c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317"/>
      <c r="P425" s="162"/>
      <c r="Q425" s="258"/>
      <c r="R425" s="258"/>
      <c r="S425" s="258"/>
      <c r="T425" s="258"/>
      <c r="U425" s="258"/>
      <c r="V425" s="108" t="s">
        <v>21</v>
      </c>
      <c r="W425" s="298"/>
      <c r="X425" s="291"/>
      <c r="Y425" s="291"/>
      <c r="Z425" s="292">
        <v>0</v>
      </c>
      <c r="AA425" s="291"/>
      <c r="AB425" s="291"/>
      <c r="AC425" s="292">
        <v>0</v>
      </c>
      <c r="AD425" s="300"/>
      <c r="AE425" s="299"/>
      <c r="AF425" s="292">
        <v>0</v>
      </c>
      <c r="AG425" s="293"/>
      <c r="AH425" s="294">
        <v>0</v>
      </c>
      <c r="AI425" s="295">
        <v>0</v>
      </c>
      <c r="AJ425" s="300"/>
      <c r="AK425" s="291"/>
      <c r="AL425" s="292">
        <v>0</v>
      </c>
      <c r="AM425" s="296"/>
      <c r="AN425" s="294">
        <v>0</v>
      </c>
      <c r="AO425" s="301">
        <v>0</v>
      </c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1:61" ht="20.45" hidden="1" customHeight="1">
      <c r="A426" t="s">
        <v>21</v>
      </c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317"/>
      <c r="P426" s="162"/>
      <c r="Q426" s="258"/>
      <c r="R426" s="258"/>
      <c r="S426" s="258"/>
      <c r="T426" s="258"/>
      <c r="U426" s="258"/>
      <c r="V426" s="108" t="s">
        <v>21</v>
      </c>
      <c r="W426" s="298"/>
      <c r="X426" s="291"/>
      <c r="Y426" s="291"/>
      <c r="Z426" s="292">
        <v>0</v>
      </c>
      <c r="AA426" s="291"/>
      <c r="AB426" s="291"/>
      <c r="AC426" s="292">
        <v>0</v>
      </c>
      <c r="AD426" s="300"/>
      <c r="AE426" s="299"/>
      <c r="AF426" s="292">
        <v>0</v>
      </c>
      <c r="AG426" s="293"/>
      <c r="AH426" s="294">
        <v>0</v>
      </c>
      <c r="AI426" s="295">
        <v>0</v>
      </c>
      <c r="AJ426" s="300"/>
      <c r="AK426" s="291"/>
      <c r="AL426" s="292">
        <v>0</v>
      </c>
      <c r="AM426" s="296"/>
      <c r="AN426" s="294">
        <v>0</v>
      </c>
      <c r="AO426" s="301">
        <v>0</v>
      </c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1:61" ht="20.45" customHeight="1">
      <c r="A427" t="s">
        <v>46</v>
      </c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 t="s">
        <v>560</v>
      </c>
      <c r="M427" s="258"/>
      <c r="N427" s="258"/>
      <c r="O427" s="317"/>
      <c r="P427" s="162"/>
      <c r="Q427" s="258"/>
      <c r="R427" s="258"/>
      <c r="S427" s="258"/>
      <c r="T427" s="258"/>
      <c r="U427" s="258"/>
      <c r="V427" s="109" t="s">
        <v>46</v>
      </c>
      <c r="W427" s="302" t="s">
        <v>148</v>
      </c>
      <c r="X427" s="275"/>
      <c r="Y427" s="275"/>
      <c r="Z427" s="276">
        <v>38980.622451867996</v>
      </c>
      <c r="AA427" s="275"/>
      <c r="AB427" s="275"/>
      <c r="AC427" s="276">
        <v>39062.686178500408</v>
      </c>
      <c r="AD427" s="304"/>
      <c r="AE427" s="303"/>
      <c r="AF427" s="276">
        <v>36353.65</v>
      </c>
      <c r="AG427" s="277"/>
      <c r="AH427" s="278">
        <v>-2709.0361785004061</v>
      </c>
      <c r="AI427" s="305">
        <v>-6.9350995631002568E-2</v>
      </c>
      <c r="AJ427" s="304"/>
      <c r="AK427" s="275"/>
      <c r="AL427" s="276">
        <v>43335.24</v>
      </c>
      <c r="AM427" s="280"/>
      <c r="AN427" s="278">
        <v>-6981.5899999999965</v>
      </c>
      <c r="AO427" s="306">
        <v>-0.16110652669744063</v>
      </c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1:61" ht="20.45" customHeight="1">
      <c r="A428" t="s">
        <v>47</v>
      </c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 t="s">
        <v>554</v>
      </c>
      <c r="M428" s="258">
        <v>45.44</v>
      </c>
      <c r="N428" s="258">
        <v>0.53097345132743357</v>
      </c>
      <c r="O428" s="317">
        <v>3623.9538882488678</v>
      </c>
      <c r="P428" s="162"/>
      <c r="Q428" s="258">
        <v>3578.5138882488677</v>
      </c>
      <c r="R428" s="258">
        <v>6732</v>
      </c>
      <c r="S428" s="258">
        <v>3578.5138882488677</v>
      </c>
      <c r="T428" s="258"/>
      <c r="U428" s="258"/>
      <c r="V428" s="108" t="s">
        <v>47</v>
      </c>
      <c r="W428" s="298" t="s">
        <v>149</v>
      </c>
      <c r="X428" s="291"/>
      <c r="Y428" s="291"/>
      <c r="Z428" s="292">
        <v>38980.622451867996</v>
      </c>
      <c r="AA428" s="291"/>
      <c r="AB428" s="291"/>
      <c r="AC428" s="292">
        <v>39062.686178500408</v>
      </c>
      <c r="AD428" s="300"/>
      <c r="AE428" s="299"/>
      <c r="AF428" s="292">
        <v>35128.960000000006</v>
      </c>
      <c r="AG428" s="293"/>
      <c r="AH428" s="294">
        <v>-3933.7261785004011</v>
      </c>
      <c r="AI428" s="295">
        <v>-0.10070291020245999</v>
      </c>
      <c r="AJ428" s="300"/>
      <c r="AK428" s="291"/>
      <c r="AL428" s="292">
        <v>34220.81</v>
      </c>
      <c r="AM428" s="296"/>
      <c r="AN428" s="294">
        <v>908.15000000000873</v>
      </c>
      <c r="AO428" s="301">
        <v>2.6537945770424745E-2</v>
      </c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1:61" ht="20.45" customHeight="1">
      <c r="A429" t="s">
        <v>48</v>
      </c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 t="s">
        <v>555</v>
      </c>
      <c r="M429" s="258">
        <v>2652.84</v>
      </c>
      <c r="N429" s="258">
        <v>0.38053097345132741</v>
      </c>
      <c r="O429" s="317">
        <v>2597.1669532450223</v>
      </c>
      <c r="P429" s="162"/>
      <c r="Q429" s="258">
        <v>-55.673046754977804</v>
      </c>
      <c r="R429" s="258">
        <v>6739</v>
      </c>
      <c r="S429" s="258">
        <v>-55.673046754977804</v>
      </c>
      <c r="T429" s="258"/>
      <c r="U429" s="258"/>
      <c r="V429" s="108" t="s">
        <v>48</v>
      </c>
      <c r="W429" s="298" t="s">
        <v>150</v>
      </c>
      <c r="X429" s="291"/>
      <c r="Y429" s="291"/>
      <c r="Z429" s="292">
        <v>27936.112757172064</v>
      </c>
      <c r="AA429" s="291"/>
      <c r="AB429" s="291"/>
      <c r="AC429" s="292">
        <v>27994.925094591956</v>
      </c>
      <c r="AD429" s="300"/>
      <c r="AE429" s="299"/>
      <c r="AF429" s="292">
        <v>27796.020000000004</v>
      </c>
      <c r="AG429" s="293"/>
      <c r="AH429" s="294">
        <v>-198.90509459195164</v>
      </c>
      <c r="AI429" s="295">
        <v>-7.1050411429883055E-3</v>
      </c>
      <c r="AJ429" s="300"/>
      <c r="AK429" s="291"/>
      <c r="AL429" s="292">
        <v>26571.49</v>
      </c>
      <c r="AM429" s="296"/>
      <c r="AN429" s="294">
        <v>1224.5300000000025</v>
      </c>
      <c r="AO429" s="301">
        <v>4.6084355826489308E-2</v>
      </c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1:61" ht="20.45" customHeight="1">
      <c r="A430" t="s">
        <v>49</v>
      </c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 t="s">
        <v>556</v>
      </c>
      <c r="M430" s="258">
        <v>4273.130000000001</v>
      </c>
      <c r="N430" s="258">
        <v>8.8495575221238937E-2</v>
      </c>
      <c r="O430" s="317">
        <v>603.9923147081447</v>
      </c>
      <c r="P430" s="162"/>
      <c r="Q430" s="258">
        <v>-3669.1376852918565</v>
      </c>
      <c r="R430" s="258">
        <v>6731</v>
      </c>
      <c r="S430" s="258">
        <v>-3669.1376852918565</v>
      </c>
      <c r="T430" s="258"/>
      <c r="U430" s="258"/>
      <c r="V430" s="108" t="s">
        <v>49</v>
      </c>
      <c r="W430" s="298"/>
      <c r="X430" s="291"/>
      <c r="Y430" s="291"/>
      <c r="Z430" s="292">
        <v>6496.7704086446665</v>
      </c>
      <c r="AA430" s="291"/>
      <c r="AB430" s="291"/>
      <c r="AC430" s="292">
        <v>6510.4476964167343</v>
      </c>
      <c r="AD430" s="300"/>
      <c r="AE430" s="299"/>
      <c r="AF430" s="292">
        <v>10120.39</v>
      </c>
      <c r="AG430" s="293"/>
      <c r="AH430" s="294">
        <v>3609.9423035832651</v>
      </c>
      <c r="AI430" s="318">
        <v>0.55448449506323971</v>
      </c>
      <c r="AJ430" s="300"/>
      <c r="AK430" s="291"/>
      <c r="AL430" s="292">
        <v>12715.619999999999</v>
      </c>
      <c r="AM430" s="296"/>
      <c r="AN430" s="294">
        <v>-2595.2299999999996</v>
      </c>
      <c r="AO430" s="301">
        <v>-0.2040977946808728</v>
      </c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1:61" ht="20.45" hidden="1" customHeight="1">
      <c r="A431" t="s">
        <v>21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>
        <v>-146.29684379796663</v>
      </c>
      <c r="R431" s="11"/>
      <c r="S431" s="11"/>
      <c r="T431" s="258"/>
      <c r="U431" s="258"/>
      <c r="V431" s="30" t="s">
        <v>21</v>
      </c>
      <c r="W431" s="298"/>
      <c r="X431" s="291"/>
      <c r="Y431" s="299"/>
      <c r="Z431" s="292">
        <v>0</v>
      </c>
      <c r="AA431" s="291"/>
      <c r="AB431" s="291"/>
      <c r="AC431" s="292">
        <v>0</v>
      </c>
      <c r="AD431" s="300"/>
      <c r="AE431" s="299"/>
      <c r="AF431" s="292">
        <v>0</v>
      </c>
      <c r="AG431" s="293"/>
      <c r="AH431" s="294"/>
      <c r="AI431" s="295"/>
      <c r="AJ431" s="300"/>
      <c r="AK431" s="291"/>
      <c r="AL431" s="292">
        <v>0</v>
      </c>
      <c r="AM431" s="296"/>
      <c r="AN431" s="294"/>
      <c r="AO431" s="306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1:61" ht="20.45" customHeight="1">
      <c r="A432" t="s">
        <v>50</v>
      </c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O432">
        <v>6825.1131562020346</v>
      </c>
      <c r="Q432">
        <v>-146.29684379796663</v>
      </c>
      <c r="R432" s="258"/>
      <c r="S432" s="258"/>
      <c r="T432" s="258"/>
      <c r="U432" s="258"/>
      <c r="V432" s="308" t="s">
        <v>50</v>
      </c>
      <c r="W432" s="309"/>
      <c r="X432" s="310">
        <v>0.42629784731550929</v>
      </c>
      <c r="Y432" s="309"/>
      <c r="Z432" s="311">
        <v>273103.56198196858</v>
      </c>
      <c r="AA432" s="310">
        <v>0.40330636466406861</v>
      </c>
      <c r="AB432" s="309"/>
      <c r="AC432" s="311">
        <v>273340.17906042538</v>
      </c>
      <c r="AD432" s="312">
        <v>0.38073119923933685</v>
      </c>
      <c r="AE432" s="319"/>
      <c r="AF432" s="311">
        <v>261114.08000000002</v>
      </c>
      <c r="AG432" s="320"/>
      <c r="AH432" s="314">
        <v>-12226.09906042536</v>
      </c>
      <c r="AI432" s="310">
        <v>-4.4728510467985837E-2</v>
      </c>
      <c r="AJ432" s="312">
        <v>0.5309675575357391</v>
      </c>
      <c r="AK432" s="309"/>
      <c r="AL432" s="311">
        <v>294352.83</v>
      </c>
      <c r="AM432" s="321"/>
      <c r="AN432" s="314">
        <v>-33238.75</v>
      </c>
      <c r="AO432" s="289">
        <v>-0.11292145551989427</v>
      </c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1:62" ht="20.45" customHeight="1">
      <c r="A433" t="s">
        <v>51</v>
      </c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>
        <v>6971.4100000000017</v>
      </c>
      <c r="N433" s="258">
        <v>9.5439450850888979E-2</v>
      </c>
      <c r="O433" s="258">
        <v>9.3436629264825877E-2</v>
      </c>
      <c r="P433" s="258">
        <v>6825.1131562020355</v>
      </c>
      <c r="Q433" s="322">
        <v>-146.29684379796618</v>
      </c>
      <c r="S433" s="258"/>
      <c r="T433" s="258"/>
      <c r="U433" s="258"/>
      <c r="V433" s="222" t="s">
        <v>51</v>
      </c>
      <c r="W433" s="323" t="s">
        <v>140</v>
      </c>
      <c r="X433" s="324"/>
      <c r="Y433" s="324"/>
      <c r="Z433" s="325">
        <v>10881.833333333332</v>
      </c>
      <c r="AA433" s="324"/>
      <c r="AB433" s="324"/>
      <c r="AC433" s="325">
        <v>10881.833333333332</v>
      </c>
      <c r="AD433" s="326"/>
      <c r="AE433" s="327"/>
      <c r="AF433" s="325">
        <v>10809.64</v>
      </c>
      <c r="AG433" s="326"/>
      <c r="AH433" s="328">
        <v>-72.193333333332703</v>
      </c>
      <c r="AI433" s="329">
        <v>-6.6342987548053522E-3</v>
      </c>
      <c r="AJ433" s="326"/>
      <c r="AK433" s="324"/>
      <c r="AL433" s="325">
        <v>21975.4</v>
      </c>
      <c r="AM433" s="330"/>
      <c r="AN433" s="328">
        <v>-11165.760000000002</v>
      </c>
      <c r="AO433" s="297">
        <v>-0.50810269665171059</v>
      </c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1:62" ht="20.45" customHeight="1">
      <c r="A434" t="s">
        <v>52</v>
      </c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 t="s">
        <v>228</v>
      </c>
      <c r="M434" s="258"/>
      <c r="N434" s="258"/>
      <c r="O434" s="258"/>
      <c r="Q434" s="322"/>
      <c r="S434" s="258"/>
      <c r="T434" s="258"/>
      <c r="U434" s="258"/>
      <c r="V434" s="108" t="s">
        <v>52</v>
      </c>
      <c r="W434" s="298" t="s">
        <v>151</v>
      </c>
      <c r="X434" s="291"/>
      <c r="Y434" s="291"/>
      <c r="Z434" s="292">
        <v>7325.5878886441906</v>
      </c>
      <c r="AA434" s="291"/>
      <c r="AB434" s="291"/>
      <c r="AC434" s="292">
        <v>7325.5878886441906</v>
      </c>
      <c r="AD434" s="300"/>
      <c r="AE434" s="299"/>
      <c r="AF434" s="292">
        <v>5057.96</v>
      </c>
      <c r="AG434" s="293"/>
      <c r="AH434" s="294">
        <v>-2267.6278886441905</v>
      </c>
      <c r="AI434" s="295">
        <v>-0.30954892946672158</v>
      </c>
      <c r="AJ434" s="300"/>
      <c r="AK434" s="291"/>
      <c r="AL434" s="292">
        <v>3137.72</v>
      </c>
      <c r="AM434" s="296"/>
      <c r="AN434" s="294">
        <v>1920.2400000000002</v>
      </c>
      <c r="AO434" s="301">
        <v>0.61198577310913671</v>
      </c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1:62" ht="20.45" customHeight="1">
      <c r="A435" t="s">
        <v>53</v>
      </c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 t="s">
        <v>554</v>
      </c>
      <c r="M435" s="258">
        <v>35128.960000000006</v>
      </c>
      <c r="N435" s="258">
        <v>0.53097345132743357</v>
      </c>
      <c r="O435" s="258">
        <v>38785.152212389381</v>
      </c>
      <c r="P435" s="258"/>
      <c r="Q435" s="322">
        <v>3656.192212389376</v>
      </c>
      <c r="S435" s="258"/>
      <c r="T435" s="258"/>
      <c r="U435" s="258"/>
      <c r="V435" s="109" t="s">
        <v>53</v>
      </c>
      <c r="W435" s="302" t="s">
        <v>152</v>
      </c>
      <c r="X435" s="275"/>
      <c r="Y435" s="275"/>
      <c r="Z435" s="276">
        <v>30952.437500000004</v>
      </c>
      <c r="AA435" s="275"/>
      <c r="AB435" s="275"/>
      <c r="AC435" s="276">
        <v>30952.437500000004</v>
      </c>
      <c r="AD435" s="304"/>
      <c r="AE435" s="303"/>
      <c r="AF435" s="276">
        <v>24875.559999999998</v>
      </c>
      <c r="AG435" s="277"/>
      <c r="AH435" s="278">
        <v>-6076.877500000006</v>
      </c>
      <c r="AI435" s="305">
        <v>-0.19632952978259</v>
      </c>
      <c r="AJ435" s="304"/>
      <c r="AK435" s="275"/>
      <c r="AL435" s="276">
        <v>39044.530000000006</v>
      </c>
      <c r="AM435" s="280"/>
      <c r="AN435" s="278">
        <v>-14168.970000000008</v>
      </c>
      <c r="AO435" s="281">
        <v>-0.36289257419669302</v>
      </c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1:62" ht="20.45" customHeight="1">
      <c r="A436" t="s">
        <v>54</v>
      </c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 t="s">
        <v>555</v>
      </c>
      <c r="M436" s="258">
        <v>27796.020000000004</v>
      </c>
      <c r="N436" s="258">
        <v>0.38053097345132741</v>
      </c>
      <c r="O436" s="258">
        <v>27796.025752212387</v>
      </c>
      <c r="P436" s="258"/>
      <c r="Q436" s="322">
        <v>5.7522123879607534E-3</v>
      </c>
      <c r="S436" s="258"/>
      <c r="T436" s="258"/>
      <c r="U436" s="258"/>
      <c r="V436" s="108" t="s">
        <v>54</v>
      </c>
      <c r="W436" s="298" t="s">
        <v>153</v>
      </c>
      <c r="X436" s="291"/>
      <c r="Y436" s="291"/>
      <c r="Z436" s="292">
        <v>19483.113333333335</v>
      </c>
      <c r="AA436" s="291"/>
      <c r="AB436" s="291"/>
      <c r="AC436" s="292">
        <v>19483.113333333335</v>
      </c>
      <c r="AD436" s="300"/>
      <c r="AE436" s="299"/>
      <c r="AF436" s="292">
        <v>17024.350000000002</v>
      </c>
      <c r="AG436" s="293"/>
      <c r="AH436" s="294">
        <v>-2458.7633333333324</v>
      </c>
      <c r="AI436" s="295">
        <v>-0.12619971414561734</v>
      </c>
      <c r="AJ436" s="300"/>
      <c r="AK436" s="291"/>
      <c r="AL436" s="292">
        <v>17423.199999999997</v>
      </c>
      <c r="AM436" s="296"/>
      <c r="AN436" s="294">
        <v>-398.84999999999491</v>
      </c>
      <c r="AO436" s="301">
        <v>-2.2891891271407949E-2</v>
      </c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1:62" ht="20.45" customHeight="1">
      <c r="A437" t="s">
        <v>55</v>
      </c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 t="s">
        <v>556</v>
      </c>
      <c r="M437" s="258">
        <v>10120.39</v>
      </c>
      <c r="N437" s="258">
        <v>8.8495575221238937E-2</v>
      </c>
      <c r="O437" s="258">
        <v>6464.1920353982296</v>
      </c>
      <c r="P437" s="258"/>
      <c r="Q437" s="322">
        <v>-3656.1979646017708</v>
      </c>
      <c r="S437" s="258"/>
      <c r="T437" s="258"/>
      <c r="U437" s="258"/>
      <c r="V437" s="108" t="s">
        <v>55</v>
      </c>
      <c r="W437" s="298" t="s">
        <v>154</v>
      </c>
      <c r="X437" s="291"/>
      <c r="Y437" s="291"/>
      <c r="Z437" s="292">
        <v>4989.0524999999998</v>
      </c>
      <c r="AA437" s="291"/>
      <c r="AB437" s="291"/>
      <c r="AC437" s="292">
        <v>4989.0524999999998</v>
      </c>
      <c r="AD437" s="300"/>
      <c r="AE437" s="299"/>
      <c r="AF437" s="292">
        <v>2142.3500000000004</v>
      </c>
      <c r="AG437" s="293"/>
      <c r="AH437" s="294">
        <v>-2846.7024999999994</v>
      </c>
      <c r="AI437" s="295">
        <v>-0.57058980638107126</v>
      </c>
      <c r="AJ437" s="300"/>
      <c r="AK437" s="291"/>
      <c r="AL437" s="292">
        <v>6077.0000000000009</v>
      </c>
      <c r="AM437" s="296"/>
      <c r="AN437" s="294">
        <v>-3934.6500000000005</v>
      </c>
      <c r="AO437" s="301">
        <v>-0.64746585486259667</v>
      </c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1:62" ht="20.45" customHeight="1">
      <c r="A438" t="s">
        <v>56</v>
      </c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>
        <v>73045.37</v>
      </c>
      <c r="P438" s="258"/>
      <c r="Q438" s="322">
        <v>-6.8212102632969618E-12</v>
      </c>
      <c r="S438" s="258"/>
      <c r="T438" s="258"/>
      <c r="U438" s="258"/>
      <c r="V438" s="108" t="s">
        <v>56</v>
      </c>
      <c r="W438" s="298" t="s">
        <v>155</v>
      </c>
      <c r="X438" s="291"/>
      <c r="Y438" s="291"/>
      <c r="Z438" s="292">
        <v>26963.616633333331</v>
      </c>
      <c r="AA438" s="291"/>
      <c r="AB438" s="291"/>
      <c r="AC438" s="292">
        <v>26963.616633333331</v>
      </c>
      <c r="AD438" s="300"/>
      <c r="AE438" s="299"/>
      <c r="AF438" s="292">
        <v>17483.2</v>
      </c>
      <c r="AG438" s="293"/>
      <c r="AH438" s="294">
        <v>-9480.4166333333305</v>
      </c>
      <c r="AI438" s="295">
        <v>-0.35160033471227004</v>
      </c>
      <c r="AJ438" s="300"/>
      <c r="AK438" s="291"/>
      <c r="AL438" s="292">
        <v>35378.75</v>
      </c>
      <c r="AM438" s="296"/>
      <c r="AN438" s="294">
        <v>-17895.55</v>
      </c>
      <c r="AO438" s="301">
        <v>-0.50582765077906933</v>
      </c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1:62" ht="20.45" customHeight="1"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>
        <v>73045.37000000001</v>
      </c>
      <c r="N439" s="258">
        <v>1</v>
      </c>
      <c r="O439" s="258"/>
      <c r="P439" s="258"/>
      <c r="Q439" s="322"/>
      <c r="S439" s="258"/>
      <c r="T439" s="258"/>
      <c r="U439" s="258"/>
      <c r="V439" s="223" t="s">
        <v>99</v>
      </c>
      <c r="W439" s="331"/>
      <c r="X439" s="332"/>
      <c r="Y439" s="332"/>
      <c r="Z439" s="333">
        <v>0</v>
      </c>
      <c r="AA439" s="332"/>
      <c r="AB439" s="332"/>
      <c r="AC439" s="333">
        <v>0</v>
      </c>
      <c r="AD439" s="334"/>
      <c r="AE439" s="335"/>
      <c r="AF439" s="333">
        <v>0</v>
      </c>
      <c r="AG439" s="336"/>
      <c r="AH439" s="337">
        <v>0</v>
      </c>
      <c r="AI439" s="338">
        <v>0</v>
      </c>
      <c r="AJ439" s="334"/>
      <c r="AK439" s="332"/>
      <c r="AL439" s="333">
        <v>0</v>
      </c>
      <c r="AM439" s="339"/>
      <c r="AN439" s="337">
        <v>0</v>
      </c>
      <c r="AO439" s="340">
        <v>0</v>
      </c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1:62" ht="20.45" customHeight="1">
      <c r="A440" t="s">
        <v>57</v>
      </c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341"/>
      <c r="Q440" s="322"/>
      <c r="R440" s="258"/>
      <c r="S440" s="258"/>
      <c r="T440" s="258"/>
      <c r="U440" s="258"/>
      <c r="V440" s="108" t="s">
        <v>57</v>
      </c>
      <c r="W440" s="298" t="s">
        <v>156</v>
      </c>
      <c r="X440" s="291"/>
      <c r="Y440" s="299"/>
      <c r="Z440" s="292">
        <v>1167.5250043170377</v>
      </c>
      <c r="AA440" s="291"/>
      <c r="AB440" s="299"/>
      <c r="AC440" s="292">
        <v>1167.5250043170377</v>
      </c>
      <c r="AD440" s="300"/>
      <c r="AE440" s="299"/>
      <c r="AF440" s="292">
        <v>1555.18</v>
      </c>
      <c r="AG440" s="293"/>
      <c r="AH440" s="294">
        <v>387.65499568296241</v>
      </c>
      <c r="AI440" s="295">
        <v>0.33203142909108602</v>
      </c>
      <c r="AJ440" s="300"/>
      <c r="AK440" s="291"/>
      <c r="AL440" s="292">
        <v>985</v>
      </c>
      <c r="AM440" s="296"/>
      <c r="AN440" s="294">
        <v>570.18000000000006</v>
      </c>
      <c r="AO440" s="301">
        <v>0.57886294416243667</v>
      </c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1:62" ht="20.45" customHeight="1">
      <c r="A441" t="s">
        <v>58</v>
      </c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Q441" s="322"/>
      <c r="S441" s="258"/>
      <c r="T441" s="258"/>
      <c r="U441" s="258"/>
      <c r="V441" s="108" t="s">
        <v>58</v>
      </c>
      <c r="W441" s="298" t="s">
        <v>157</v>
      </c>
      <c r="X441" s="291"/>
      <c r="Y441" s="291"/>
      <c r="Z441" s="292">
        <v>1515</v>
      </c>
      <c r="AA441" s="291"/>
      <c r="AB441" s="291"/>
      <c r="AC441" s="292">
        <v>1515</v>
      </c>
      <c r="AD441" s="300"/>
      <c r="AE441" s="299"/>
      <c r="AF441" s="292">
        <v>423.83</v>
      </c>
      <c r="AG441" s="293"/>
      <c r="AH441" s="294">
        <v>-1091.17</v>
      </c>
      <c r="AI441" s="318">
        <v>-0.72024422442244229</v>
      </c>
      <c r="AJ441" s="300"/>
      <c r="AK441" s="291"/>
      <c r="AL441" s="292">
        <v>1515</v>
      </c>
      <c r="AM441" s="296"/>
      <c r="AN441" s="294">
        <v>-1091.17</v>
      </c>
      <c r="AO441" s="301">
        <v>-0.72024422442244229</v>
      </c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1:62" ht="20.45" customHeight="1">
      <c r="A442" t="s">
        <v>59</v>
      </c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 t="s">
        <v>59</v>
      </c>
      <c r="W442" s="298" t="s">
        <v>158</v>
      </c>
      <c r="X442" s="291"/>
      <c r="Y442" s="291"/>
      <c r="Z442" s="292">
        <v>2180</v>
      </c>
      <c r="AA442" s="291"/>
      <c r="AB442" s="291"/>
      <c r="AC442" s="292">
        <v>2180</v>
      </c>
      <c r="AD442" s="300"/>
      <c r="AE442" s="299"/>
      <c r="AF442" s="292">
        <v>2648.2200000000003</v>
      </c>
      <c r="AG442" s="293"/>
      <c r="AH442" s="294">
        <v>468.22000000000025</v>
      </c>
      <c r="AI442" s="295">
        <v>0.21477981651376157</v>
      </c>
      <c r="AJ442" s="300"/>
      <c r="AK442" s="291"/>
      <c r="AL442" s="292">
        <v>1850</v>
      </c>
      <c r="AM442" s="296"/>
      <c r="AN442" s="294">
        <v>798.22000000000025</v>
      </c>
      <c r="AO442" s="301">
        <v>0.43147027027027041</v>
      </c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1:62" ht="20.45" customHeight="1">
      <c r="A443" t="s">
        <v>60</v>
      </c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S443" s="258"/>
      <c r="T443" s="258"/>
      <c r="U443" s="258"/>
      <c r="V443" s="108" t="s">
        <v>60</v>
      </c>
      <c r="W443" s="298" t="s">
        <v>159</v>
      </c>
      <c r="X443" s="291"/>
      <c r="Y443" s="291"/>
      <c r="Z443" s="292">
        <v>1949.1</v>
      </c>
      <c r="AA443" s="291"/>
      <c r="AB443" s="291"/>
      <c r="AC443" s="292">
        <v>1949.1</v>
      </c>
      <c r="AD443" s="300"/>
      <c r="AE443" s="299"/>
      <c r="AF443" s="292">
        <v>673.23</v>
      </c>
      <c r="AG443" s="293"/>
      <c r="AH443" s="294">
        <v>-1275.8699999999999</v>
      </c>
      <c r="AI443" s="318">
        <v>-0.6545944281976297</v>
      </c>
      <c r="AJ443" s="300"/>
      <c r="AK443" s="291"/>
      <c r="AL443" s="292">
        <v>1656.2400000000002</v>
      </c>
      <c r="AM443" s="296"/>
      <c r="AN443" s="294">
        <v>-983.01000000000022</v>
      </c>
      <c r="AO443" s="301">
        <v>-0.59351905520938997</v>
      </c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1:62" ht="20.45" customHeight="1">
      <c r="A444" t="s">
        <v>61</v>
      </c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S444" s="258"/>
      <c r="T444" s="258"/>
      <c r="U444" s="258"/>
      <c r="V444" s="108" t="s">
        <v>61</v>
      </c>
      <c r="W444" s="298" t="s">
        <v>160</v>
      </c>
      <c r="X444" s="291"/>
      <c r="Y444" s="291"/>
      <c r="Z444" s="292">
        <v>865</v>
      </c>
      <c r="AA444" s="291"/>
      <c r="AB444" s="291"/>
      <c r="AC444" s="292">
        <v>865</v>
      </c>
      <c r="AD444" s="300"/>
      <c r="AE444" s="299"/>
      <c r="AF444" s="292">
        <v>320.27</v>
      </c>
      <c r="AG444" s="293"/>
      <c r="AH444" s="294">
        <v>-544.73</v>
      </c>
      <c r="AI444" s="295">
        <v>-0.62974566473988436</v>
      </c>
      <c r="AJ444" s="300"/>
      <c r="AK444" s="291"/>
      <c r="AL444" s="292">
        <v>222.26</v>
      </c>
      <c r="AM444" s="296"/>
      <c r="AN444" s="294">
        <v>98.009999999999991</v>
      </c>
      <c r="AO444" s="301">
        <v>0.44097003509403399</v>
      </c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1:62" ht="20.45" customHeight="1">
      <c r="A445" t="s">
        <v>62</v>
      </c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 t="s">
        <v>62</v>
      </c>
      <c r="W445" s="298" t="s">
        <v>161</v>
      </c>
      <c r="X445" s="291"/>
      <c r="Y445" s="299"/>
      <c r="Z445" s="292">
        <v>3891</v>
      </c>
      <c r="AA445" s="291"/>
      <c r="AB445" s="299"/>
      <c r="AC445" s="292">
        <v>3891</v>
      </c>
      <c r="AD445" s="300"/>
      <c r="AE445" s="299"/>
      <c r="AF445" s="292">
        <v>3745.05</v>
      </c>
      <c r="AG445" s="293"/>
      <c r="AH445" s="294">
        <v>-145.94999999999982</v>
      </c>
      <c r="AI445" s="318">
        <v>-3.7509637625289083E-2</v>
      </c>
      <c r="AJ445" s="300"/>
      <c r="AK445" s="291"/>
      <c r="AL445" s="292">
        <v>5378.66</v>
      </c>
      <c r="AM445" s="296"/>
      <c r="AN445" s="294">
        <v>-1633.6099999999997</v>
      </c>
      <c r="AO445" s="301">
        <v>-0.30372062930172194</v>
      </c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1:62" ht="20.45" customHeight="1">
      <c r="A446" t="s">
        <v>63</v>
      </c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 t="s">
        <v>63</v>
      </c>
      <c r="W446" s="298" t="s">
        <v>162</v>
      </c>
      <c r="X446" s="291"/>
      <c r="Y446" s="299"/>
      <c r="Z446" s="292">
        <v>3188.5833333333335</v>
      </c>
      <c r="AA446" s="291"/>
      <c r="AB446" s="299"/>
      <c r="AC446" s="292">
        <v>3188.5833333333335</v>
      </c>
      <c r="AD446" s="300"/>
      <c r="AE446" s="299"/>
      <c r="AF446" s="292">
        <v>3621.0399999999995</v>
      </c>
      <c r="AG446" s="293"/>
      <c r="AH446" s="294">
        <v>432.45666666666602</v>
      </c>
      <c r="AI446" s="295">
        <v>0.13562658442882136</v>
      </c>
      <c r="AJ446" s="300"/>
      <c r="AK446" s="291"/>
      <c r="AL446" s="292">
        <v>7762.5</v>
      </c>
      <c r="AM446" s="296"/>
      <c r="AN446" s="294">
        <v>-4141.4600000000009</v>
      </c>
      <c r="AO446" s="301">
        <v>-0.53352141706924328</v>
      </c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1:62" ht="20.45" customHeight="1">
      <c r="A447" t="s">
        <v>64</v>
      </c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 t="s">
        <v>64</v>
      </c>
      <c r="W447" s="298" t="s">
        <v>163</v>
      </c>
      <c r="X447" s="291"/>
      <c r="Y447" s="299"/>
      <c r="Z447" s="292">
        <v>11470.804376211276</v>
      </c>
      <c r="AA447" s="291"/>
      <c r="AB447" s="299"/>
      <c r="AC447" s="292">
        <v>11470.804376211276</v>
      </c>
      <c r="AD447" s="300"/>
      <c r="AE447" s="299"/>
      <c r="AF447" s="292">
        <v>6895.21</v>
      </c>
      <c r="AG447" s="293"/>
      <c r="AH447" s="294">
        <v>-4575.5943762112756</v>
      </c>
      <c r="AI447" s="295">
        <v>-0.39889045494493575</v>
      </c>
      <c r="AJ447" s="300"/>
      <c r="AK447" s="291"/>
      <c r="AL447" s="292">
        <v>8180.25</v>
      </c>
      <c r="AM447" s="296"/>
      <c r="AN447" s="294">
        <v>-1285.04</v>
      </c>
      <c r="AO447" s="301">
        <v>-0.15709055346719231</v>
      </c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1:62" ht="20.45" hidden="1" customHeight="1">
      <c r="A448" t="s">
        <v>21</v>
      </c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 t="s">
        <v>21</v>
      </c>
      <c r="W448" s="298"/>
      <c r="X448" s="291"/>
      <c r="Y448" s="299"/>
      <c r="Z448" s="292">
        <v>0</v>
      </c>
      <c r="AA448" s="291"/>
      <c r="AB448" s="291"/>
      <c r="AC448" s="292">
        <v>0</v>
      </c>
      <c r="AD448" s="300"/>
      <c r="AE448" s="299"/>
      <c r="AF448" s="292">
        <v>0</v>
      </c>
      <c r="AG448" s="293"/>
      <c r="AH448" s="294">
        <v>0</v>
      </c>
      <c r="AI448" s="295">
        <v>0</v>
      </c>
      <c r="AJ448" s="300"/>
      <c r="AK448" s="291"/>
      <c r="AL448" s="292">
        <v>0</v>
      </c>
      <c r="AM448" s="296"/>
      <c r="AN448" s="294">
        <v>0</v>
      </c>
      <c r="AO448" s="301">
        <v>0</v>
      </c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1:62" ht="20.45" hidden="1" customHeight="1">
      <c r="A449" t="s">
        <v>21</v>
      </c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 t="s">
        <v>21</v>
      </c>
      <c r="W449" s="298"/>
      <c r="X449" s="291"/>
      <c r="Y449" s="299"/>
      <c r="Z449" s="292">
        <v>0</v>
      </c>
      <c r="AA449" s="291"/>
      <c r="AB449" s="291"/>
      <c r="AC449" s="292">
        <v>0</v>
      </c>
      <c r="AD449" s="300"/>
      <c r="AE449" s="299"/>
      <c r="AF449" s="292">
        <v>0</v>
      </c>
      <c r="AG449" s="293"/>
      <c r="AH449" s="294">
        <v>0</v>
      </c>
      <c r="AI449" s="295">
        <v>0</v>
      </c>
      <c r="AJ449" s="300"/>
      <c r="AK449" s="291"/>
      <c r="AL449" s="292">
        <v>0</v>
      </c>
      <c r="AM449" s="296"/>
      <c r="AN449" s="294">
        <v>0</v>
      </c>
      <c r="AO449" s="301">
        <v>0</v>
      </c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1:62" ht="20.45" hidden="1" customHeight="1">
      <c r="A450" t="s">
        <v>21</v>
      </c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 t="s">
        <v>21</v>
      </c>
      <c r="W450" s="298"/>
      <c r="X450" s="291"/>
      <c r="Y450" s="299"/>
      <c r="Z450" s="292">
        <v>0</v>
      </c>
      <c r="AA450" s="291"/>
      <c r="AB450" s="291"/>
      <c r="AC450" s="292">
        <v>0</v>
      </c>
      <c r="AD450" s="300"/>
      <c r="AE450" s="299"/>
      <c r="AF450" s="292">
        <v>0</v>
      </c>
      <c r="AG450" s="293"/>
      <c r="AH450" s="294">
        <v>0</v>
      </c>
      <c r="AI450" s="295">
        <v>0</v>
      </c>
      <c r="AJ450" s="300"/>
      <c r="AK450" s="291"/>
      <c r="AL450" s="292">
        <v>0</v>
      </c>
      <c r="AM450" s="296"/>
      <c r="AN450" s="294">
        <v>0</v>
      </c>
      <c r="AO450" s="301">
        <v>0</v>
      </c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1:62" ht="20.45" customHeight="1">
      <c r="A451" t="s">
        <v>65</v>
      </c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 t="s">
        <v>65</v>
      </c>
      <c r="W451" s="342"/>
      <c r="X451" s="310">
        <v>0.1979623552220372</v>
      </c>
      <c r="Y451" s="309"/>
      <c r="Z451" s="311">
        <v>126822.65390250584</v>
      </c>
      <c r="AA451" s="310">
        <v>0.18712354575271561</v>
      </c>
      <c r="AB451" s="309"/>
      <c r="AC451" s="311">
        <v>126822.65390250584</v>
      </c>
      <c r="AD451" s="312">
        <v>0.14183709155712482</v>
      </c>
      <c r="AE451" s="309"/>
      <c r="AF451" s="311">
        <v>97275.09</v>
      </c>
      <c r="AG451" s="320"/>
      <c r="AH451" s="343">
        <v>-29547.563902505841</v>
      </c>
      <c r="AI451" s="310">
        <v>-0.23298332745205247</v>
      </c>
      <c r="AJ451" s="312">
        <v>0.27163506942512206</v>
      </c>
      <c r="AK451" s="310"/>
      <c r="AL451" s="311">
        <v>150586.51</v>
      </c>
      <c r="AM451" s="321"/>
      <c r="AN451" s="314">
        <v>-53311.420000000006</v>
      </c>
      <c r="AO451" s="344">
        <v>-0.35402520451533143</v>
      </c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1:62" ht="20.45" customHeight="1">
      <c r="A452" t="s">
        <v>164</v>
      </c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 t="s">
        <v>164</v>
      </c>
      <c r="W452" s="298" t="s">
        <v>165</v>
      </c>
      <c r="X452" s="291"/>
      <c r="Y452" s="299"/>
      <c r="Z452" s="292">
        <v>26000</v>
      </c>
      <c r="AA452" s="291"/>
      <c r="AB452" s="299"/>
      <c r="AC452" s="292">
        <v>26000</v>
      </c>
      <c r="AD452" s="300"/>
      <c r="AE452" s="299"/>
      <c r="AF452" s="292">
        <v>26000</v>
      </c>
      <c r="AG452" s="293"/>
      <c r="AH452" s="294">
        <v>0</v>
      </c>
      <c r="AI452" s="295">
        <v>0</v>
      </c>
      <c r="AJ452" s="300"/>
      <c r="AK452" s="291"/>
      <c r="AL452" s="292">
        <v>26000.07</v>
      </c>
      <c r="AM452" s="296"/>
      <c r="AN452" s="294">
        <v>-6.9999999999708962E-2</v>
      </c>
      <c r="AO452" s="301">
        <v>-2.6923004437953039E-6</v>
      </c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1:62" ht="20.45" customHeight="1">
      <c r="A453" t="s">
        <v>166</v>
      </c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 t="s">
        <v>166</v>
      </c>
      <c r="W453" s="298" t="s">
        <v>167</v>
      </c>
      <c r="X453" s="291"/>
      <c r="Y453" s="299"/>
      <c r="Z453" s="292">
        <v>4810</v>
      </c>
      <c r="AA453" s="291"/>
      <c r="AB453" s="299"/>
      <c r="AC453" s="292">
        <v>4810</v>
      </c>
      <c r="AD453" s="300"/>
      <c r="AE453" s="299"/>
      <c r="AF453" s="292">
        <v>4810</v>
      </c>
      <c r="AG453" s="293"/>
      <c r="AH453" s="294">
        <v>0</v>
      </c>
      <c r="AI453" s="295">
        <v>0</v>
      </c>
      <c r="AJ453" s="300"/>
      <c r="AK453" s="291"/>
      <c r="AL453" s="292">
        <v>4700</v>
      </c>
      <c r="AM453" s="296"/>
      <c r="AN453" s="294">
        <v>110</v>
      </c>
      <c r="AO453" s="301">
        <v>2.3404255319148935E-2</v>
      </c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1:62" ht="20.45" customHeight="1">
      <c r="A454" t="s">
        <v>168</v>
      </c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 t="s">
        <v>168</v>
      </c>
      <c r="W454" s="302" t="s">
        <v>169</v>
      </c>
      <c r="X454" s="275"/>
      <c r="Y454" s="303"/>
      <c r="Z454" s="276">
        <v>3200</v>
      </c>
      <c r="AA454" s="275"/>
      <c r="AB454" s="303"/>
      <c r="AC454" s="276">
        <v>3200</v>
      </c>
      <c r="AD454" s="304"/>
      <c r="AE454" s="303"/>
      <c r="AF454" s="276">
        <v>3200</v>
      </c>
      <c r="AG454" s="277"/>
      <c r="AH454" s="278">
        <v>0</v>
      </c>
      <c r="AI454" s="305">
        <v>0</v>
      </c>
      <c r="AJ454" s="304"/>
      <c r="AK454" s="275"/>
      <c r="AL454" s="276">
        <v>3150</v>
      </c>
      <c r="AM454" s="280"/>
      <c r="AN454" s="278">
        <v>50</v>
      </c>
      <c r="AO454" s="281">
        <v>1.5873015873015872E-2</v>
      </c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1:62" ht="20.45" customHeight="1">
      <c r="A455" t="s">
        <v>170</v>
      </c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 t="s">
        <v>170</v>
      </c>
      <c r="W455" s="298"/>
      <c r="X455" s="291"/>
      <c r="Y455" s="299"/>
      <c r="Z455" s="292">
        <v>0</v>
      </c>
      <c r="AA455" s="291"/>
      <c r="AB455" s="299"/>
      <c r="AC455" s="292">
        <v>0</v>
      </c>
      <c r="AD455" s="300"/>
      <c r="AE455" s="299"/>
      <c r="AF455" s="292">
        <v>0</v>
      </c>
      <c r="AG455" s="293"/>
      <c r="AH455" s="294">
        <v>0</v>
      </c>
      <c r="AI455" s="295">
        <v>0</v>
      </c>
      <c r="AJ455" s="300"/>
      <c r="AK455" s="291"/>
      <c r="AL455" s="292">
        <v>0</v>
      </c>
      <c r="AM455" s="296"/>
      <c r="AN455" s="294">
        <v>0</v>
      </c>
      <c r="AO455" s="301">
        <v>0</v>
      </c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1:62" ht="20.45" customHeight="1">
      <c r="A456" t="s">
        <v>171</v>
      </c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 t="s">
        <v>171</v>
      </c>
      <c r="W456" s="302" t="s">
        <v>172</v>
      </c>
      <c r="X456" s="275"/>
      <c r="Y456" s="303"/>
      <c r="Z456" s="276">
        <v>3708.0833333333339</v>
      </c>
      <c r="AA456" s="275"/>
      <c r="AB456" s="303"/>
      <c r="AC456" s="276">
        <v>3708.0833333333339</v>
      </c>
      <c r="AD456" s="304"/>
      <c r="AE456" s="303"/>
      <c r="AF456" s="276">
        <v>3708.11</v>
      </c>
      <c r="AG456" s="277"/>
      <c r="AH456" s="278">
        <v>2.6666666666187666E-2</v>
      </c>
      <c r="AI456" s="305">
        <v>7.1914960557847035E-6</v>
      </c>
      <c r="AJ456" s="304"/>
      <c r="AK456" s="275"/>
      <c r="AL456" s="276">
        <v>1500</v>
      </c>
      <c r="AM456" s="280"/>
      <c r="AN456" s="278">
        <v>2208.11</v>
      </c>
      <c r="AO456" s="281">
        <v>1.4720733333333333</v>
      </c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1:62" ht="20.45" customHeight="1">
      <c r="A457" t="s">
        <v>173</v>
      </c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 t="s">
        <v>173</v>
      </c>
      <c r="W457" s="298" t="s">
        <v>174</v>
      </c>
      <c r="X457" s="345"/>
      <c r="Y457" s="346"/>
      <c r="Z457" s="292">
        <v>3810</v>
      </c>
      <c r="AA457" s="345"/>
      <c r="AB457" s="346"/>
      <c r="AC457" s="292">
        <v>3810</v>
      </c>
      <c r="AD457" s="300"/>
      <c r="AE457" s="299"/>
      <c r="AF457" s="292">
        <v>3411.05</v>
      </c>
      <c r="AG457" s="293"/>
      <c r="AH457" s="294">
        <v>-398.94999999999982</v>
      </c>
      <c r="AI457" s="295">
        <v>-0.1047112860892388</v>
      </c>
      <c r="AJ457" s="300"/>
      <c r="AK457" s="291"/>
      <c r="AL457" s="292">
        <v>3670.0000000000005</v>
      </c>
      <c r="AM457" s="296"/>
      <c r="AN457" s="294">
        <v>-258.95000000000027</v>
      </c>
      <c r="AO457" s="301">
        <v>-7.05585831062671E-2</v>
      </c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1:62" ht="20.45" customHeight="1">
      <c r="A458" t="s">
        <v>175</v>
      </c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 t="s">
        <v>175</v>
      </c>
      <c r="W458" s="298" t="s">
        <v>176</v>
      </c>
      <c r="X458" s="291"/>
      <c r="Y458" s="299"/>
      <c r="Z458" s="292">
        <v>6217.1666666666679</v>
      </c>
      <c r="AA458" s="291"/>
      <c r="AB458" s="299"/>
      <c r="AC458" s="292">
        <v>6217.1666666666679</v>
      </c>
      <c r="AD458" s="300"/>
      <c r="AE458" s="299"/>
      <c r="AF458" s="292">
        <v>7136.19</v>
      </c>
      <c r="AG458" s="293"/>
      <c r="AH458" s="294">
        <v>919.02333333333172</v>
      </c>
      <c r="AI458" s="295">
        <v>0.14782028255100096</v>
      </c>
      <c r="AJ458" s="300"/>
      <c r="AK458" s="291"/>
      <c r="AL458" s="292">
        <v>8025</v>
      </c>
      <c r="AM458" s="296"/>
      <c r="AN458" s="294">
        <v>-888.8100000000004</v>
      </c>
      <c r="AO458" s="301">
        <v>-0.11075514018691594</v>
      </c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1:62" ht="20.45" customHeight="1">
      <c r="A459" t="s">
        <v>177</v>
      </c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 t="s">
        <v>177</v>
      </c>
      <c r="W459" s="302" t="s">
        <v>178</v>
      </c>
      <c r="X459" s="275"/>
      <c r="Y459" s="303"/>
      <c r="Z459" s="276">
        <v>1000</v>
      </c>
      <c r="AA459" s="275"/>
      <c r="AB459" s="303"/>
      <c r="AC459" s="276">
        <v>1000</v>
      </c>
      <c r="AD459" s="304"/>
      <c r="AE459" s="303"/>
      <c r="AF459" s="276">
        <v>856.63</v>
      </c>
      <c r="AG459" s="277"/>
      <c r="AH459" s="278">
        <v>-143.37</v>
      </c>
      <c r="AI459" s="305">
        <v>-0.14337</v>
      </c>
      <c r="AJ459" s="304"/>
      <c r="AK459" s="275"/>
      <c r="AL459" s="276">
        <v>884</v>
      </c>
      <c r="AM459" s="280"/>
      <c r="AN459" s="278">
        <v>-27.370000000000005</v>
      </c>
      <c r="AO459" s="281">
        <v>-3.0961538461538467E-2</v>
      </c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1:62" ht="20.45" customHeight="1">
      <c r="A460" t="s">
        <v>179</v>
      </c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 t="s">
        <v>179</v>
      </c>
      <c r="W460" s="298" t="s">
        <v>180</v>
      </c>
      <c r="X460" s="291"/>
      <c r="Y460" s="299"/>
      <c r="Z460" s="292">
        <v>900</v>
      </c>
      <c r="AA460" s="291"/>
      <c r="AB460" s="299"/>
      <c r="AC460" s="292">
        <v>900</v>
      </c>
      <c r="AD460" s="300"/>
      <c r="AE460" s="299"/>
      <c r="AF460" s="292">
        <v>0</v>
      </c>
      <c r="AG460" s="293"/>
      <c r="AH460" s="294">
        <v>-900</v>
      </c>
      <c r="AI460" s="349">
        <v>-1</v>
      </c>
      <c r="AJ460" s="291"/>
      <c r="AK460" s="291"/>
      <c r="AL460" s="292">
        <v>900</v>
      </c>
      <c r="AM460" s="296"/>
      <c r="AN460" s="294">
        <v>-900</v>
      </c>
      <c r="AO460" s="301">
        <v>-1</v>
      </c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1:62" ht="20.45" customHeight="1">
      <c r="A461" t="s">
        <v>181</v>
      </c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 t="s">
        <v>181</v>
      </c>
      <c r="W461" s="298" t="s">
        <v>182</v>
      </c>
      <c r="X461" s="291"/>
      <c r="Y461" s="299"/>
      <c r="Z461" s="292">
        <v>0</v>
      </c>
      <c r="AA461" s="291"/>
      <c r="AB461" s="299"/>
      <c r="AC461" s="292">
        <v>0</v>
      </c>
      <c r="AD461" s="300"/>
      <c r="AE461" s="299"/>
      <c r="AF461" s="292">
        <v>0</v>
      </c>
      <c r="AG461" s="293"/>
      <c r="AH461" s="294">
        <v>0</v>
      </c>
      <c r="AI461" s="318">
        <v>0</v>
      </c>
      <c r="AJ461" s="291"/>
      <c r="AK461" s="291"/>
      <c r="AL461" s="292">
        <v>0</v>
      </c>
      <c r="AM461" s="296"/>
      <c r="AN461" s="294">
        <v>0</v>
      </c>
      <c r="AO461" s="301">
        <v>0</v>
      </c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1:62" ht="20.45" hidden="1" customHeight="1">
      <c r="A462" t="s">
        <v>21</v>
      </c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 t="s">
        <v>21</v>
      </c>
      <c r="W462" s="298"/>
      <c r="X462" s="291"/>
      <c r="Y462" s="299"/>
      <c r="Z462" s="292">
        <v>0</v>
      </c>
      <c r="AA462" s="291"/>
      <c r="AB462" s="291"/>
      <c r="AC462" s="292">
        <v>0</v>
      </c>
      <c r="AD462" s="300"/>
      <c r="AE462" s="299"/>
      <c r="AF462" s="292">
        <v>0</v>
      </c>
      <c r="AG462" s="293"/>
      <c r="AH462" s="294">
        <v>0</v>
      </c>
      <c r="AI462" s="295">
        <v>1</v>
      </c>
      <c r="AJ462" s="300"/>
      <c r="AK462" s="291"/>
      <c r="AL462" s="292">
        <v>0</v>
      </c>
      <c r="AM462" s="296"/>
      <c r="AN462" s="294">
        <v>0</v>
      </c>
      <c r="AO462" s="301">
        <v>1</v>
      </c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1:62" ht="20.45" hidden="1" customHeight="1">
      <c r="A463" t="s">
        <v>21</v>
      </c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 t="s">
        <v>21</v>
      </c>
      <c r="W463" s="298"/>
      <c r="X463" s="291"/>
      <c r="Y463" s="299"/>
      <c r="Z463" s="292">
        <v>0</v>
      </c>
      <c r="AA463" s="291"/>
      <c r="AB463" s="291"/>
      <c r="AC463" s="292">
        <v>0</v>
      </c>
      <c r="AD463" s="300"/>
      <c r="AE463" s="299"/>
      <c r="AF463" s="292">
        <v>0</v>
      </c>
      <c r="AG463" s="293"/>
      <c r="AH463" s="294">
        <v>0</v>
      </c>
      <c r="AI463" s="295">
        <v>2</v>
      </c>
      <c r="AJ463" s="300"/>
      <c r="AK463" s="291"/>
      <c r="AL463" s="292">
        <v>0</v>
      </c>
      <c r="AM463" s="296"/>
      <c r="AN463" s="294">
        <v>0</v>
      </c>
      <c r="AO463" s="301">
        <v>2</v>
      </c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1:62" ht="20.45" hidden="1" customHeight="1">
      <c r="A464" t="s">
        <v>21</v>
      </c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 t="s">
        <v>21</v>
      </c>
      <c r="W464" s="298"/>
      <c r="X464" s="291"/>
      <c r="Y464" s="299"/>
      <c r="Z464" s="292">
        <v>0</v>
      </c>
      <c r="AA464" s="291"/>
      <c r="AB464" s="291"/>
      <c r="AC464" s="292">
        <v>0</v>
      </c>
      <c r="AD464" s="300"/>
      <c r="AE464" s="299"/>
      <c r="AF464" s="292">
        <v>0</v>
      </c>
      <c r="AG464" s="293"/>
      <c r="AH464" s="294">
        <v>0</v>
      </c>
      <c r="AI464" s="295">
        <v>3</v>
      </c>
      <c r="AJ464" s="300"/>
      <c r="AK464" s="291"/>
      <c r="AL464" s="292">
        <v>0</v>
      </c>
      <c r="AM464" s="296"/>
      <c r="AN464" s="294">
        <v>0</v>
      </c>
      <c r="AO464" s="301">
        <v>3</v>
      </c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1:62" ht="20.45" customHeight="1">
      <c r="A465" t="s">
        <v>183</v>
      </c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 t="s">
        <v>183</v>
      </c>
      <c r="W465" s="309"/>
      <c r="X465" s="310">
        <v>7.7493178964240683E-2</v>
      </c>
      <c r="Y465" s="309"/>
      <c r="Z465" s="311">
        <v>49645.25</v>
      </c>
      <c r="AA465" s="310">
        <v>7.3250282374010864E-2</v>
      </c>
      <c r="AB465" s="309"/>
      <c r="AC465" s="311">
        <v>49645.25</v>
      </c>
      <c r="AD465" s="312">
        <v>7.1624901860561169E-2</v>
      </c>
      <c r="AE465" s="309"/>
      <c r="AF465" s="311">
        <v>49121.98</v>
      </c>
      <c r="AG465" s="320"/>
      <c r="AH465" s="661">
        <v>-523.27000000000191</v>
      </c>
      <c r="AI465" s="310">
        <v>-1.0540182595515219E-2</v>
      </c>
      <c r="AJ465" s="312">
        <v>8.8080186063241278E-2</v>
      </c>
      <c r="AK465" s="310"/>
      <c r="AL465" s="311">
        <v>48829.07</v>
      </c>
      <c r="AM465" s="321"/>
      <c r="AN465" s="314">
        <v>292.90999999999985</v>
      </c>
      <c r="AO465" s="344">
        <v>5.9986807039331255E-3</v>
      </c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1:62" ht="20.45" customHeight="1">
      <c r="A466" t="s">
        <v>522</v>
      </c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>
        <v>0</v>
      </c>
      <c r="AI466" s="295"/>
      <c r="AJ466" s="300"/>
      <c r="AK466" s="291"/>
      <c r="AL466" s="351"/>
      <c r="AM466" s="352"/>
      <c r="AN466" s="294">
        <v>0</v>
      </c>
      <c r="AO466" s="353">
        <v>0</v>
      </c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1:62" ht="20.45" customHeight="1">
      <c r="A467" t="s">
        <v>66</v>
      </c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 t="s">
        <v>66</v>
      </c>
      <c r="W467" s="309"/>
      <c r="X467" s="310">
        <v>0.94672523419179677</v>
      </c>
      <c r="Y467" s="309"/>
      <c r="Z467" s="311">
        <v>606510.29627328482</v>
      </c>
      <c r="AA467" s="310">
        <v>0.89646059981648374</v>
      </c>
      <c r="AB467" s="309"/>
      <c r="AC467" s="311">
        <v>607574.59426299261</v>
      </c>
      <c r="AD467" s="312">
        <v>0.82492346964627061</v>
      </c>
      <c r="AE467" s="309"/>
      <c r="AF467" s="311">
        <v>565751.19999999995</v>
      </c>
      <c r="AG467" s="320"/>
      <c r="AH467" s="314">
        <v>-41823.394262992661</v>
      </c>
      <c r="AI467" s="310">
        <v>-6.8836641060882039E-2</v>
      </c>
      <c r="AJ467" s="312">
        <v>1.1491471996217695</v>
      </c>
      <c r="AK467" s="310"/>
      <c r="AL467" s="311">
        <v>637053.48</v>
      </c>
      <c r="AM467" s="321"/>
      <c r="AN467" s="314">
        <v>-71302.280000000028</v>
      </c>
      <c r="AO467" s="289">
        <v>-0.1119251087051593</v>
      </c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1:62" ht="20.45" customHeight="1">
      <c r="A468" t="s">
        <v>184</v>
      </c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 t="s">
        <v>184</v>
      </c>
      <c r="W468" s="346"/>
      <c r="X468" s="346"/>
      <c r="Y468" s="291"/>
      <c r="Z468" s="325">
        <v>0</v>
      </c>
      <c r="AA468" s="354"/>
      <c r="AB468" s="355"/>
      <c r="AC468" s="325">
        <v>0</v>
      </c>
      <c r="AD468" s="356"/>
      <c r="AE468" s="355"/>
      <c r="AF468" s="292">
        <v>6192.67</v>
      </c>
      <c r="AG468" s="357"/>
      <c r="AH468" s="294">
        <v>6192.67</v>
      </c>
      <c r="AI468" s="349" t="e">
        <v>#DIV/0!</v>
      </c>
      <c r="AJ468" s="356"/>
      <c r="AK468" s="354"/>
      <c r="AL468" s="358">
        <v>19268.11</v>
      </c>
      <c r="AM468" s="359"/>
      <c r="AN468" s="294">
        <v>-13075.44</v>
      </c>
      <c r="AO468" s="301">
        <v>-0.67860521867479473</v>
      </c>
      <c r="AP468" s="258"/>
      <c r="AQ468" s="258" t="s">
        <v>566</v>
      </c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1:62" ht="20.45" customHeight="1">
      <c r="A469" t="s">
        <v>70</v>
      </c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 t="s">
        <v>70</v>
      </c>
      <c r="W469" s="291"/>
      <c r="X469" s="291"/>
      <c r="Y469" s="291"/>
      <c r="Z469" s="292">
        <v>80053.124249999993</v>
      </c>
      <c r="AA469" s="345"/>
      <c r="AB469" s="346"/>
      <c r="AC469" s="292">
        <v>81318.786293478261</v>
      </c>
      <c r="AD469" s="360"/>
      <c r="AE469" s="346"/>
      <c r="AF469" s="292">
        <v>102678</v>
      </c>
      <c r="AG469" s="361"/>
      <c r="AH469" s="294">
        <v>21359.213706521739</v>
      </c>
      <c r="AI469" s="318">
        <v>0.26266026191582181</v>
      </c>
      <c r="AJ469" s="360"/>
      <c r="AK469" s="345"/>
      <c r="AL469" s="362">
        <v>72454</v>
      </c>
      <c r="AM469" s="363"/>
      <c r="AN469" s="294">
        <v>30224</v>
      </c>
      <c r="AO469" s="301">
        <v>0.41714743147376265</v>
      </c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1:62" ht="20.45" customHeight="1">
      <c r="A470" t="s">
        <v>212</v>
      </c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 t="s">
        <v>212</v>
      </c>
      <c r="W470" s="291"/>
      <c r="X470" s="291"/>
      <c r="Y470" s="291"/>
      <c r="Z470" s="292">
        <v>49893.40125000001</v>
      </c>
      <c r="AA470" s="345"/>
      <c r="AB470" s="346"/>
      <c r="AC470" s="292">
        <v>9354.2258593001643</v>
      </c>
      <c r="AD470" s="360"/>
      <c r="AE470" s="346"/>
      <c r="AF470" s="292">
        <v>0</v>
      </c>
      <c r="AG470" s="361"/>
      <c r="AH470" s="294">
        <v>-9354.2258593001643</v>
      </c>
      <c r="AI470" s="318">
        <v>-1</v>
      </c>
      <c r="AJ470" s="360"/>
      <c r="AK470" s="345"/>
      <c r="AL470" s="362">
        <v>45750</v>
      </c>
      <c r="AM470" s="363"/>
      <c r="AN470" s="294">
        <v>-45750</v>
      </c>
      <c r="AO470" s="301">
        <v>-1</v>
      </c>
      <c r="AP470" s="258"/>
      <c r="AQ470" s="258" t="s">
        <v>549</v>
      </c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1:62" ht="20.45" customHeight="1">
      <c r="A471" t="s">
        <v>209</v>
      </c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 t="s">
        <v>209</v>
      </c>
      <c r="W471" s="291"/>
      <c r="X471" s="291"/>
      <c r="Y471" s="291"/>
      <c r="Z471" s="292">
        <v>0</v>
      </c>
      <c r="AA471" s="345"/>
      <c r="AB471" s="346"/>
      <c r="AC471" s="292">
        <v>0</v>
      </c>
      <c r="AD471" s="360"/>
      <c r="AE471" s="346"/>
      <c r="AF471" s="292">
        <v>0</v>
      </c>
      <c r="AG471" s="361"/>
      <c r="AH471" s="294">
        <v>0</v>
      </c>
      <c r="AI471" s="318">
        <v>0</v>
      </c>
      <c r="AJ471" s="360"/>
      <c r="AK471" s="345"/>
      <c r="AL471" s="362">
        <v>0</v>
      </c>
      <c r="AM471" s="363"/>
      <c r="AN471" s="294">
        <v>0</v>
      </c>
      <c r="AO471" s="301">
        <v>0</v>
      </c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1:62" ht="20.45" customHeight="1">
      <c r="A472" t="s">
        <v>69</v>
      </c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 t="s">
        <v>69</v>
      </c>
      <c r="W472" s="291"/>
      <c r="X472" s="291"/>
      <c r="Y472" s="291"/>
      <c r="Z472" s="292">
        <v>0</v>
      </c>
      <c r="AA472" s="345"/>
      <c r="AB472" s="346"/>
      <c r="AC472" s="292">
        <v>0</v>
      </c>
      <c r="AD472" s="360"/>
      <c r="AE472" s="346"/>
      <c r="AF472" s="292">
        <v>0</v>
      </c>
      <c r="AG472" s="361"/>
      <c r="AH472" s="294">
        <v>0</v>
      </c>
      <c r="AI472" s="318">
        <v>0</v>
      </c>
      <c r="AJ472" s="360"/>
      <c r="AK472" s="345"/>
      <c r="AL472" s="362">
        <v>0</v>
      </c>
      <c r="AM472" s="363"/>
      <c r="AN472" s="294">
        <v>0</v>
      </c>
      <c r="AO472" s="301">
        <v>0</v>
      </c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1:62" ht="20.45" customHeight="1">
      <c r="A473" t="s">
        <v>371</v>
      </c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 t="s">
        <v>371</v>
      </c>
      <c r="W473" s="291"/>
      <c r="X473" s="291"/>
      <c r="Y473" s="291"/>
      <c r="Z473" s="292">
        <v>0</v>
      </c>
      <c r="AA473" s="345"/>
      <c r="AB473" s="346"/>
      <c r="AC473" s="292">
        <v>0</v>
      </c>
      <c r="AD473" s="360"/>
      <c r="AE473" s="346"/>
      <c r="AF473" s="292">
        <v>0</v>
      </c>
      <c r="AG473" s="361"/>
      <c r="AH473" s="294">
        <v>0</v>
      </c>
      <c r="AI473" s="318">
        <v>0</v>
      </c>
      <c r="AJ473" s="360"/>
      <c r="AK473" s="345"/>
      <c r="AL473" s="362">
        <v>0</v>
      </c>
      <c r="AM473" s="363"/>
      <c r="AN473" s="294">
        <v>0</v>
      </c>
      <c r="AO473" s="301">
        <v>0</v>
      </c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1:62" ht="20.45" customHeight="1">
      <c r="A474" t="s">
        <v>82</v>
      </c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 t="s">
        <v>82</v>
      </c>
      <c r="W474" s="291"/>
      <c r="X474" s="291"/>
      <c r="Y474" s="291"/>
      <c r="Z474" s="292">
        <v>0</v>
      </c>
      <c r="AA474" s="345"/>
      <c r="AB474" s="346"/>
      <c r="AC474" s="292">
        <v>0</v>
      </c>
      <c r="AD474" s="360"/>
      <c r="AE474" s="346"/>
      <c r="AF474" s="292">
        <v>0</v>
      </c>
      <c r="AG474" s="361"/>
      <c r="AH474" s="294">
        <v>0</v>
      </c>
      <c r="AI474" s="318">
        <v>0</v>
      </c>
      <c r="AJ474" s="360"/>
      <c r="AK474" s="345"/>
      <c r="AL474" s="362">
        <v>0</v>
      </c>
      <c r="AM474" s="363"/>
      <c r="AN474" s="294">
        <v>0</v>
      </c>
      <c r="AO474" s="301">
        <v>0</v>
      </c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1:62" ht="20.45" customHeight="1">
      <c r="A475" t="s">
        <v>83</v>
      </c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 t="s">
        <v>83</v>
      </c>
      <c r="W475" s="291"/>
      <c r="X475" s="291"/>
      <c r="Y475" s="291"/>
      <c r="Z475" s="292">
        <v>0</v>
      </c>
      <c r="AA475" s="345"/>
      <c r="AB475" s="346"/>
      <c r="AC475" s="292">
        <v>0</v>
      </c>
      <c r="AD475" s="360"/>
      <c r="AE475" s="346"/>
      <c r="AF475" s="292">
        <v>0</v>
      </c>
      <c r="AG475" s="361"/>
      <c r="AH475" s="294">
        <v>0</v>
      </c>
      <c r="AI475" s="318">
        <v>0</v>
      </c>
      <c r="AJ475" s="360"/>
      <c r="AK475" s="345"/>
      <c r="AL475" s="362">
        <v>0</v>
      </c>
      <c r="AM475" s="363"/>
      <c r="AN475" s="294">
        <v>0</v>
      </c>
      <c r="AO475" s="301">
        <v>0</v>
      </c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1:62" ht="20.45" hidden="1" customHeight="1">
      <c r="A476" t="s">
        <v>21</v>
      </c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 t="s">
        <v>21</v>
      </c>
      <c r="W476" s="291"/>
      <c r="X476" s="291"/>
      <c r="Y476" s="291"/>
      <c r="Z476" s="292">
        <v>0</v>
      </c>
      <c r="AA476" s="291"/>
      <c r="AB476" s="291"/>
      <c r="AC476" s="292">
        <v>0</v>
      </c>
      <c r="AD476" s="300"/>
      <c r="AE476" s="299"/>
      <c r="AF476" s="292">
        <v>0</v>
      </c>
      <c r="AG476" s="293"/>
      <c r="AH476" s="294">
        <v>0</v>
      </c>
      <c r="AI476" s="295">
        <v>0</v>
      </c>
      <c r="AJ476" s="300"/>
      <c r="AK476" s="291"/>
      <c r="AL476" s="292">
        <v>0</v>
      </c>
      <c r="AM476" s="363"/>
      <c r="AN476" s="294">
        <v>0</v>
      </c>
      <c r="AO476" s="301">
        <v>0</v>
      </c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1:62" ht="20.45" hidden="1" customHeight="1">
      <c r="A477" t="s">
        <v>21</v>
      </c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 t="s">
        <v>21</v>
      </c>
      <c r="W477" s="291"/>
      <c r="X477" s="291"/>
      <c r="Y477" s="291"/>
      <c r="Z477" s="292">
        <v>0</v>
      </c>
      <c r="AA477" s="291"/>
      <c r="AB477" s="291"/>
      <c r="AC477" s="292">
        <v>0</v>
      </c>
      <c r="AD477" s="300"/>
      <c r="AE477" s="299"/>
      <c r="AF477" s="292">
        <v>0</v>
      </c>
      <c r="AG477" s="293"/>
      <c r="AH477" s="294">
        <v>0</v>
      </c>
      <c r="AI477" s="295">
        <v>0</v>
      </c>
      <c r="AJ477" s="300"/>
      <c r="AK477" s="291"/>
      <c r="AL477" s="292">
        <v>0</v>
      </c>
      <c r="AM477" s="363"/>
      <c r="AN477" s="294">
        <v>0</v>
      </c>
      <c r="AO477" s="301">
        <v>0</v>
      </c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1:62" ht="20.45" hidden="1" customHeight="1">
      <c r="A478" t="s">
        <v>21</v>
      </c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 t="s">
        <v>21</v>
      </c>
      <c r="W478" s="291"/>
      <c r="X478" s="291"/>
      <c r="Y478" s="291"/>
      <c r="Z478" s="292">
        <v>0</v>
      </c>
      <c r="AA478" s="291"/>
      <c r="AB478" s="291"/>
      <c r="AC478" s="292">
        <v>0</v>
      </c>
      <c r="AD478" s="300"/>
      <c r="AE478" s="299"/>
      <c r="AF478" s="292">
        <v>0</v>
      </c>
      <c r="AG478" s="293"/>
      <c r="AH478" s="294">
        <v>0</v>
      </c>
      <c r="AI478" s="295">
        <v>0</v>
      </c>
      <c r="AJ478" s="300"/>
      <c r="AK478" s="291"/>
      <c r="AL478" s="292">
        <v>0</v>
      </c>
      <c r="AM478" s="363"/>
      <c r="AN478" s="294">
        <v>0</v>
      </c>
      <c r="AO478" s="301">
        <v>0</v>
      </c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1:62" ht="20.45" customHeight="1">
      <c r="A479" t="s">
        <v>71</v>
      </c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 t="s">
        <v>71</v>
      </c>
      <c r="W479" s="291"/>
      <c r="X479" s="291"/>
      <c r="Y479" s="291"/>
      <c r="Z479" s="292">
        <v>41423.900963995373</v>
      </c>
      <c r="AA479" s="345"/>
      <c r="AB479" s="346"/>
      <c r="AC479" s="292">
        <v>41423.900963995366</v>
      </c>
      <c r="AD479" s="360"/>
      <c r="AE479" s="346"/>
      <c r="AF479" s="292">
        <v>38988</v>
      </c>
      <c r="AG479" s="361"/>
      <c r="AH479" s="294">
        <v>-2435.9009639953656</v>
      </c>
      <c r="AI479" s="318">
        <v>-5.8804238792299901E-2</v>
      </c>
      <c r="AJ479" s="360"/>
      <c r="AK479" s="345"/>
      <c r="AL479" s="362">
        <v>23127</v>
      </c>
      <c r="AM479" s="363"/>
      <c r="AN479" s="294">
        <v>15861</v>
      </c>
      <c r="AO479" s="301">
        <v>0.6858217667661175</v>
      </c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1:62" ht="20.45" customHeight="1">
      <c r="A480" t="s">
        <v>185</v>
      </c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 t="s">
        <v>185</v>
      </c>
      <c r="W480" s="309"/>
      <c r="X480" s="310">
        <v>0.26749868571822361</v>
      </c>
      <c r="Y480" s="342"/>
      <c r="Z480" s="311">
        <v>171370.42646399536</v>
      </c>
      <c r="AA480" s="310">
        <v>0.19490557881245155</v>
      </c>
      <c r="AB480" s="342"/>
      <c r="AC480" s="311">
        <v>132096.91311677379</v>
      </c>
      <c r="AD480" s="310">
        <v>0.2155931566273</v>
      </c>
      <c r="AE480" s="342"/>
      <c r="AF480" s="311">
        <v>147858.66999999998</v>
      </c>
      <c r="AG480" s="320"/>
      <c r="AH480" s="314">
        <v>15761.75688322619</v>
      </c>
      <c r="AI480" s="310">
        <v>0.11931964579136517</v>
      </c>
      <c r="AJ480" s="364"/>
      <c r="AK480" s="365"/>
      <c r="AL480" s="311">
        <v>160599.10999999999</v>
      </c>
      <c r="AM480" s="366"/>
      <c r="AN480" s="314">
        <v>-12740.440000000002</v>
      </c>
      <c r="AO480" s="344">
        <v>-7.93307011477212E-2</v>
      </c>
      <c r="AP480" s="258"/>
      <c r="AQ480" s="258"/>
      <c r="AR480" s="258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1:62" ht="20.45" customHeight="1" thickBot="1">
      <c r="A481" t="s">
        <v>522</v>
      </c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>
        <v>0</v>
      </c>
      <c r="AO481" s="380">
        <v>0</v>
      </c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1:62" ht="20.45" customHeight="1" thickTop="1" thickBot="1">
      <c r="A482" t="s">
        <v>186</v>
      </c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 t="s">
        <v>186</v>
      </c>
      <c r="W482" s="382"/>
      <c r="X482" s="383" t="s">
        <v>187</v>
      </c>
      <c r="Y482" s="384">
        <v>6.6925627107895805E-2</v>
      </c>
      <c r="Z482" s="385">
        <v>205500.38606289332</v>
      </c>
      <c r="AA482" s="383" t="s">
        <v>187</v>
      </c>
      <c r="AB482" s="384">
        <v>6.5873764492772033E-2</v>
      </c>
      <c r="AC482" s="385">
        <v>202270.55942048362</v>
      </c>
      <c r="AD482" s="383" t="s">
        <v>187</v>
      </c>
      <c r="AE482" s="384">
        <v>4.6599209299099144E-2</v>
      </c>
      <c r="AF482" s="386">
        <v>267930.12000000017</v>
      </c>
      <c r="AG482" s="387"/>
      <c r="AH482" s="387">
        <v>65659.560579516547</v>
      </c>
      <c r="AI482" s="388">
        <v>0.32461254256494287</v>
      </c>
      <c r="AJ482" s="389" t="s">
        <v>187</v>
      </c>
      <c r="AK482" s="384">
        <v>1.5037619408345394E-2</v>
      </c>
      <c r="AL482" s="386">
        <v>77916.279999999912</v>
      </c>
      <c r="AM482" s="390"/>
      <c r="AN482" s="386">
        <v>190013.84000000026</v>
      </c>
      <c r="AO482" s="391">
        <v>2.4386924016393041</v>
      </c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1:62" ht="20.45" customHeight="1" thickTop="1">
      <c r="A483" t="s">
        <v>522</v>
      </c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1:62" ht="34.9" customHeight="1">
      <c r="A484" t="s">
        <v>256</v>
      </c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 t="s">
        <v>256</v>
      </c>
      <c r="W484" s="6"/>
      <c r="X484" s="6"/>
      <c r="Y484" s="6"/>
      <c r="Z484" s="1"/>
      <c r="AA484" s="1"/>
      <c r="AB484" s="6"/>
      <c r="AC484" s="6"/>
      <c r="AD484" s="1"/>
      <c r="AE484" s="749" t="s">
        <v>188</v>
      </c>
      <c r="AF484" s="6"/>
      <c r="AG484" s="6"/>
      <c r="AH484" s="1"/>
      <c r="AI484" s="1"/>
      <c r="AJ484" s="267"/>
      <c r="AK484" s="2"/>
      <c r="AL484" s="1"/>
      <c r="AM484" s="6"/>
      <c r="AN484" s="6"/>
      <c r="AO484" s="5" t="s">
        <v>563</v>
      </c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1:62" ht="20.45" customHeight="1">
      <c r="A485" t="s">
        <v>522</v>
      </c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1:62" ht="20.45" customHeight="1">
      <c r="A486" t="s">
        <v>522</v>
      </c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1:62" ht="20.45" customHeight="1" thickBot="1">
      <c r="A487" t="s">
        <v>522</v>
      </c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1:62" ht="20.45" customHeight="1" thickTop="1" thickBot="1">
      <c r="A488" t="s">
        <v>186</v>
      </c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 t="s">
        <v>186</v>
      </c>
      <c r="W488" s="394"/>
      <c r="X488" s="395" t="s">
        <v>187</v>
      </c>
      <c r="Y488" s="396">
        <v>6.6925627107895805E-2</v>
      </c>
      <c r="Z488" s="397">
        <v>205500.38606289332</v>
      </c>
      <c r="AA488" s="395" t="s">
        <v>187</v>
      </c>
      <c r="AB488" s="396">
        <v>6.5873764492772033E-2</v>
      </c>
      <c r="AC488" s="397">
        <v>202270.55942048362</v>
      </c>
      <c r="AD488" s="395" t="s">
        <v>187</v>
      </c>
      <c r="AE488" s="396">
        <v>4.6599209299099144E-2</v>
      </c>
      <c r="AF488" s="397">
        <v>267930.12000000017</v>
      </c>
      <c r="AG488" s="398"/>
      <c r="AH488" s="387">
        <v>65659.560579516547</v>
      </c>
      <c r="AI488" s="388">
        <v>0.32461254256494287</v>
      </c>
      <c r="AJ488" s="395" t="s">
        <v>187</v>
      </c>
      <c r="AK488" s="396">
        <v>1.5037619408345394E-2</v>
      </c>
      <c r="AL488" s="399">
        <v>77916.279999999912</v>
      </c>
      <c r="AM488" s="400"/>
      <c r="AN488" s="401">
        <v>190013.84000000026</v>
      </c>
      <c r="AO488" s="402">
        <v>2.4386924016393041</v>
      </c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1:62" ht="20.45" customHeight="1" thickTop="1">
      <c r="A489" t="s">
        <v>522</v>
      </c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40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1:62" ht="20.45" customHeight="1">
      <c r="A490" t="s">
        <v>189</v>
      </c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 t="s">
        <v>189</v>
      </c>
      <c r="W490" s="298"/>
      <c r="X490" s="291"/>
      <c r="Y490" s="299"/>
      <c r="Z490" s="292">
        <v>9167</v>
      </c>
      <c r="AA490" s="291"/>
      <c r="AB490" s="299"/>
      <c r="AC490" s="292">
        <v>9167</v>
      </c>
      <c r="AD490" s="291"/>
      <c r="AE490" s="299"/>
      <c r="AF490" s="292">
        <v>-14301</v>
      </c>
      <c r="AG490" s="291"/>
      <c r="AH490" s="294">
        <v>-23468</v>
      </c>
      <c r="AI490" s="318">
        <v>-2.5600523617323008</v>
      </c>
      <c r="AJ490" s="291"/>
      <c r="AK490" s="291"/>
      <c r="AL490" s="292">
        <v>9000</v>
      </c>
      <c r="AM490" s="296"/>
      <c r="AN490" s="294">
        <v>-23301</v>
      </c>
      <c r="AO490" s="301">
        <v>-2.589</v>
      </c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1:62" ht="20.45" customHeight="1">
      <c r="A491" t="s">
        <v>190</v>
      </c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 t="s">
        <v>190</v>
      </c>
      <c r="W491" s="11"/>
      <c r="X491" s="11"/>
      <c r="Y491" s="11"/>
      <c r="Z491" s="292">
        <v>456.25</v>
      </c>
      <c r="AA491" s="11"/>
      <c r="AB491" s="11"/>
      <c r="AC491" s="292">
        <v>456.25</v>
      </c>
      <c r="AD491" s="11"/>
      <c r="AE491" s="14"/>
      <c r="AF491" s="292">
        <v>268.04000000000002</v>
      </c>
      <c r="AG491" s="11"/>
      <c r="AH491" s="294">
        <v>-188.20999999999998</v>
      </c>
      <c r="AI491" s="318">
        <v>-0.41251506849315062</v>
      </c>
      <c r="AJ491" s="11"/>
      <c r="AK491" s="11"/>
      <c r="AL491" s="292">
        <v>0</v>
      </c>
      <c r="AM491" s="409"/>
      <c r="AN491" s="294">
        <v>268.04000000000002</v>
      </c>
      <c r="AO491" s="301">
        <v>0</v>
      </c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1:62" ht="20.45" customHeight="1">
      <c r="A492" t="s">
        <v>191</v>
      </c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 t="s">
        <v>191</v>
      </c>
      <c r="W492" s="14"/>
      <c r="X492" s="14"/>
      <c r="Y492" s="14"/>
      <c r="Z492" s="292">
        <v>579.44137392557525</v>
      </c>
      <c r="AA492" s="11"/>
      <c r="AB492" s="11"/>
      <c r="AC492" s="292">
        <v>579.44137392557525</v>
      </c>
      <c r="AD492" s="11"/>
      <c r="AE492" s="14"/>
      <c r="AF492" s="292">
        <v>664.39</v>
      </c>
      <c r="AG492" s="11"/>
      <c r="AH492" s="294">
        <v>84.948626074424737</v>
      </c>
      <c r="AI492" s="318">
        <v>0.14660435015007356</v>
      </c>
      <c r="AJ492" s="11"/>
      <c r="AK492" s="11"/>
      <c r="AL492" s="292">
        <v>4607.6400000000003</v>
      </c>
      <c r="AM492" s="409"/>
      <c r="AN492" s="294">
        <v>-3943.2500000000005</v>
      </c>
      <c r="AO492" s="301">
        <v>-0.8558068772733981</v>
      </c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1:62" ht="20.45" customHeight="1" thickBot="1">
      <c r="A493" t="s">
        <v>192</v>
      </c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 t="s">
        <v>192</v>
      </c>
      <c r="W493" s="14"/>
      <c r="X493" s="14"/>
      <c r="Y493" s="14"/>
      <c r="Z493" s="292">
        <v>0</v>
      </c>
      <c r="AA493" s="11"/>
      <c r="AB493" s="11"/>
      <c r="AC493" s="292">
        <v>0</v>
      </c>
      <c r="AD493" s="11"/>
      <c r="AE493" s="14"/>
      <c r="AF493" s="292">
        <v>0</v>
      </c>
      <c r="AG493" s="11"/>
      <c r="AH493" s="294">
        <v>0</v>
      </c>
      <c r="AI493" s="318">
        <v>0</v>
      </c>
      <c r="AJ493" s="11"/>
      <c r="AK493" s="11"/>
      <c r="AL493" s="292">
        <v>0</v>
      </c>
      <c r="AM493" s="409"/>
      <c r="AN493" s="294">
        <v>0</v>
      </c>
      <c r="AO493" s="301">
        <v>0</v>
      </c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1:62" ht="20.45" hidden="1" customHeight="1">
      <c r="A494" t="s">
        <v>21</v>
      </c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 t="s">
        <v>21</v>
      </c>
      <c r="W494" s="14"/>
      <c r="X494" s="14"/>
      <c r="Y494" s="14"/>
      <c r="Z494" s="292">
        <v>0</v>
      </c>
      <c r="AA494" s="291"/>
      <c r="AB494" s="291"/>
      <c r="AC494" s="292">
        <v>0</v>
      </c>
      <c r="AD494" s="300"/>
      <c r="AE494" s="299"/>
      <c r="AF494" s="292">
        <v>0</v>
      </c>
      <c r="AG494" s="293"/>
      <c r="AH494" s="294">
        <v>0</v>
      </c>
      <c r="AI494" s="295">
        <v>0</v>
      </c>
      <c r="AJ494" s="300"/>
      <c r="AK494" s="291"/>
      <c r="AL494" s="292">
        <v>0</v>
      </c>
      <c r="AM494" s="409"/>
      <c r="AN494" s="294">
        <v>0</v>
      </c>
      <c r="AO494" s="301">
        <v>0</v>
      </c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1:62" ht="20.45" hidden="1" customHeight="1">
      <c r="A495" t="s">
        <v>21</v>
      </c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 t="s">
        <v>21</v>
      </c>
      <c r="W495" s="14"/>
      <c r="X495" s="14"/>
      <c r="Y495" s="14"/>
      <c r="Z495" s="292">
        <v>0</v>
      </c>
      <c r="AA495" s="291"/>
      <c r="AB495" s="291"/>
      <c r="AC495" s="292">
        <v>0</v>
      </c>
      <c r="AD495" s="300"/>
      <c r="AE495" s="299"/>
      <c r="AF495" s="292">
        <v>0</v>
      </c>
      <c r="AG495" s="293"/>
      <c r="AH495" s="294">
        <v>0</v>
      </c>
      <c r="AI495" s="295">
        <v>0</v>
      </c>
      <c r="AJ495" s="300"/>
      <c r="AK495" s="291"/>
      <c r="AL495" s="292">
        <v>0</v>
      </c>
      <c r="AM495" s="409"/>
      <c r="AN495" s="294">
        <v>0</v>
      </c>
      <c r="AO495" s="301">
        <v>0</v>
      </c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1:62" ht="20.45" hidden="1" customHeight="1">
      <c r="A496" t="s">
        <v>21</v>
      </c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 t="s">
        <v>21</v>
      </c>
      <c r="W496" s="14"/>
      <c r="X496" s="258"/>
      <c r="Y496" s="14"/>
      <c r="Z496" s="292">
        <v>0</v>
      </c>
      <c r="AA496" s="291"/>
      <c r="AB496" s="291"/>
      <c r="AC496" s="292">
        <v>0</v>
      </c>
      <c r="AD496" s="300"/>
      <c r="AE496" s="299"/>
      <c r="AF496" s="292">
        <v>0</v>
      </c>
      <c r="AG496" s="293"/>
      <c r="AH496" s="294">
        <v>0</v>
      </c>
      <c r="AI496" s="295">
        <v>0</v>
      </c>
      <c r="AJ496" s="300"/>
      <c r="AK496" s="291"/>
      <c r="AL496" s="292">
        <v>0</v>
      </c>
      <c r="AM496" s="409"/>
      <c r="AN496" s="294">
        <v>0</v>
      </c>
      <c r="AO496" s="301">
        <v>0</v>
      </c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1:62" ht="20.45" customHeight="1" thickTop="1" thickBot="1">
      <c r="A497" t="s">
        <v>194</v>
      </c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 t="s">
        <v>194</v>
      </c>
      <c r="W497" s="382"/>
      <c r="X497" s="383" t="s">
        <v>187</v>
      </c>
      <c r="Y497" s="384">
        <v>6.360290090056249E-2</v>
      </c>
      <c r="Z497" s="385">
        <v>195297.69468896775</v>
      </c>
      <c r="AA497" s="383" t="s">
        <v>187</v>
      </c>
      <c r="AB497" s="384">
        <v>6.2551038285438731E-2</v>
      </c>
      <c r="AC497" s="385">
        <v>192067.86804655805</v>
      </c>
      <c r="AD497" s="383" t="s">
        <v>187</v>
      </c>
      <c r="AE497" s="384">
        <v>4.8924311051226368E-2</v>
      </c>
      <c r="AF497" s="747">
        <v>281298.69000000018</v>
      </c>
      <c r="AG497" s="387"/>
      <c r="AH497" s="387">
        <v>89230.821953442122</v>
      </c>
      <c r="AI497" s="388">
        <v>0.46457964500242277</v>
      </c>
      <c r="AJ497" s="389" t="s">
        <v>187</v>
      </c>
      <c r="AK497" s="384">
        <v>1.2411383769711499E-2</v>
      </c>
      <c r="AL497" s="386">
        <v>64308.639999999912</v>
      </c>
      <c r="AM497" s="390"/>
      <c r="AN497" s="386">
        <v>216990.05000000028</v>
      </c>
      <c r="AO497" s="410">
        <v>3.3741974639799657</v>
      </c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1:62" ht="20.45" customHeight="1" thickTop="1">
      <c r="A498" t="s">
        <v>522</v>
      </c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1:62" ht="20.45" customHeight="1"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1:62" ht="20.45" customHeight="1"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>
        <v>195298</v>
      </c>
      <c r="AA500" s="258"/>
      <c r="AB500" s="258"/>
      <c r="AC500" s="258">
        <v>192068</v>
      </c>
      <c r="AD500" s="258"/>
      <c r="AE500" s="258"/>
      <c r="AF500" s="258">
        <v>281298.69</v>
      </c>
      <c r="AG500" s="258"/>
      <c r="AH500" s="258"/>
      <c r="AI500" s="258"/>
      <c r="AJ500" s="258"/>
      <c r="AK500" s="258"/>
      <c r="AL500" s="258">
        <v>64308.69</v>
      </c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1:62" ht="20.45" customHeight="1"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>
        <v>-0.3053110322507564</v>
      </c>
      <c r="AA501" s="258"/>
      <c r="AB501" s="258"/>
      <c r="AC501" s="258">
        <v>-0.13195344194537029</v>
      </c>
      <c r="AD501" s="258"/>
      <c r="AE501" s="258"/>
      <c r="AF501" s="413">
        <v>0</v>
      </c>
      <c r="AG501" s="258"/>
      <c r="AH501" s="258"/>
      <c r="AI501" s="258"/>
      <c r="AJ501" s="258"/>
      <c r="AK501" s="258"/>
      <c r="AL501" s="258">
        <v>-5.0000000090221874E-2</v>
      </c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1:62" ht="20.45" customHeight="1"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258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1:62" ht="20.45" customHeight="1"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258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1:62" ht="20.45" customHeight="1"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1:62" ht="20.45" customHeight="1"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258"/>
      <c r="AG505" s="258"/>
      <c r="AH505" s="258"/>
      <c r="AI505" s="258"/>
      <c r="AJ505" s="258"/>
      <c r="AK505" s="258"/>
      <c r="AL505" s="258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1:62" ht="20.45" customHeight="1"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1:62" ht="20.45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1:62" ht="20.4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1:62" ht="20.4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1:62" ht="20.4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1:62" ht="20.4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258"/>
      <c r="AG511" s="258"/>
      <c r="AH511" s="258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1:62" ht="20.4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258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20.4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20.4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258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20.4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20.4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20.4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20.4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20.4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20.4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20.4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20.4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20.4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20.4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20.4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20.4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20.4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20.4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20.4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20.4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20.4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20.4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20.4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20.4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20.4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conditionalFormatting sqref="K291 H168:I168 K168 H170:I170 H236:I236 K236 H291:I291 K170:L170 H90:I90 K90 H25:I30 H238:I239 K238:L238 H308:I310 H303:I305 H293:I293 L18 F83:F85 L86:L90 H163:I163 H164 H165:I166 L165:L168 H233:I234 L233:L236 H289:I289 L289:L291 H83:I88 H231:I231 H232 H287:I287 H288 H351:I351 H352:H354 K352:K354 K72:L72 H72 I121 H152:I152 H348:I348 K399 H399 H242:I242 H363:I363 H251:I252 H96:I97 I100 H100:H103 L24 I13:I14 K94:K95 I104:I110 K99 H134:I134 K172:L172 K175:L176 K178:L179 K181:L181 K184:L186 K183 K188:L189 H312:I315 L182 K306:K307 K311 K191:L195 L190 I24 I20 K101:K103 H135:H136 K135:K136 H155:H156 K155:K156 H172:I173 H175:I176 H178:I179 H181:I182 H184:I186 H188:I189 H191:I195 H364:H375 K364:K375 H284:I284 I16:I18 K49:L54 L173 K31:K48 H31:H54 K111:K120 K122:K133 H105:H133 L125:L129 P122:P133 Q125:Q129 H225:H228 K225:K228 H281:H283 L275:L283 K294:K302 L319:L324 K317:K347 H317:H347 K253:K274 H253:H274 H197:H218 K197:K218 L6:L14 K284:L284 K312:L315 K134:L134 K104:L110 K100:L100 K96:L97 K251:L252 K363:L363 K242:L242 K348:L348 K152:L152 K121:L121 K351:L351 K287:L287 K231:L231 K83:L85 K288:K289 K232:K234 K164:K166 K163:L163 K86:K88 K293:L293 K303:L305 K308:L310 K25:L30">
    <cfRule type="expression" dxfId="2823" priority="362" stopIfTrue="1">
      <formula>"esterreur(reference)"</formula>
    </cfRule>
  </conditionalFormatting>
  <conditionalFormatting sqref="M95:M96">
    <cfRule type="expression" dxfId="2822" priority="363" stopIfTrue="1">
      <formula>"esterreur(reference)"</formula>
    </cfRule>
  </conditionalFormatting>
  <conditionalFormatting sqref="H275:H280 K275:K280">
    <cfRule type="expression" dxfId="2821" priority="364" stopIfTrue="1">
      <formula>"esterreur(reference)"</formula>
    </cfRule>
  </conditionalFormatting>
  <conditionalFormatting sqref="H219:H224 K219:K224">
    <cfRule type="expression" dxfId="2820" priority="365" stopIfTrue="1">
      <formula>"esterreur(reference)"</formula>
    </cfRule>
  </conditionalFormatting>
  <conditionalFormatting sqref="H141:H147 K141:K147">
    <cfRule type="expression" dxfId="2819" priority="366" stopIfTrue="1">
      <formula>"esterreur(reference)"</formula>
    </cfRule>
  </conditionalFormatting>
  <conditionalFormatting sqref="H137:H139 K137:K139">
    <cfRule type="expression" dxfId="2818" priority="367" stopIfTrue="1">
      <formula>"esterreur(reference)"</formula>
    </cfRule>
  </conditionalFormatting>
  <conditionalFormatting sqref="H140 K140">
    <cfRule type="expression" dxfId="2817" priority="368" stopIfTrue="1">
      <formula>"esterreur(reference)"</formula>
    </cfRule>
  </conditionalFormatting>
  <conditionalFormatting sqref="L82">
    <cfRule type="expression" dxfId="2816" priority="342" stopIfTrue="1">
      <formula>"esterreur(reference)"</formula>
    </cfRule>
  </conditionalFormatting>
  <conditionalFormatting sqref="M311">
    <cfRule type="expression" dxfId="2815" priority="369" stopIfTrue="1">
      <formula>"esterreur(reference)"</formula>
    </cfRule>
  </conditionalFormatting>
  <conditionalFormatting sqref="R311">
    <cfRule type="expression" dxfId="2814" priority="370" stopIfTrue="1">
      <formula>"esterreur(reference)"</formula>
    </cfRule>
  </conditionalFormatting>
  <conditionalFormatting sqref="AG408:AI413 AH490:AI490 AH465:AI467 AH452:AI459 AH432:AI447 AH460:AH461 AI491:AI493 AH419:AI430">
    <cfRule type="cellIs" dxfId="2813" priority="371" operator="greaterThan">
      <formula>0</formula>
    </cfRule>
  </conditionalFormatting>
  <conditionalFormatting sqref="AH468:AI475 AH479:AI479">
    <cfRule type="cellIs" dxfId="2812" priority="372" operator="lessThan">
      <formula>0</formula>
    </cfRule>
  </conditionalFormatting>
  <conditionalFormatting sqref="AH491:AH493">
    <cfRule type="cellIs" dxfId="2811" priority="373" operator="greaterThan">
      <formula>0</formula>
    </cfRule>
  </conditionalFormatting>
  <conditionalFormatting sqref="K281:K283">
    <cfRule type="expression" dxfId="2810" priority="374" stopIfTrue="1">
      <formula>"esterreur(reference)"</formula>
    </cfRule>
  </conditionalFormatting>
  <conditionalFormatting sqref="K356 H356:I356 L355:L356 H358:I358 K358:L358">
    <cfRule type="expression" dxfId="2809" priority="375" stopIfTrue="1">
      <formula>"esterreur(reference)"</formula>
    </cfRule>
  </conditionalFormatting>
  <conditionalFormatting sqref="H396">
    <cfRule type="expression" dxfId="2808" priority="376" stopIfTrue="1">
      <formula>"esterreur(reference)"</formula>
    </cfRule>
  </conditionalFormatting>
  <conditionalFormatting sqref="I376 H377:H392 K377:K392 K376:L376">
    <cfRule type="expression" dxfId="2807" priority="377" stopIfTrue="1">
      <formula>"esterreur(reference)"</formula>
    </cfRule>
  </conditionalFormatting>
  <conditionalFormatting sqref="H397:I398 I396 H395:I395 H393:H394 K393 K395:L398">
    <cfRule type="expression" dxfId="2806" priority="378" stopIfTrue="1">
      <formula>"esterreur(reference)"</formula>
    </cfRule>
  </conditionalFormatting>
  <conditionalFormatting sqref="H360:I362 H359 K359 K360:L362">
    <cfRule type="expression" dxfId="2805" priority="379" stopIfTrue="1">
      <formula>"esterreur(reference)"</formula>
    </cfRule>
  </conditionalFormatting>
  <conditionalFormatting sqref="K394">
    <cfRule type="expression" dxfId="2804" priority="380" stopIfTrue="1">
      <formula>"esterreur(reference)"</formula>
    </cfRule>
  </conditionalFormatting>
  <conditionalFormatting sqref="H316:I316 K316:L316">
    <cfRule type="expression" dxfId="2803" priority="381" stopIfTrue="1">
      <formula>"esterreur(reference)"</formula>
    </cfRule>
  </conditionalFormatting>
  <conditionalFormatting sqref="H196:I196 K196:L196">
    <cfRule type="expression" dxfId="2802" priority="382" stopIfTrue="1">
      <formula>"esterreur(reference)"</formula>
    </cfRule>
  </conditionalFormatting>
  <conditionalFormatting sqref="H55:H56 K55:K56 H71 K71">
    <cfRule type="expression" dxfId="2801" priority="383" stopIfTrue="1">
      <formula>"esterreur(reference)"</formula>
    </cfRule>
  </conditionalFormatting>
  <conditionalFormatting sqref="K61:K70 H61:H70">
    <cfRule type="expression" dxfId="2800" priority="384" stopIfTrue="1">
      <formula>"esterreur(reference)"</formula>
    </cfRule>
  </conditionalFormatting>
  <conditionalFormatting sqref="H57:H59 K57:K59">
    <cfRule type="expression" dxfId="2799" priority="385" stopIfTrue="1">
      <formula>"esterreur(reference)"</formula>
    </cfRule>
  </conditionalFormatting>
  <conditionalFormatting sqref="H60 K60">
    <cfRule type="expression" dxfId="2798" priority="386" stopIfTrue="1">
      <formula>"esterreur(reference)"</formula>
    </cfRule>
  </conditionalFormatting>
  <conditionalFormatting sqref="L19 L21:L23">
    <cfRule type="expression" dxfId="2797" priority="360" stopIfTrue="1">
      <formula>"esterreur(reference)"</formula>
    </cfRule>
  </conditionalFormatting>
  <conditionalFormatting sqref="K98">
    <cfRule type="expression" dxfId="2796" priority="387" stopIfTrue="1">
      <formula>"esterreur(reference)"</formula>
    </cfRule>
  </conditionalFormatting>
  <conditionalFormatting sqref="L331:L347">
    <cfRule type="expression" dxfId="2795" priority="259" stopIfTrue="1">
      <formula>"esterreur(reference)"</formula>
    </cfRule>
  </conditionalFormatting>
  <conditionalFormatting sqref="L16">
    <cfRule type="expression" dxfId="2794" priority="361" stopIfTrue="1">
      <formula>"esterreur(reference)"</formula>
    </cfRule>
  </conditionalFormatting>
  <conditionalFormatting sqref="L20">
    <cfRule type="expression" dxfId="2793" priority="359" stopIfTrue="1">
      <formula>"esterreur(reference)"</formula>
    </cfRule>
  </conditionalFormatting>
  <conditionalFormatting sqref="L325">
    <cfRule type="expression" dxfId="2792" priority="263" stopIfTrue="1">
      <formula>"esterreur(reference)"</formula>
    </cfRule>
  </conditionalFormatting>
  <conditionalFormatting sqref="L326">
    <cfRule type="expression" dxfId="2791" priority="262" stopIfTrue="1">
      <formula>"esterreur(reference)"</formula>
    </cfRule>
  </conditionalFormatting>
  <conditionalFormatting sqref="L327">
    <cfRule type="expression" dxfId="2790" priority="261" stopIfTrue="1">
      <formula>"esterreur(reference)"</formula>
    </cfRule>
  </conditionalFormatting>
  <conditionalFormatting sqref="L328">
    <cfRule type="expression" dxfId="2789" priority="260" stopIfTrue="1">
      <formula>"esterreur(reference)"</formula>
    </cfRule>
  </conditionalFormatting>
  <conditionalFormatting sqref="L42">
    <cfRule type="expression" dxfId="2788" priority="358" stopIfTrue="1">
      <formula>"esterreur(reference)"</formula>
    </cfRule>
  </conditionalFormatting>
  <conditionalFormatting sqref="L43">
    <cfRule type="expression" dxfId="2787" priority="357" stopIfTrue="1">
      <formula>"esterreur(reference)"</formula>
    </cfRule>
  </conditionalFormatting>
  <conditionalFormatting sqref="L44">
    <cfRule type="expression" dxfId="2786" priority="356" stopIfTrue="1">
      <formula>"esterreur(reference)"</formula>
    </cfRule>
  </conditionalFormatting>
  <conditionalFormatting sqref="L45:L48">
    <cfRule type="expression" dxfId="2785" priority="355" stopIfTrue="1">
      <formula>"esterreur(reference)"</formula>
    </cfRule>
  </conditionalFormatting>
  <conditionalFormatting sqref="L55">
    <cfRule type="expression" dxfId="2784" priority="354" stopIfTrue="1">
      <formula>"esterreur(reference)"</formula>
    </cfRule>
  </conditionalFormatting>
  <conditionalFormatting sqref="L56">
    <cfRule type="expression" dxfId="2783" priority="353" stopIfTrue="1">
      <formula>"esterreur(reference)"</formula>
    </cfRule>
  </conditionalFormatting>
  <conditionalFormatting sqref="L271">
    <cfRule type="expression" dxfId="2782" priority="271" stopIfTrue="1">
      <formula>"esterreur(reference)"</formula>
    </cfRule>
  </conditionalFormatting>
  <conditionalFormatting sqref="L58">
    <cfRule type="expression" dxfId="2781" priority="352" stopIfTrue="1">
      <formula>"esterreur(reference)"</formula>
    </cfRule>
  </conditionalFormatting>
  <conditionalFormatting sqref="L61">
    <cfRule type="expression" dxfId="2780" priority="351" stopIfTrue="1">
      <formula>"esterreur(reference)"</formula>
    </cfRule>
  </conditionalFormatting>
  <conditionalFormatting sqref="L274">
    <cfRule type="expression" dxfId="2779" priority="269" stopIfTrue="1">
      <formula>"esterreur(reference)"</formula>
    </cfRule>
  </conditionalFormatting>
  <conditionalFormatting sqref="L63">
    <cfRule type="expression" dxfId="2778" priority="350" stopIfTrue="1">
      <formula>"esterreur(reference)"</formula>
    </cfRule>
  </conditionalFormatting>
  <conditionalFormatting sqref="L62">
    <cfRule type="expression" dxfId="2777" priority="349" stopIfTrue="1">
      <formula>"esterreur(reference)"</formula>
    </cfRule>
  </conditionalFormatting>
  <conditionalFormatting sqref="L64">
    <cfRule type="expression" dxfId="2776" priority="348" stopIfTrue="1">
      <formula>"esterreur(reference)"</formula>
    </cfRule>
  </conditionalFormatting>
  <conditionalFormatting sqref="L65">
    <cfRule type="expression" dxfId="2775" priority="347" stopIfTrue="1">
      <formula>"esterreur(reference)"</formula>
    </cfRule>
  </conditionalFormatting>
  <conditionalFormatting sqref="L69 L66:L67">
    <cfRule type="expression" dxfId="2774" priority="346" stopIfTrue="1">
      <formula>"esterreur(reference)"</formula>
    </cfRule>
  </conditionalFormatting>
  <conditionalFormatting sqref="L70">
    <cfRule type="expression" dxfId="2773" priority="345" stopIfTrue="1">
      <formula>"esterreur(reference)"</formula>
    </cfRule>
  </conditionalFormatting>
  <conditionalFormatting sqref="L76:L77">
    <cfRule type="expression" dxfId="2772" priority="344" stopIfTrue="1">
      <formula>"esterreur(reference)"</formula>
    </cfRule>
  </conditionalFormatting>
  <conditionalFormatting sqref="L78:L81">
    <cfRule type="expression" dxfId="2771" priority="343" stopIfTrue="1">
      <formula>"esterreur(reference)"</formula>
    </cfRule>
  </conditionalFormatting>
  <conditionalFormatting sqref="L57">
    <cfRule type="expression" dxfId="2770" priority="341" stopIfTrue="1">
      <formula>"esterreur(reference)"</formula>
    </cfRule>
  </conditionalFormatting>
  <conditionalFormatting sqref="L94:L95">
    <cfRule type="expression" dxfId="2769" priority="340" stopIfTrue="1">
      <formula>"esterreur(reference)"</formula>
    </cfRule>
  </conditionalFormatting>
  <conditionalFormatting sqref="L98">
    <cfRule type="expression" dxfId="2768" priority="339" stopIfTrue="1">
      <formula>"esterreur(reference)"</formula>
    </cfRule>
  </conditionalFormatting>
  <conditionalFormatting sqref="L99">
    <cfRule type="expression" dxfId="2767" priority="338" stopIfTrue="1">
      <formula>"esterreur(reference)"</formula>
    </cfRule>
  </conditionalFormatting>
  <conditionalFormatting sqref="L101">
    <cfRule type="expression" dxfId="2766" priority="337" stopIfTrue="1">
      <formula>"esterreur(reference)"</formula>
    </cfRule>
  </conditionalFormatting>
  <conditionalFormatting sqref="L102">
    <cfRule type="expression" dxfId="2765" priority="336" stopIfTrue="1">
      <formula>"esterreur(reference)"</formula>
    </cfRule>
  </conditionalFormatting>
  <conditionalFormatting sqref="L103">
    <cfRule type="expression" dxfId="2764" priority="335" stopIfTrue="1">
      <formula>"esterreur(reference)"</formula>
    </cfRule>
  </conditionalFormatting>
  <conditionalFormatting sqref="L111">
    <cfRule type="expression" dxfId="2763" priority="334" stopIfTrue="1">
      <formula>"esterreur(reference)"</formula>
    </cfRule>
  </conditionalFormatting>
  <conditionalFormatting sqref="L112">
    <cfRule type="expression" dxfId="2762" priority="333" stopIfTrue="1">
      <formula>"esterreur(reference)"</formula>
    </cfRule>
  </conditionalFormatting>
  <conditionalFormatting sqref="L207">
    <cfRule type="expression" dxfId="2761" priority="293" stopIfTrue="1">
      <formula>"esterreur(reference)"</formula>
    </cfRule>
  </conditionalFormatting>
  <conditionalFormatting sqref="L114">
    <cfRule type="expression" dxfId="2760" priority="332" stopIfTrue="1">
      <formula>"esterreur(reference)"</formula>
    </cfRule>
  </conditionalFormatting>
  <conditionalFormatting sqref="L116:L119">
    <cfRule type="expression" dxfId="2759" priority="331" stopIfTrue="1">
      <formula>"esterreur(reference)"</formula>
    </cfRule>
  </conditionalFormatting>
  <conditionalFormatting sqref="L120">
    <cfRule type="expression" dxfId="2758" priority="330" stopIfTrue="1">
      <formula>"esterreur(reference)"</formula>
    </cfRule>
  </conditionalFormatting>
  <conditionalFormatting sqref="L130">
    <cfRule type="expression" dxfId="2757" priority="327" stopIfTrue="1">
      <formula>"esterreur(reference)"</formula>
    </cfRule>
  </conditionalFormatting>
  <conditionalFormatting sqref="L124">
    <cfRule type="expression" dxfId="2756" priority="329" stopIfTrue="1">
      <formula>"esterreur(reference)"</formula>
    </cfRule>
  </conditionalFormatting>
  <conditionalFormatting sqref="L123">
    <cfRule type="expression" dxfId="2755" priority="328" stopIfTrue="1">
      <formula>"esterreur(reference)"</formula>
    </cfRule>
  </conditionalFormatting>
  <conditionalFormatting sqref="L138">
    <cfRule type="expression" dxfId="2754" priority="321" stopIfTrue="1">
      <formula>"esterreur(reference)"</formula>
    </cfRule>
  </conditionalFormatting>
  <conditionalFormatting sqref="L131">
    <cfRule type="expression" dxfId="2753" priority="326" stopIfTrue="1">
      <formula>"esterreur(reference)"</formula>
    </cfRule>
  </conditionalFormatting>
  <conditionalFormatting sqref="L132">
    <cfRule type="expression" dxfId="2752" priority="325" stopIfTrue="1">
      <formula>"esterreur(reference)"</formula>
    </cfRule>
  </conditionalFormatting>
  <conditionalFormatting sqref="L133">
    <cfRule type="expression" dxfId="2751" priority="324" stopIfTrue="1">
      <formula>"esterreur(reference)"</formula>
    </cfRule>
  </conditionalFormatting>
  <conditionalFormatting sqref="L139">
    <cfRule type="expression" dxfId="2750" priority="320" stopIfTrue="1">
      <formula>"esterreur(reference)"</formula>
    </cfRule>
  </conditionalFormatting>
  <conditionalFormatting sqref="L136">
    <cfRule type="expression" dxfId="2749" priority="323" stopIfTrue="1">
      <formula>"esterreur(reference)"</formula>
    </cfRule>
  </conditionalFormatting>
  <conditionalFormatting sqref="L137">
    <cfRule type="expression" dxfId="2748" priority="322" stopIfTrue="1">
      <formula>"esterreur(reference)"</formula>
    </cfRule>
  </conditionalFormatting>
  <conditionalFormatting sqref="L140">
    <cfRule type="expression" dxfId="2747" priority="319" stopIfTrue="1">
      <formula>"esterreur(reference)"</formula>
    </cfRule>
  </conditionalFormatting>
  <conditionalFormatting sqref="L141">
    <cfRule type="expression" dxfId="2746" priority="318" stopIfTrue="1">
      <formula>"esterreur(reference)"</formula>
    </cfRule>
  </conditionalFormatting>
  <conditionalFormatting sqref="L142">
    <cfRule type="expression" dxfId="2745" priority="317" stopIfTrue="1">
      <formula>"esterreur(reference)"</formula>
    </cfRule>
  </conditionalFormatting>
  <conditionalFormatting sqref="L143">
    <cfRule type="expression" dxfId="2744" priority="316" stopIfTrue="1">
      <formula>"esterreur(reference)"</formula>
    </cfRule>
  </conditionalFormatting>
  <conditionalFormatting sqref="L144">
    <cfRule type="expression" dxfId="2743" priority="315" stopIfTrue="1">
      <formula>"esterreur(reference)"</formula>
    </cfRule>
  </conditionalFormatting>
  <conditionalFormatting sqref="L145">
    <cfRule type="expression" dxfId="2742" priority="314" stopIfTrue="1">
      <formula>"esterreur(reference)"</formula>
    </cfRule>
  </conditionalFormatting>
  <conditionalFormatting sqref="L146">
    <cfRule type="expression" dxfId="2741" priority="313" stopIfTrue="1">
      <formula>"esterreur(reference)"</formula>
    </cfRule>
  </conditionalFormatting>
  <conditionalFormatting sqref="L147">
    <cfRule type="expression" dxfId="2740" priority="312" stopIfTrue="1">
      <formula>"esterreur(reference)"</formula>
    </cfRule>
  </conditionalFormatting>
  <conditionalFormatting sqref="L155">
    <cfRule type="expression" dxfId="2739" priority="311" stopIfTrue="1">
      <formula>"esterreur(reference)"</formula>
    </cfRule>
  </conditionalFormatting>
  <conditionalFormatting sqref="L157">
    <cfRule type="expression" dxfId="2738" priority="309" stopIfTrue="1">
      <formula>"esterreur(reference)"</formula>
    </cfRule>
  </conditionalFormatting>
  <conditionalFormatting sqref="L156">
    <cfRule type="expression" dxfId="2737" priority="310" stopIfTrue="1">
      <formula>"esterreur(reference)"</formula>
    </cfRule>
  </conditionalFormatting>
  <conditionalFormatting sqref="L115">
    <cfRule type="expression" dxfId="2736" priority="308" stopIfTrue="1">
      <formula>"esterreur(reference)"</formula>
    </cfRule>
  </conditionalFormatting>
  <conditionalFormatting sqref="L113">
    <cfRule type="expression" dxfId="2735" priority="307" stopIfTrue="1">
      <formula>"esterreur(reference)"</formula>
    </cfRule>
  </conditionalFormatting>
  <conditionalFormatting sqref="L171">
    <cfRule type="expression" dxfId="2734" priority="306" stopIfTrue="1">
      <formula>"esterreur(reference)"</formula>
    </cfRule>
  </conditionalFormatting>
  <conditionalFormatting sqref="L174">
    <cfRule type="expression" dxfId="2733" priority="305" stopIfTrue="1">
      <formula>"esterreur(reference)"</formula>
    </cfRule>
  </conditionalFormatting>
  <conditionalFormatting sqref="L177">
    <cfRule type="expression" dxfId="2732" priority="304" stopIfTrue="1">
      <formula>"esterreur(reference)"</formula>
    </cfRule>
  </conditionalFormatting>
  <conditionalFormatting sqref="L183">
    <cfRule type="expression" dxfId="2731" priority="303" stopIfTrue="1">
      <formula>"esterreur(reference)"</formula>
    </cfRule>
  </conditionalFormatting>
  <conditionalFormatting sqref="L187">
    <cfRule type="expression" dxfId="2730" priority="302" stopIfTrue="1">
      <formula>"esterreur(reference)"</formula>
    </cfRule>
  </conditionalFormatting>
  <conditionalFormatting sqref="L197">
    <cfRule type="expression" dxfId="2729" priority="301" stopIfTrue="1">
      <formula>"esterreur(reference)"</formula>
    </cfRule>
  </conditionalFormatting>
  <conditionalFormatting sqref="L199">
    <cfRule type="expression" dxfId="2728" priority="300" stopIfTrue="1">
      <formula>"esterreur(reference)"</formula>
    </cfRule>
  </conditionalFormatting>
  <conditionalFormatting sqref="L198">
    <cfRule type="expression" dxfId="2727" priority="299" stopIfTrue="1">
      <formula>"esterreur(reference)"</formula>
    </cfRule>
  </conditionalFormatting>
  <conditionalFormatting sqref="L200">
    <cfRule type="expression" dxfId="2726" priority="298" stopIfTrue="1">
      <formula>"esterreur(reference)"</formula>
    </cfRule>
  </conditionalFormatting>
  <conditionalFormatting sqref="L201">
    <cfRule type="expression" dxfId="2725" priority="297" stopIfTrue="1">
      <formula>"esterreur(reference)"</formula>
    </cfRule>
  </conditionalFormatting>
  <conditionalFormatting sqref="L202:L204">
    <cfRule type="expression" dxfId="2724" priority="296" stopIfTrue="1">
      <formula>"esterreur(reference)"</formula>
    </cfRule>
  </conditionalFormatting>
  <conditionalFormatting sqref="L206">
    <cfRule type="expression" dxfId="2723" priority="294" stopIfTrue="1">
      <formula>"esterreur(reference)"</formula>
    </cfRule>
  </conditionalFormatting>
  <conditionalFormatting sqref="L205">
    <cfRule type="expression" dxfId="2722" priority="295" stopIfTrue="1">
      <formula>"esterreur(reference)"</formula>
    </cfRule>
  </conditionalFormatting>
  <conditionalFormatting sqref="L208">
    <cfRule type="expression" dxfId="2721" priority="292" stopIfTrue="1">
      <formula>"esterreur(reference)"</formula>
    </cfRule>
  </conditionalFormatting>
  <conditionalFormatting sqref="L211:L224">
    <cfRule type="expression" dxfId="2720" priority="291" stopIfTrue="1">
      <formula>"esterreur(reference)"</formula>
    </cfRule>
  </conditionalFormatting>
  <conditionalFormatting sqref="L225:L227">
    <cfRule type="expression" dxfId="2719" priority="290" stopIfTrue="1">
      <formula>"esterreur(reference)"</formula>
    </cfRule>
  </conditionalFormatting>
  <conditionalFormatting sqref="L180">
    <cfRule type="expression" dxfId="2718" priority="289" stopIfTrue="1">
      <formula>"esterreur(reference)"</formula>
    </cfRule>
  </conditionalFormatting>
  <conditionalFormatting sqref="L243">
    <cfRule type="expression" dxfId="2717" priority="288" stopIfTrue="1">
      <formula>"esterreur(reference)"</formula>
    </cfRule>
  </conditionalFormatting>
  <conditionalFormatting sqref="L246">
    <cfRule type="expression" dxfId="2716" priority="287" stopIfTrue="1">
      <formula>"esterreur(reference)"</formula>
    </cfRule>
  </conditionalFormatting>
  <conditionalFormatting sqref="L253">
    <cfRule type="expression" dxfId="2715" priority="286" stopIfTrue="1">
      <formula>"esterreur(reference)"</formula>
    </cfRule>
  </conditionalFormatting>
  <conditionalFormatting sqref="L254">
    <cfRule type="expression" dxfId="2714" priority="285" stopIfTrue="1">
      <formula>"esterreur(reference)"</formula>
    </cfRule>
  </conditionalFormatting>
  <conditionalFormatting sqref="L255">
    <cfRule type="expression" dxfId="2713" priority="284" stopIfTrue="1">
      <formula>"esterreur(reference)"</formula>
    </cfRule>
  </conditionalFormatting>
  <conditionalFormatting sqref="L256">
    <cfRule type="expression" dxfId="2712" priority="283" stopIfTrue="1">
      <formula>"esterreur(reference)"</formula>
    </cfRule>
  </conditionalFormatting>
  <conditionalFormatting sqref="L257">
    <cfRule type="expression" dxfId="2711" priority="282" stopIfTrue="1">
      <formula>"esterreur(reference)"</formula>
    </cfRule>
  </conditionalFormatting>
  <conditionalFormatting sqref="L258">
    <cfRule type="expression" dxfId="2710" priority="281" stopIfTrue="1">
      <formula>"esterreur(reference)"</formula>
    </cfRule>
  </conditionalFormatting>
  <conditionalFormatting sqref="L259">
    <cfRule type="expression" dxfId="2709" priority="280" stopIfTrue="1">
      <formula>"esterreur(reference)"</formula>
    </cfRule>
  </conditionalFormatting>
  <conditionalFormatting sqref="L260">
    <cfRule type="expression" dxfId="2708" priority="279" stopIfTrue="1">
      <formula>"esterreur(reference)"</formula>
    </cfRule>
  </conditionalFormatting>
  <conditionalFormatting sqref="L261">
    <cfRule type="expression" dxfId="2707" priority="278" stopIfTrue="1">
      <formula>"esterreur(reference)"</formula>
    </cfRule>
  </conditionalFormatting>
  <conditionalFormatting sqref="L262">
    <cfRule type="expression" dxfId="2706" priority="277" stopIfTrue="1">
      <formula>"esterreur(reference)"</formula>
    </cfRule>
  </conditionalFormatting>
  <conditionalFormatting sqref="L263:L264">
    <cfRule type="expression" dxfId="2705" priority="276" stopIfTrue="1">
      <formula>"esterreur(reference)"</formula>
    </cfRule>
  </conditionalFormatting>
  <conditionalFormatting sqref="L268">
    <cfRule type="expression" dxfId="2704" priority="274" stopIfTrue="1">
      <formula>"esterreur(reference)"</formula>
    </cfRule>
  </conditionalFormatting>
  <conditionalFormatting sqref="L267">
    <cfRule type="expression" dxfId="2703" priority="275" stopIfTrue="1">
      <formula>"esterreur(reference)"</formula>
    </cfRule>
  </conditionalFormatting>
  <conditionalFormatting sqref="L269">
    <cfRule type="expression" dxfId="2702" priority="273" stopIfTrue="1">
      <formula>"esterreur(reference)"</formula>
    </cfRule>
  </conditionalFormatting>
  <conditionalFormatting sqref="L270">
    <cfRule type="expression" dxfId="2701" priority="272" stopIfTrue="1">
      <formula>"esterreur(reference)"</formula>
    </cfRule>
  </conditionalFormatting>
  <conditionalFormatting sqref="L272:L273">
    <cfRule type="expression" dxfId="2700" priority="270" stopIfTrue="1">
      <formula>"esterreur(reference)"</formula>
    </cfRule>
  </conditionalFormatting>
  <conditionalFormatting sqref="L306">
    <cfRule type="expression" dxfId="2699" priority="268" stopIfTrue="1">
      <formula>"esterreur(reference)"</formula>
    </cfRule>
  </conditionalFormatting>
  <conditionalFormatting sqref="L307">
    <cfRule type="expression" dxfId="2698" priority="267" stopIfTrue="1">
      <formula>"esterreur(reference)"</formula>
    </cfRule>
  </conditionalFormatting>
  <conditionalFormatting sqref="L311">
    <cfRule type="expression" dxfId="2697" priority="266" stopIfTrue="1">
      <formula>"esterreur(reference)"</formula>
    </cfRule>
  </conditionalFormatting>
  <conditionalFormatting sqref="L317">
    <cfRule type="expression" dxfId="2696" priority="265" stopIfTrue="1">
      <formula>"esterreur(reference)"</formula>
    </cfRule>
  </conditionalFormatting>
  <conditionalFormatting sqref="L318">
    <cfRule type="expression" dxfId="2695" priority="264" stopIfTrue="1">
      <formula>"esterreur(reference)"</formula>
    </cfRule>
  </conditionalFormatting>
  <conditionalFormatting sqref="K5">
    <cfRule type="expression" dxfId="2694" priority="258" stopIfTrue="1">
      <formula>"esterreur(reference)"</formula>
    </cfRule>
  </conditionalFormatting>
  <conditionalFormatting sqref="L5">
    <cfRule type="expression" dxfId="2693" priority="257" stopIfTrue="1">
      <formula>"esterreur(reference)"</formula>
    </cfRule>
  </conditionalFormatting>
  <conditionalFormatting sqref="K182">
    <cfRule type="expression" dxfId="2692" priority="256" stopIfTrue="1">
      <formula>"esterreur(reference)"</formula>
    </cfRule>
  </conditionalFormatting>
  <conditionalFormatting sqref="K243">
    <cfRule type="expression" dxfId="2691" priority="255" stopIfTrue="1">
      <formula>"esterreur(reference)"</formula>
    </cfRule>
  </conditionalFormatting>
  <conditionalFormatting sqref="K246">
    <cfRule type="expression" dxfId="2690" priority="254" stopIfTrue="1">
      <formula>"esterreur(reference)"</formula>
    </cfRule>
  </conditionalFormatting>
  <conditionalFormatting sqref="K187">
    <cfRule type="expression" dxfId="2689" priority="253" stopIfTrue="1">
      <formula>"esterreur(reference)"</formula>
    </cfRule>
  </conditionalFormatting>
  <conditionalFormatting sqref="K190">
    <cfRule type="expression" dxfId="2688" priority="252" stopIfTrue="1">
      <formula>"esterreur(reference)"</formula>
    </cfRule>
  </conditionalFormatting>
  <conditionalFormatting sqref="L364:L375">
    <cfRule type="expression" dxfId="2687" priority="251" stopIfTrue="1">
      <formula>"esterreur(reference)"</formula>
    </cfRule>
  </conditionalFormatting>
  <conditionalFormatting sqref="L377:L393">
    <cfRule type="expression" dxfId="2686" priority="250" stopIfTrue="1">
      <formula>"esterreur(reference)"</formula>
    </cfRule>
  </conditionalFormatting>
  <conditionalFormatting sqref="K93">
    <cfRule type="expression" dxfId="2685" priority="249" stopIfTrue="1">
      <formula>"esterreur(reference)"</formula>
    </cfRule>
  </conditionalFormatting>
  <conditionalFormatting sqref="K239">
    <cfRule type="expression" dxfId="2684" priority="248" stopIfTrue="1">
      <formula>"esterreur(reference)"</formula>
    </cfRule>
  </conditionalFormatting>
  <conditionalFormatting sqref="L239">
    <cfRule type="expression" dxfId="2683" priority="247" stopIfTrue="1">
      <formula>"esterreur(reference)"</formula>
    </cfRule>
  </conditionalFormatting>
  <conditionalFormatting sqref="F183">
    <cfRule type="expression" dxfId="2682" priority="246" stopIfTrue="1">
      <formula>"esterreur(reference)"</formula>
    </cfRule>
  </conditionalFormatting>
  <conditionalFormatting sqref="L359">
    <cfRule type="expression" dxfId="2681" priority="245" stopIfTrue="1">
      <formula>"esterreur(reference)"</formula>
    </cfRule>
  </conditionalFormatting>
  <conditionalFormatting sqref="S185">
    <cfRule type="expression" dxfId="2680" priority="244" stopIfTrue="1">
      <formula>"esterreur(reference)"</formula>
    </cfRule>
  </conditionalFormatting>
  <conditionalFormatting sqref="K286">
    <cfRule type="expression" dxfId="2679" priority="243" stopIfTrue="1">
      <formula>"esterreur(reference)"</formula>
    </cfRule>
  </conditionalFormatting>
  <conditionalFormatting sqref="AO408:AO413">
    <cfRule type="cellIs" dxfId="2678" priority="242" operator="greaterThan">
      <formula>0</formula>
    </cfRule>
  </conditionalFormatting>
  <conditionalFormatting sqref="L71">
    <cfRule type="expression" dxfId="2677" priority="241" stopIfTrue="1">
      <formula>"esterreur(reference)"</formula>
    </cfRule>
  </conditionalFormatting>
  <conditionalFormatting sqref="L210">
    <cfRule type="expression" dxfId="2676" priority="238" stopIfTrue="1">
      <formula>"esterreur(reference)"</formula>
    </cfRule>
  </conditionalFormatting>
  <conditionalFormatting sqref="L122">
    <cfRule type="expression" dxfId="2675" priority="240" stopIfTrue="1">
      <formula>"esterreur(reference)"</formula>
    </cfRule>
  </conditionalFormatting>
  <conditionalFormatting sqref="L266">
    <cfRule type="expression" dxfId="2674" priority="237" stopIfTrue="1">
      <formula>"esterreur(reference)"</formula>
    </cfRule>
  </conditionalFormatting>
  <conditionalFormatting sqref="L135">
    <cfRule type="expression" dxfId="2673" priority="239" stopIfTrue="1">
      <formula>"esterreur(reference)"</formula>
    </cfRule>
  </conditionalFormatting>
  <conditionalFormatting sqref="L330">
    <cfRule type="expression" dxfId="2672" priority="236" stopIfTrue="1">
      <formula>"esterreur(reference)"</formula>
    </cfRule>
  </conditionalFormatting>
  <conditionalFormatting sqref="L75">
    <cfRule type="expression" dxfId="2671" priority="235" stopIfTrue="1">
      <formula>"esterreur(reference)"</formula>
    </cfRule>
  </conditionalFormatting>
  <conditionalFormatting sqref="L60">
    <cfRule type="expression" dxfId="2670" priority="233" stopIfTrue="1">
      <formula>"esterreur(reference)"</formula>
    </cfRule>
  </conditionalFormatting>
  <conditionalFormatting sqref="L59">
    <cfRule type="expression" dxfId="2669" priority="234" stopIfTrue="1">
      <formula>"esterreur(reference)"</formula>
    </cfRule>
  </conditionalFormatting>
  <conditionalFormatting sqref="F5">
    <cfRule type="expression" dxfId="2668" priority="232" stopIfTrue="1">
      <formula>"esterreur(reference)"</formula>
    </cfRule>
  </conditionalFormatting>
  <conditionalFormatting sqref="P25:Q30 Q18 P83:Q85 P41:Q41 P72:Q72 Q24 P49:Q54 P31:P40 P42:P48 Q6:Q14">
    <cfRule type="expression" dxfId="2667" priority="227" stopIfTrue="1">
      <formula>"esterreur(reference)"</formula>
    </cfRule>
  </conditionalFormatting>
  <conditionalFormatting sqref="P5">
    <cfRule type="expression" dxfId="2666" priority="204" stopIfTrue="1">
      <formula>"esterreur(reference)"</formula>
    </cfRule>
  </conditionalFormatting>
  <conditionalFormatting sqref="Q32">
    <cfRule type="expression" dxfId="2665" priority="222" stopIfTrue="1">
      <formula>"esterreur(reference)"</formula>
    </cfRule>
  </conditionalFormatting>
  <conditionalFormatting sqref="Q35">
    <cfRule type="expression" dxfId="2664" priority="221" stopIfTrue="1">
      <formula>"esterreur(reference)"</formula>
    </cfRule>
  </conditionalFormatting>
  <conditionalFormatting sqref="P55:P56 P71">
    <cfRule type="expression" dxfId="2663" priority="228" stopIfTrue="1">
      <formula>"esterreur(reference)"</formula>
    </cfRule>
  </conditionalFormatting>
  <conditionalFormatting sqref="P61:P70">
    <cfRule type="expression" dxfId="2662" priority="229" stopIfTrue="1">
      <formula>"esterreur(reference)"</formula>
    </cfRule>
  </conditionalFormatting>
  <conditionalFormatting sqref="P57:P59">
    <cfRule type="expression" dxfId="2661" priority="230" stopIfTrue="1">
      <formula>"esterreur(reference)"</formula>
    </cfRule>
  </conditionalFormatting>
  <conditionalFormatting sqref="P60">
    <cfRule type="expression" dxfId="2660" priority="231" stopIfTrue="1">
      <formula>"esterreur(reference)"</formula>
    </cfRule>
  </conditionalFormatting>
  <conditionalFormatting sqref="Q19 Q21:Q23">
    <cfRule type="expression" dxfId="2659" priority="225" stopIfTrue="1">
      <formula>"esterreur(reference)"</formula>
    </cfRule>
  </conditionalFormatting>
  <conditionalFormatting sqref="Q16:Q17">
    <cfRule type="expression" dxfId="2658" priority="226" stopIfTrue="1">
      <formula>"esterreur(reference)"</formula>
    </cfRule>
  </conditionalFormatting>
  <conditionalFormatting sqref="Q20">
    <cfRule type="expression" dxfId="2657" priority="224" stopIfTrue="1">
      <formula>"esterreur(reference)"</formula>
    </cfRule>
  </conditionalFormatting>
  <conditionalFormatting sqref="Q31 Q33:Q34">
    <cfRule type="expression" dxfId="2656" priority="223" stopIfTrue="1">
      <formula>"esterreur(reference)"</formula>
    </cfRule>
  </conditionalFormatting>
  <conditionalFormatting sqref="Q42">
    <cfRule type="expression" dxfId="2655" priority="220" stopIfTrue="1">
      <formula>"esterreur(reference)"</formula>
    </cfRule>
  </conditionalFormatting>
  <conditionalFormatting sqref="Q43">
    <cfRule type="expression" dxfId="2654" priority="219" stopIfTrue="1">
      <formula>"esterreur(reference)"</formula>
    </cfRule>
  </conditionalFormatting>
  <conditionalFormatting sqref="Q44">
    <cfRule type="expression" dxfId="2653" priority="218" stopIfTrue="1">
      <formula>"esterreur(reference)"</formula>
    </cfRule>
  </conditionalFormatting>
  <conditionalFormatting sqref="Q45:Q48">
    <cfRule type="expression" dxfId="2652" priority="217" stopIfTrue="1">
      <formula>"esterreur(reference)"</formula>
    </cfRule>
  </conditionalFormatting>
  <conditionalFormatting sqref="Q55">
    <cfRule type="expression" dxfId="2651" priority="216" stopIfTrue="1">
      <formula>"esterreur(reference)"</formula>
    </cfRule>
  </conditionalFormatting>
  <conditionalFormatting sqref="Q56">
    <cfRule type="expression" dxfId="2650" priority="215" stopIfTrue="1">
      <formula>"esterreur(reference)"</formula>
    </cfRule>
  </conditionalFormatting>
  <conditionalFormatting sqref="Q58">
    <cfRule type="expression" dxfId="2649" priority="214" stopIfTrue="1">
      <formula>"esterreur(reference)"</formula>
    </cfRule>
  </conditionalFormatting>
  <conditionalFormatting sqref="Q61">
    <cfRule type="expression" dxfId="2648" priority="213" stopIfTrue="1">
      <formula>"esterreur(reference)"</formula>
    </cfRule>
  </conditionalFormatting>
  <conditionalFormatting sqref="Q63">
    <cfRule type="expression" dxfId="2647" priority="212" stopIfTrue="1">
      <formula>"esterreur(reference)"</formula>
    </cfRule>
  </conditionalFormatting>
  <conditionalFormatting sqref="Q62">
    <cfRule type="expression" dxfId="2646" priority="211" stopIfTrue="1">
      <formula>"esterreur(reference)"</formula>
    </cfRule>
  </conditionalFormatting>
  <conditionalFormatting sqref="Q64">
    <cfRule type="expression" dxfId="2645" priority="210" stopIfTrue="1">
      <formula>"esterreur(reference)"</formula>
    </cfRule>
  </conditionalFormatting>
  <conditionalFormatting sqref="Q65">
    <cfRule type="expression" dxfId="2644" priority="209" stopIfTrue="1">
      <formula>"esterreur(reference)"</formula>
    </cfRule>
  </conditionalFormatting>
  <conditionalFormatting sqref="Q66:Q69">
    <cfRule type="expression" dxfId="2643" priority="208" stopIfTrue="1">
      <formula>"esterreur(reference)"</formula>
    </cfRule>
  </conditionalFormatting>
  <conditionalFormatting sqref="Q70">
    <cfRule type="expression" dxfId="2642" priority="207" stopIfTrue="1">
      <formula>"esterreur(reference)"</formula>
    </cfRule>
  </conditionalFormatting>
  <conditionalFormatting sqref="Q75:Q82">
    <cfRule type="expression" dxfId="2641" priority="206" stopIfTrue="1">
      <formula>"esterreur(reference)"</formula>
    </cfRule>
  </conditionalFormatting>
  <conditionalFormatting sqref="Q57">
    <cfRule type="expression" dxfId="2640" priority="205" stopIfTrue="1">
      <formula>"esterreur(reference)"</formula>
    </cfRule>
  </conditionalFormatting>
  <conditionalFormatting sqref="Q5">
    <cfRule type="expression" dxfId="2639" priority="203" stopIfTrue="1">
      <formula>"esterreur(reference)"</formula>
    </cfRule>
  </conditionalFormatting>
  <conditionalFormatting sqref="Q71">
    <cfRule type="expression" dxfId="2638" priority="202" stopIfTrue="1">
      <formula>"esterreur(reference)"</formula>
    </cfRule>
  </conditionalFormatting>
  <conditionalFormatting sqref="Q60">
    <cfRule type="expression" dxfId="2637" priority="200" stopIfTrue="1">
      <formula>"esterreur(reference)"</formula>
    </cfRule>
  </conditionalFormatting>
  <conditionalFormatting sqref="P98">
    <cfRule type="expression" dxfId="2636" priority="199" stopIfTrue="1">
      <formula>"esterreur(reference)"</formula>
    </cfRule>
  </conditionalFormatting>
  <conditionalFormatting sqref="Q59">
    <cfRule type="expression" dxfId="2635" priority="201" stopIfTrue="1">
      <formula>"esterreur(reference)"</formula>
    </cfRule>
  </conditionalFormatting>
  <conditionalFormatting sqref="P163:Q163 P164 P121:Q121 P152:Q152 P96:Q97 P100:Q100 P94:P95 P104:Q110 P99 P134:Q134 P101:P103 P135:P136 P155:P156 P111:P120">
    <cfRule type="expression" dxfId="2634" priority="195" stopIfTrue="1">
      <formula>"esterreur(reference)"</formula>
    </cfRule>
  </conditionalFormatting>
  <conditionalFormatting sqref="P141:P147">
    <cfRule type="expression" dxfId="2633" priority="196" stopIfTrue="1">
      <formula>"esterreur(reference)"</formula>
    </cfRule>
  </conditionalFormatting>
  <conditionalFormatting sqref="P137:P139">
    <cfRule type="expression" dxfId="2632" priority="197" stopIfTrue="1">
      <formula>"esterreur(reference)"</formula>
    </cfRule>
  </conditionalFormatting>
  <conditionalFormatting sqref="P140">
    <cfRule type="expression" dxfId="2631" priority="198" stopIfTrue="1">
      <formula>"esterreur(reference)"</formula>
    </cfRule>
  </conditionalFormatting>
  <conditionalFormatting sqref="Q94:Q95">
    <cfRule type="expression" dxfId="2630" priority="194" stopIfTrue="1">
      <formula>"esterreur(reference)"</formula>
    </cfRule>
  </conditionalFormatting>
  <conditionalFormatting sqref="Q98">
    <cfRule type="expression" dxfId="2629" priority="193" stopIfTrue="1">
      <formula>"esterreur(reference)"</formula>
    </cfRule>
  </conditionalFormatting>
  <conditionalFormatting sqref="Q101">
    <cfRule type="expression" dxfId="2628" priority="192" stopIfTrue="1">
      <formula>"esterreur(reference)"</formula>
    </cfRule>
  </conditionalFormatting>
  <conditionalFormatting sqref="Q102">
    <cfRule type="expression" dxfId="2627" priority="191" stopIfTrue="1">
      <formula>"esterreur(reference)"</formula>
    </cfRule>
  </conditionalFormatting>
  <conditionalFormatting sqref="Q103">
    <cfRule type="expression" dxfId="2626" priority="190" stopIfTrue="1">
      <formula>"esterreur(reference)"</formula>
    </cfRule>
  </conditionalFormatting>
  <conditionalFormatting sqref="Q111">
    <cfRule type="expression" dxfId="2625" priority="189" stopIfTrue="1">
      <formula>"esterreur(reference)"</formula>
    </cfRule>
  </conditionalFormatting>
  <conditionalFormatting sqref="Q112">
    <cfRule type="expression" dxfId="2624" priority="188" stopIfTrue="1">
      <formula>"esterreur(reference)"</formula>
    </cfRule>
  </conditionalFormatting>
  <conditionalFormatting sqref="Q114">
    <cfRule type="expression" dxfId="2623" priority="187" stopIfTrue="1">
      <formula>"esterreur(reference)"</formula>
    </cfRule>
  </conditionalFormatting>
  <conditionalFormatting sqref="Q116:Q119">
    <cfRule type="expression" dxfId="2622" priority="186" stopIfTrue="1">
      <formula>"esterreur(reference)"</formula>
    </cfRule>
  </conditionalFormatting>
  <conditionalFormatting sqref="Q120">
    <cfRule type="expression" dxfId="2621" priority="185" stopIfTrue="1">
      <formula>"esterreur(reference)"</formula>
    </cfRule>
  </conditionalFormatting>
  <conditionalFormatting sqref="Q130">
    <cfRule type="expression" dxfId="2620" priority="182" stopIfTrue="1">
      <formula>"esterreur(reference)"</formula>
    </cfRule>
  </conditionalFormatting>
  <conditionalFormatting sqref="Q124">
    <cfRule type="expression" dxfId="2619" priority="184" stopIfTrue="1">
      <formula>"esterreur(reference)"</formula>
    </cfRule>
  </conditionalFormatting>
  <conditionalFormatting sqref="Q123">
    <cfRule type="expression" dxfId="2618" priority="183" stopIfTrue="1">
      <formula>"esterreur(reference)"</formula>
    </cfRule>
  </conditionalFormatting>
  <conditionalFormatting sqref="Q139">
    <cfRule type="expression" dxfId="2617" priority="175" stopIfTrue="1">
      <formula>"esterreur(reference)"</formula>
    </cfRule>
  </conditionalFormatting>
  <conditionalFormatting sqref="Q131">
    <cfRule type="expression" dxfId="2616" priority="181" stopIfTrue="1">
      <formula>"esterreur(reference)"</formula>
    </cfRule>
  </conditionalFormatting>
  <conditionalFormatting sqref="Q132">
    <cfRule type="expression" dxfId="2615" priority="180" stopIfTrue="1">
      <formula>"esterreur(reference)"</formula>
    </cfRule>
  </conditionalFormatting>
  <conditionalFormatting sqref="Q133">
    <cfRule type="expression" dxfId="2614" priority="179" stopIfTrue="1">
      <formula>"esterreur(reference)"</formula>
    </cfRule>
  </conditionalFormatting>
  <conditionalFormatting sqref="Q141">
    <cfRule type="expression" dxfId="2613" priority="173" stopIfTrue="1">
      <formula>"esterreur(reference)"</formula>
    </cfRule>
  </conditionalFormatting>
  <conditionalFormatting sqref="Q136">
    <cfRule type="expression" dxfId="2612" priority="178" stopIfTrue="1">
      <formula>"esterreur(reference)"</formula>
    </cfRule>
  </conditionalFormatting>
  <conditionalFormatting sqref="Q137">
    <cfRule type="expression" dxfId="2611" priority="177" stopIfTrue="1">
      <formula>"esterreur(reference)"</formula>
    </cfRule>
  </conditionalFormatting>
  <conditionalFormatting sqref="Q138">
    <cfRule type="expression" dxfId="2610" priority="176" stopIfTrue="1">
      <formula>"esterreur(reference)"</formula>
    </cfRule>
  </conditionalFormatting>
  <conditionalFormatting sqref="Q143">
    <cfRule type="expression" dxfId="2609" priority="171" stopIfTrue="1">
      <formula>"esterreur(reference)"</formula>
    </cfRule>
  </conditionalFormatting>
  <conditionalFormatting sqref="Q140">
    <cfRule type="expression" dxfId="2608" priority="174" stopIfTrue="1">
      <formula>"esterreur(reference)"</formula>
    </cfRule>
  </conditionalFormatting>
  <conditionalFormatting sqref="Q142">
    <cfRule type="expression" dxfId="2607" priority="172" stopIfTrue="1">
      <formula>"esterreur(reference)"</formula>
    </cfRule>
  </conditionalFormatting>
  <conditionalFormatting sqref="Q144">
    <cfRule type="expression" dxfId="2606" priority="170" stopIfTrue="1">
      <formula>"esterreur(reference)"</formula>
    </cfRule>
  </conditionalFormatting>
  <conditionalFormatting sqref="Q145">
    <cfRule type="expression" dxfId="2605" priority="169" stopIfTrue="1">
      <formula>"esterreur(reference)"</formula>
    </cfRule>
  </conditionalFormatting>
  <conditionalFormatting sqref="Q146">
    <cfRule type="expression" dxfId="2604" priority="168" stopIfTrue="1">
      <formula>"esterreur(reference)"</formula>
    </cfRule>
  </conditionalFormatting>
  <conditionalFormatting sqref="Q147">
    <cfRule type="expression" dxfId="2603" priority="167" stopIfTrue="1">
      <formula>"esterreur(reference)"</formula>
    </cfRule>
  </conditionalFormatting>
  <conditionalFormatting sqref="Q113">
    <cfRule type="expression" dxfId="2602" priority="164" stopIfTrue="1">
      <formula>"esterreur(reference)"</formula>
    </cfRule>
  </conditionalFormatting>
  <conditionalFormatting sqref="Q155:Q161">
    <cfRule type="expression" dxfId="2601" priority="166" stopIfTrue="1">
      <formula>"esterreur(reference)"</formula>
    </cfRule>
  </conditionalFormatting>
  <conditionalFormatting sqref="Q115">
    <cfRule type="expression" dxfId="2600" priority="165" stopIfTrue="1">
      <formula>"esterreur(reference)"</formula>
    </cfRule>
  </conditionalFormatting>
  <conditionalFormatting sqref="P93">
    <cfRule type="expression" dxfId="2599" priority="163" stopIfTrue="1">
      <formula>"esterreur(reference)"</formula>
    </cfRule>
  </conditionalFormatting>
  <conditionalFormatting sqref="Q122">
    <cfRule type="expression" dxfId="2598" priority="162" stopIfTrue="1">
      <formula>"esterreur(reference)"</formula>
    </cfRule>
  </conditionalFormatting>
  <conditionalFormatting sqref="Q135">
    <cfRule type="expression" dxfId="2597" priority="161" stopIfTrue="1">
      <formula>"esterreur(reference)"</formula>
    </cfRule>
  </conditionalFormatting>
  <conditionalFormatting sqref="P231:Q231 P232 P172:Q172 P175:Q176 P178:Q179 P181:Q181 P184:Q186 P183 P188:Q189 Q182 P191:Q195 Q190 Q173 P225:P228 P197:P218">
    <cfRule type="expression" dxfId="2596" priority="158" stopIfTrue="1">
      <formula>"esterreur(reference)"</formula>
    </cfRule>
  </conditionalFormatting>
  <conditionalFormatting sqref="P219:P224">
    <cfRule type="expression" dxfId="2595" priority="159" stopIfTrue="1">
      <formula>"esterreur(reference)"</formula>
    </cfRule>
  </conditionalFormatting>
  <conditionalFormatting sqref="P196:Q196">
    <cfRule type="expression" dxfId="2594" priority="160" stopIfTrue="1">
      <formula>"esterreur(reference)"</formula>
    </cfRule>
  </conditionalFormatting>
  <conditionalFormatting sqref="Q171">
    <cfRule type="expression" dxfId="2593" priority="157" stopIfTrue="1">
      <formula>"esterreur(reference)"</formula>
    </cfRule>
  </conditionalFormatting>
  <conditionalFormatting sqref="Q174">
    <cfRule type="expression" dxfId="2592" priority="156" stopIfTrue="1">
      <formula>"esterreur(reference)"</formula>
    </cfRule>
  </conditionalFormatting>
  <conditionalFormatting sqref="Q177">
    <cfRule type="expression" dxfId="2591" priority="155" stopIfTrue="1">
      <formula>"esterreur(reference)"</formula>
    </cfRule>
  </conditionalFormatting>
  <conditionalFormatting sqref="Q183">
    <cfRule type="expression" dxfId="2590" priority="154" stopIfTrue="1">
      <formula>"esterreur(reference)"</formula>
    </cfRule>
  </conditionalFormatting>
  <conditionalFormatting sqref="Q187">
    <cfRule type="expression" dxfId="2589" priority="153" stopIfTrue="1">
      <formula>"esterreur(reference)"</formula>
    </cfRule>
  </conditionalFormatting>
  <conditionalFormatting sqref="Q180">
    <cfRule type="expression" dxfId="2588" priority="152" stopIfTrue="1">
      <formula>"esterreur(reference)"</formula>
    </cfRule>
  </conditionalFormatting>
  <conditionalFormatting sqref="P182">
    <cfRule type="expression" dxfId="2587" priority="151" stopIfTrue="1">
      <formula>"esterreur(reference)"</formula>
    </cfRule>
  </conditionalFormatting>
  <conditionalFormatting sqref="P174">
    <cfRule type="expression" dxfId="2586" priority="150" stopIfTrue="1">
      <formula>"esterreur(reference)"</formula>
    </cfRule>
  </conditionalFormatting>
  <conditionalFormatting sqref="P177">
    <cfRule type="expression" dxfId="2585" priority="149" stopIfTrue="1">
      <formula>"esterreur(reference)"</formula>
    </cfRule>
  </conditionalFormatting>
  <conditionalFormatting sqref="P180">
    <cfRule type="expression" dxfId="2584" priority="148" stopIfTrue="1">
      <formula>"esterreur(reference)"</formula>
    </cfRule>
  </conditionalFormatting>
  <conditionalFormatting sqref="P187">
    <cfRule type="expression" dxfId="2583" priority="147" stopIfTrue="1">
      <formula>"esterreur(reference)"</formula>
    </cfRule>
  </conditionalFormatting>
  <conditionalFormatting sqref="P190">
    <cfRule type="expression" dxfId="2582" priority="146" stopIfTrue="1">
      <formula>"esterreur(reference)"</formula>
    </cfRule>
  </conditionalFormatting>
  <conditionalFormatting sqref="P287:Q287 P288 P242:Q242 P251:Q252 P284:Q284 P253:P274">
    <cfRule type="expression" dxfId="2581" priority="143" stopIfTrue="1">
      <formula>"esterreur(reference)"</formula>
    </cfRule>
  </conditionalFormatting>
  <conditionalFormatting sqref="P275:P280">
    <cfRule type="expression" dxfId="2580" priority="144" stopIfTrue="1">
      <formula>"esterreur(reference)"</formula>
    </cfRule>
  </conditionalFormatting>
  <conditionalFormatting sqref="P281:P283">
    <cfRule type="expression" dxfId="2579" priority="145" stopIfTrue="1">
      <formula>"esterreur(reference)"</formula>
    </cfRule>
  </conditionalFormatting>
  <conditionalFormatting sqref="Q243">
    <cfRule type="expression" dxfId="2578" priority="142" stopIfTrue="1">
      <formula>"esterreur(reference)"</formula>
    </cfRule>
  </conditionalFormatting>
  <conditionalFormatting sqref="Q246">
    <cfRule type="expression" dxfId="2577" priority="141" stopIfTrue="1">
      <formula>"esterreur(reference)"</formula>
    </cfRule>
  </conditionalFormatting>
  <conditionalFormatting sqref="Q253">
    <cfRule type="expression" dxfId="2576" priority="140" stopIfTrue="1">
      <formula>"esterreur(reference)"</formula>
    </cfRule>
  </conditionalFormatting>
  <conditionalFormatting sqref="Q254">
    <cfRule type="expression" dxfId="2575" priority="139" stopIfTrue="1">
      <formula>"esterreur(reference)"</formula>
    </cfRule>
  </conditionalFormatting>
  <conditionalFormatting sqref="Q255">
    <cfRule type="expression" dxfId="2574" priority="138" stopIfTrue="1">
      <formula>"esterreur(reference)"</formula>
    </cfRule>
  </conditionalFormatting>
  <conditionalFormatting sqref="Q256">
    <cfRule type="expression" dxfId="2573" priority="137" stopIfTrue="1">
      <formula>"esterreur(reference)"</formula>
    </cfRule>
  </conditionalFormatting>
  <conditionalFormatting sqref="Q257">
    <cfRule type="expression" dxfId="2572" priority="136" stopIfTrue="1">
      <formula>"esterreur(reference)"</formula>
    </cfRule>
  </conditionalFormatting>
  <conditionalFormatting sqref="Q258">
    <cfRule type="expression" dxfId="2571" priority="135" stopIfTrue="1">
      <formula>"esterreur(reference)"</formula>
    </cfRule>
  </conditionalFormatting>
  <conditionalFormatting sqref="Q259">
    <cfRule type="expression" dxfId="2570" priority="134" stopIfTrue="1">
      <formula>"esterreur(reference)"</formula>
    </cfRule>
  </conditionalFormatting>
  <conditionalFormatting sqref="Q260">
    <cfRule type="expression" dxfId="2569" priority="133" stopIfTrue="1">
      <formula>"esterreur(reference)"</formula>
    </cfRule>
  </conditionalFormatting>
  <conditionalFormatting sqref="Q261">
    <cfRule type="expression" dxfId="2568" priority="132" stopIfTrue="1">
      <formula>"esterreur(reference)"</formula>
    </cfRule>
  </conditionalFormatting>
  <conditionalFormatting sqref="Q262">
    <cfRule type="expression" dxfId="2567" priority="131" stopIfTrue="1">
      <formula>"esterreur(reference)"</formula>
    </cfRule>
  </conditionalFormatting>
  <conditionalFormatting sqref="Q263:Q264">
    <cfRule type="expression" dxfId="2566" priority="130" stopIfTrue="1">
      <formula>"esterreur(reference)"</formula>
    </cfRule>
  </conditionalFormatting>
  <conditionalFormatting sqref="P240">
    <cfRule type="expression" dxfId="2565" priority="129" stopIfTrue="1">
      <formula>"esterreur(reference)"</formula>
    </cfRule>
  </conditionalFormatting>
  <conditionalFormatting sqref="P243">
    <cfRule type="expression" dxfId="2564" priority="128" stopIfTrue="1">
      <formula>"esterreur(reference)"</formula>
    </cfRule>
  </conditionalFormatting>
  <conditionalFormatting sqref="P246">
    <cfRule type="expression" dxfId="2563" priority="127" stopIfTrue="1">
      <formula>"esterreur(reference)"</formula>
    </cfRule>
  </conditionalFormatting>
  <conditionalFormatting sqref="Q240">
    <cfRule type="expression" dxfId="2562" priority="126" stopIfTrue="1">
      <formula>"esterreur(reference)"</formula>
    </cfRule>
  </conditionalFormatting>
  <conditionalFormatting sqref="P286">
    <cfRule type="expression" dxfId="2561" priority="125" stopIfTrue="1">
      <formula>"esterreur(reference)"</formula>
    </cfRule>
  </conditionalFormatting>
  <conditionalFormatting sqref="P308:Q310 P303:Q305 P351:Q351 P352 P348:Q348 P312:Q315 P306:P307 P311 P294:P302 Q319:Q324 P317:P347">
    <cfRule type="expression" dxfId="2560" priority="123" stopIfTrue="1">
      <formula>"esterreur(reference)"</formula>
    </cfRule>
  </conditionalFormatting>
  <conditionalFormatting sqref="P316:Q316">
    <cfRule type="expression" dxfId="2559" priority="124" stopIfTrue="1">
      <formula>"esterreur(reference)"</formula>
    </cfRule>
  </conditionalFormatting>
  <conditionalFormatting sqref="Q331:Q347">
    <cfRule type="expression" dxfId="2558" priority="111" stopIfTrue="1">
      <formula>"esterreur(reference)"</formula>
    </cfRule>
  </conditionalFormatting>
  <conditionalFormatting sqref="Q325">
    <cfRule type="expression" dxfId="2557" priority="115" stopIfTrue="1">
      <formula>"esterreur(reference)"</formula>
    </cfRule>
  </conditionalFormatting>
  <conditionalFormatting sqref="Q326">
    <cfRule type="expression" dxfId="2556" priority="114" stopIfTrue="1">
      <formula>"esterreur(reference)"</formula>
    </cfRule>
  </conditionalFormatting>
  <conditionalFormatting sqref="Q327">
    <cfRule type="expression" dxfId="2555" priority="113" stopIfTrue="1">
      <formula>"esterreur(reference)"</formula>
    </cfRule>
  </conditionalFormatting>
  <conditionalFormatting sqref="Q328">
    <cfRule type="expression" dxfId="2554" priority="112" stopIfTrue="1">
      <formula>"esterreur(reference)"</formula>
    </cfRule>
  </conditionalFormatting>
  <conditionalFormatting sqref="Q294:Q301">
    <cfRule type="expression" dxfId="2553" priority="122" stopIfTrue="1">
      <formula>"esterreur(reference)"</formula>
    </cfRule>
  </conditionalFormatting>
  <conditionalFormatting sqref="Q302">
    <cfRule type="expression" dxfId="2552" priority="121" stopIfTrue="1">
      <formula>"esterreur(reference)"</formula>
    </cfRule>
  </conditionalFormatting>
  <conditionalFormatting sqref="Q306">
    <cfRule type="expression" dxfId="2551" priority="120" stopIfTrue="1">
      <formula>"esterreur(reference)"</formula>
    </cfRule>
  </conditionalFormatting>
  <conditionalFormatting sqref="Q307">
    <cfRule type="expression" dxfId="2550" priority="119" stopIfTrue="1">
      <formula>"esterreur(reference)"</formula>
    </cfRule>
  </conditionalFormatting>
  <conditionalFormatting sqref="Q311">
    <cfRule type="expression" dxfId="2549" priority="118" stopIfTrue="1">
      <formula>"esterreur(reference)"</formula>
    </cfRule>
  </conditionalFormatting>
  <conditionalFormatting sqref="Q317">
    <cfRule type="expression" dxfId="2548" priority="117" stopIfTrue="1">
      <formula>"esterreur(reference)"</formula>
    </cfRule>
  </conditionalFormatting>
  <conditionalFormatting sqref="Q318">
    <cfRule type="expression" dxfId="2547" priority="116" stopIfTrue="1">
      <formula>"esterreur(reference)"</formula>
    </cfRule>
  </conditionalFormatting>
  <conditionalFormatting sqref="Q330">
    <cfRule type="expression" dxfId="2546" priority="110" stopIfTrue="1">
      <formula>"esterreur(reference)"</formula>
    </cfRule>
  </conditionalFormatting>
  <conditionalFormatting sqref="P363:Q363 P364:P375">
    <cfRule type="expression" dxfId="2545" priority="104" stopIfTrue="1">
      <formula>"esterreur(reference)"</formula>
    </cfRule>
  </conditionalFormatting>
  <conditionalFormatting sqref="P358:Q358">
    <cfRule type="expression" dxfId="2544" priority="105" stopIfTrue="1">
      <formula>"esterreur(reference)"</formula>
    </cfRule>
  </conditionalFormatting>
  <conditionalFormatting sqref="P376:Q376 P377:P392">
    <cfRule type="expression" dxfId="2543" priority="106" stopIfTrue="1">
      <formula>"esterreur(reference)"</formula>
    </cfRule>
  </conditionalFormatting>
  <conditionalFormatting sqref="P395:Q398 P393">
    <cfRule type="expression" dxfId="2542" priority="107" stopIfTrue="1">
      <formula>"esterreur(reference)"</formula>
    </cfRule>
  </conditionalFormatting>
  <conditionalFormatting sqref="P360:Q362 P359">
    <cfRule type="expression" dxfId="2541" priority="108" stopIfTrue="1">
      <formula>"esterreur(reference)"</formula>
    </cfRule>
  </conditionalFormatting>
  <conditionalFormatting sqref="P394">
    <cfRule type="expression" dxfId="2540" priority="109" stopIfTrue="1">
      <formula>"esterreur(reference)"</formula>
    </cfRule>
  </conditionalFormatting>
  <conditionalFormatting sqref="Q364:Q375">
    <cfRule type="expression" dxfId="2539" priority="103" stopIfTrue="1">
      <formula>"esterreur(reference)"</formula>
    </cfRule>
  </conditionalFormatting>
  <conditionalFormatting sqref="Q377:Q393">
    <cfRule type="expression" dxfId="2538" priority="102" stopIfTrue="1">
      <formula>"esterreur(reference)"</formula>
    </cfRule>
  </conditionalFormatting>
  <conditionalFormatting sqref="Q359">
    <cfRule type="expression" dxfId="2537" priority="101" stopIfTrue="1">
      <formula>"esterreur(reference)"</formula>
    </cfRule>
  </conditionalFormatting>
  <conditionalFormatting sqref="Q36:Q40">
    <cfRule type="expression" dxfId="2536" priority="100" stopIfTrue="1">
      <formula>"esterreur(reference)"</formula>
    </cfRule>
  </conditionalFormatting>
  <conditionalFormatting sqref="L68">
    <cfRule type="expression" dxfId="2535" priority="99" stopIfTrue="1">
      <formula>"esterreur(reference)"</formula>
    </cfRule>
  </conditionalFormatting>
  <conditionalFormatting sqref="Q149:Q151">
    <cfRule type="expression" dxfId="2534" priority="91" stopIfTrue="1">
      <formula>"esterreur(reference)"</formula>
    </cfRule>
  </conditionalFormatting>
  <conditionalFormatting sqref="H148 K148">
    <cfRule type="expression" dxfId="2533" priority="98" stopIfTrue="1">
      <formula>"esterreur(reference)"</formula>
    </cfRule>
  </conditionalFormatting>
  <conditionalFormatting sqref="L148">
    <cfRule type="expression" dxfId="2532" priority="97" stopIfTrue="1">
      <formula>"esterreur(reference)"</formula>
    </cfRule>
  </conditionalFormatting>
  <conditionalFormatting sqref="P148">
    <cfRule type="expression" dxfId="2531" priority="96" stopIfTrue="1">
      <formula>"esterreur(reference)"</formula>
    </cfRule>
  </conditionalFormatting>
  <conditionalFormatting sqref="Q148">
    <cfRule type="expression" dxfId="2530" priority="95" stopIfTrue="1">
      <formula>"esterreur(reference)"</formula>
    </cfRule>
  </conditionalFormatting>
  <conditionalFormatting sqref="H149:H151 K149:K151">
    <cfRule type="expression" dxfId="2529" priority="94" stopIfTrue="1">
      <formula>"esterreur(reference)"</formula>
    </cfRule>
  </conditionalFormatting>
  <conditionalFormatting sqref="L149:L151">
    <cfRule type="expression" dxfId="2528" priority="93" stopIfTrue="1">
      <formula>"esterreur(reference)"</formula>
    </cfRule>
  </conditionalFormatting>
  <conditionalFormatting sqref="P149:P151">
    <cfRule type="expression" dxfId="2527" priority="92" stopIfTrue="1">
      <formula>"esterreur(reference)"</formula>
    </cfRule>
  </conditionalFormatting>
  <conditionalFormatting sqref="L158:L161">
    <cfRule type="expression" dxfId="2526" priority="90" stopIfTrue="1">
      <formula>"esterreur(reference)"</formula>
    </cfRule>
  </conditionalFormatting>
  <conditionalFormatting sqref="AG414:AI417">
    <cfRule type="cellIs" dxfId="2525" priority="89" operator="greaterThan">
      <formula>0</formula>
    </cfRule>
  </conditionalFormatting>
  <conditionalFormatting sqref="AO414:AO417">
    <cfRule type="cellIs" dxfId="2524" priority="88" operator="greaterThan">
      <formula>0</formula>
    </cfRule>
  </conditionalFormatting>
  <conditionalFormatting sqref="Q99">
    <cfRule type="expression" dxfId="2523" priority="87" stopIfTrue="1">
      <formula>"esterreur(reference)"</formula>
    </cfRule>
  </conditionalFormatting>
  <conditionalFormatting sqref="L93">
    <cfRule type="expression" dxfId="2522" priority="86" stopIfTrue="1">
      <formula>"esterreur(reference)"</formula>
    </cfRule>
  </conditionalFormatting>
  <conditionalFormatting sqref="Q93">
    <cfRule type="expression" dxfId="2521" priority="85" stopIfTrue="1">
      <formula>"esterreur(reference)"</formula>
    </cfRule>
  </conditionalFormatting>
  <conditionalFormatting sqref="K171">
    <cfRule type="expression" dxfId="2520" priority="84" stopIfTrue="1">
      <formula>"esterreur(reference)"</formula>
    </cfRule>
  </conditionalFormatting>
  <conditionalFormatting sqref="P171">
    <cfRule type="expression" dxfId="2519" priority="83" stopIfTrue="1">
      <formula>"esterreur(reference)"</formula>
    </cfRule>
  </conditionalFormatting>
  <conditionalFormatting sqref="K180 K177 K174">
    <cfRule type="expression" dxfId="2518" priority="82" stopIfTrue="1">
      <formula>"esterreur(reference)"</formula>
    </cfRule>
  </conditionalFormatting>
  <conditionalFormatting sqref="Q207">
    <cfRule type="expression" dxfId="2517" priority="73" stopIfTrue="1">
      <formula>"esterreur(reference)"</formula>
    </cfRule>
  </conditionalFormatting>
  <conditionalFormatting sqref="Q197">
    <cfRule type="expression" dxfId="2516" priority="81" stopIfTrue="1">
      <formula>"esterreur(reference)"</formula>
    </cfRule>
  </conditionalFormatting>
  <conditionalFormatting sqref="Q199">
    <cfRule type="expression" dxfId="2515" priority="80" stopIfTrue="1">
      <formula>"esterreur(reference)"</formula>
    </cfRule>
  </conditionalFormatting>
  <conditionalFormatting sqref="Q198">
    <cfRule type="expression" dxfId="2514" priority="79" stopIfTrue="1">
      <formula>"esterreur(reference)"</formula>
    </cfRule>
  </conditionalFormatting>
  <conditionalFormatting sqref="Q200">
    <cfRule type="expression" dxfId="2513" priority="78" stopIfTrue="1">
      <formula>"esterreur(reference)"</formula>
    </cfRule>
  </conditionalFormatting>
  <conditionalFormatting sqref="Q201">
    <cfRule type="expression" dxfId="2512" priority="77" stopIfTrue="1">
      <formula>"esterreur(reference)"</formula>
    </cfRule>
  </conditionalFormatting>
  <conditionalFormatting sqref="Q202:Q204">
    <cfRule type="expression" dxfId="2511" priority="76" stopIfTrue="1">
      <formula>"esterreur(reference)"</formula>
    </cfRule>
  </conditionalFormatting>
  <conditionalFormatting sqref="Q206">
    <cfRule type="expression" dxfId="2510" priority="74" stopIfTrue="1">
      <formula>"esterreur(reference)"</formula>
    </cfRule>
  </conditionalFormatting>
  <conditionalFormatting sqref="Q205">
    <cfRule type="expression" dxfId="2509" priority="75" stopIfTrue="1">
      <formula>"esterreur(reference)"</formula>
    </cfRule>
  </conditionalFormatting>
  <conditionalFormatting sqref="Q208">
    <cfRule type="expression" dxfId="2508" priority="72" stopIfTrue="1">
      <formula>"esterreur(reference)"</formula>
    </cfRule>
  </conditionalFormatting>
  <conditionalFormatting sqref="Q211:Q224">
    <cfRule type="expression" dxfId="2507" priority="71" stopIfTrue="1">
      <formula>"esterreur(reference)"</formula>
    </cfRule>
  </conditionalFormatting>
  <conditionalFormatting sqref="Q225:Q227">
    <cfRule type="expression" dxfId="2506" priority="70" stopIfTrue="1">
      <formula>"esterreur(reference)"</formula>
    </cfRule>
  </conditionalFormatting>
  <conditionalFormatting sqref="Q210">
    <cfRule type="expression" dxfId="2505" priority="69" stopIfTrue="1">
      <formula>"esterreur(reference)"</formula>
    </cfRule>
  </conditionalFormatting>
  <conditionalFormatting sqref="L240">
    <cfRule type="expression" dxfId="2504" priority="68" stopIfTrue="1">
      <formula>"esterreur(reference)"</formula>
    </cfRule>
  </conditionalFormatting>
  <conditionalFormatting sqref="K240">
    <cfRule type="expression" dxfId="2503" priority="67" stopIfTrue="1">
      <formula>"esterreur(reference)"</formula>
    </cfRule>
  </conditionalFormatting>
  <conditionalFormatting sqref="L294:L302">
    <cfRule type="expression" dxfId="2502" priority="66" stopIfTrue="1">
      <formula>"esterreur(reference)"</formula>
    </cfRule>
  </conditionalFormatting>
  <conditionalFormatting sqref="Q275:Q283">
    <cfRule type="expression" dxfId="2501" priority="65" stopIfTrue="1">
      <formula>"esterreur(reference)"</formula>
    </cfRule>
  </conditionalFormatting>
  <conditionalFormatting sqref="Q271">
    <cfRule type="expression" dxfId="2500" priority="60" stopIfTrue="1">
      <formula>"esterreur(reference)"</formula>
    </cfRule>
  </conditionalFormatting>
  <conditionalFormatting sqref="Q274">
    <cfRule type="expression" dxfId="2499" priority="58" stopIfTrue="1">
      <formula>"esterreur(reference)"</formula>
    </cfRule>
  </conditionalFormatting>
  <conditionalFormatting sqref="Q268">
    <cfRule type="expression" dxfId="2498" priority="63" stopIfTrue="1">
      <formula>"esterreur(reference)"</formula>
    </cfRule>
  </conditionalFormatting>
  <conditionalFormatting sqref="Q267">
    <cfRule type="expression" dxfId="2497" priority="64" stopIfTrue="1">
      <formula>"esterreur(reference)"</formula>
    </cfRule>
  </conditionalFormatting>
  <conditionalFormatting sqref="Q269">
    <cfRule type="expression" dxfId="2496" priority="62" stopIfTrue="1">
      <formula>"esterreur(reference)"</formula>
    </cfRule>
  </conditionalFormatting>
  <conditionalFormatting sqref="Q270">
    <cfRule type="expression" dxfId="2495" priority="61" stopIfTrue="1">
      <formula>"esterreur(reference)"</formula>
    </cfRule>
  </conditionalFormatting>
  <conditionalFormatting sqref="Q272:Q273">
    <cfRule type="expression" dxfId="2494" priority="59" stopIfTrue="1">
      <formula>"esterreur(reference)"</formula>
    </cfRule>
  </conditionalFormatting>
  <conditionalFormatting sqref="Q266">
    <cfRule type="expression" dxfId="2493" priority="57" stopIfTrue="1">
      <formula>"esterreur(reference)"</formula>
    </cfRule>
  </conditionalFormatting>
  <conditionalFormatting sqref="AH431:AI431">
    <cfRule type="cellIs" dxfId="2492" priority="56" operator="greaterThan">
      <formula>0</formula>
    </cfRule>
  </conditionalFormatting>
  <conditionalFormatting sqref="AH448:AI450">
    <cfRule type="cellIs" dxfId="2491" priority="55" operator="greaterThan">
      <formula>0</formula>
    </cfRule>
  </conditionalFormatting>
  <conditionalFormatting sqref="AH462:AI464">
    <cfRule type="cellIs" dxfId="2490" priority="54" operator="greaterThan">
      <formula>0</formula>
    </cfRule>
  </conditionalFormatting>
  <conditionalFormatting sqref="AH476:AI478">
    <cfRule type="cellIs" dxfId="2489" priority="53" operator="greaterThan">
      <formula>0</formula>
    </cfRule>
  </conditionalFormatting>
  <conditionalFormatting sqref="AH494:AI496">
    <cfRule type="cellIs" dxfId="2488" priority="52" operator="greaterThan">
      <formula>0</formula>
    </cfRule>
  </conditionalFormatting>
  <conditionalFormatting sqref="L17">
    <cfRule type="expression" dxfId="2487" priority="51" stopIfTrue="1">
      <formula>"esterreur(reference)"</formula>
    </cfRule>
  </conditionalFormatting>
  <conditionalFormatting sqref="J168:J195 J90:J91 J3 J236:J239 J308:J310 J163:J166 J83:J88 J231:J234 J287:J289 J351:J354 J72 J152 J399 J242 J96:J97 J13:J14 J16 J312:J315 J155:J156 J363:J375 J284 J18:J54 J100:J136 J225:J228 J291:J305 J317:J348 J251:J274 J197:J218">
    <cfRule type="expression" dxfId="2486" priority="34" stopIfTrue="1">
      <formula>"esterreur(reference)"</formula>
    </cfRule>
  </conditionalFormatting>
  <conditionalFormatting sqref="J275:J280">
    <cfRule type="expression" dxfId="2485" priority="35" stopIfTrue="1">
      <formula>"esterreur(reference)"</formula>
    </cfRule>
  </conditionalFormatting>
  <conditionalFormatting sqref="J219:J224">
    <cfRule type="expression" dxfId="2484" priority="36" stopIfTrue="1">
      <formula>"esterreur(reference)"</formula>
    </cfRule>
  </conditionalFormatting>
  <conditionalFormatting sqref="J141:J147">
    <cfRule type="expression" dxfId="2483" priority="37" stopIfTrue="1">
      <formula>"esterreur(reference)"</formula>
    </cfRule>
  </conditionalFormatting>
  <conditionalFormatting sqref="J137:J139">
    <cfRule type="expression" dxfId="2482" priority="38" stopIfTrue="1">
      <formula>"esterreur(reference)"</formula>
    </cfRule>
  </conditionalFormatting>
  <conditionalFormatting sqref="J140">
    <cfRule type="expression" dxfId="2481" priority="39" stopIfTrue="1">
      <formula>"esterreur(reference)"</formula>
    </cfRule>
  </conditionalFormatting>
  <conditionalFormatting sqref="J281:J283">
    <cfRule type="expression" dxfId="2480" priority="40" stopIfTrue="1">
      <formula>"esterreur(reference)"</formula>
    </cfRule>
  </conditionalFormatting>
  <conditionalFormatting sqref="J356:J358">
    <cfRule type="expression" dxfId="2479" priority="41" stopIfTrue="1">
      <formula>"esterreur(reference)"</formula>
    </cfRule>
  </conditionalFormatting>
  <conditionalFormatting sqref="J376:J392">
    <cfRule type="expression" dxfId="2478" priority="42" stopIfTrue="1">
      <formula>"esterreur(reference)"</formula>
    </cfRule>
  </conditionalFormatting>
  <conditionalFormatting sqref="J395:J398 J393">
    <cfRule type="expression" dxfId="2477" priority="43" stopIfTrue="1">
      <formula>"esterreur(reference)"</formula>
    </cfRule>
  </conditionalFormatting>
  <conditionalFormatting sqref="J360:J362">
    <cfRule type="expression" dxfId="2476" priority="44" stopIfTrue="1">
      <formula>"esterreur(reference)"</formula>
    </cfRule>
  </conditionalFormatting>
  <conditionalFormatting sqref="J316">
    <cfRule type="expression" dxfId="2475" priority="45" stopIfTrue="1">
      <formula>"esterreur(reference)"</formula>
    </cfRule>
  </conditionalFormatting>
  <conditionalFormatting sqref="J196">
    <cfRule type="expression" dxfId="2474" priority="46" stopIfTrue="1">
      <formula>"esterreur(reference)"</formula>
    </cfRule>
  </conditionalFormatting>
  <conditionalFormatting sqref="J55:J56 J71">
    <cfRule type="expression" dxfId="2473" priority="47" stopIfTrue="1">
      <formula>"esterreur(reference)"</formula>
    </cfRule>
  </conditionalFormatting>
  <conditionalFormatting sqref="J61:J70">
    <cfRule type="expression" dxfId="2472" priority="48" stopIfTrue="1">
      <formula>"esterreur(reference)"</formula>
    </cfRule>
  </conditionalFormatting>
  <conditionalFormatting sqref="J57:J59">
    <cfRule type="expression" dxfId="2471" priority="49" stopIfTrue="1">
      <formula>"esterreur(reference)"</formula>
    </cfRule>
  </conditionalFormatting>
  <conditionalFormatting sqref="J60">
    <cfRule type="expression" dxfId="2470" priority="50" stopIfTrue="1">
      <formula>"esterreur(reference)"</formula>
    </cfRule>
  </conditionalFormatting>
  <conditionalFormatting sqref="J306:J307">
    <cfRule type="expression" dxfId="2469" priority="33" stopIfTrue="1">
      <formula>"esterreur(reference)"</formula>
    </cfRule>
  </conditionalFormatting>
  <conditionalFormatting sqref="J311">
    <cfRule type="expression" dxfId="2468" priority="32" stopIfTrue="1">
      <formula>"esterreur(reference)"</formula>
    </cfRule>
  </conditionalFormatting>
  <conditionalFormatting sqref="J359">
    <cfRule type="expression" dxfId="2467" priority="31" stopIfTrue="1">
      <formula>"esterreur(reference)"</formula>
    </cfRule>
  </conditionalFormatting>
  <conditionalFormatting sqref="J148">
    <cfRule type="expression" dxfId="2466" priority="30" stopIfTrue="1">
      <formula>"esterreur(reference)"</formula>
    </cfRule>
  </conditionalFormatting>
  <conditionalFormatting sqref="J149:J151">
    <cfRule type="expression" dxfId="2465" priority="29" stopIfTrue="1">
      <formula>"esterreur(reference)"</formula>
    </cfRule>
  </conditionalFormatting>
  <conditionalFormatting sqref="O122:O133">
    <cfRule type="expression" dxfId="2464" priority="28" stopIfTrue="1">
      <formula>"esterreur(reference)"</formula>
    </cfRule>
  </conditionalFormatting>
  <conditionalFormatting sqref="O83:O85 O72 O13:O14 O16 O18:O54">
    <cfRule type="expression" dxfId="2463" priority="23" stopIfTrue="1">
      <formula>"esterreur(reference)"</formula>
    </cfRule>
  </conditionalFormatting>
  <conditionalFormatting sqref="O55:O56 O71">
    <cfRule type="expression" dxfId="2462" priority="24" stopIfTrue="1">
      <formula>"esterreur(reference)"</formula>
    </cfRule>
  </conditionalFormatting>
  <conditionalFormatting sqref="O61:O70">
    <cfRule type="expression" dxfId="2461" priority="25" stopIfTrue="1">
      <formula>"esterreur(reference)"</formula>
    </cfRule>
  </conditionalFormatting>
  <conditionalFormatting sqref="O57:O59">
    <cfRule type="expression" dxfId="2460" priority="26" stopIfTrue="1">
      <formula>"esterreur(reference)"</formula>
    </cfRule>
  </conditionalFormatting>
  <conditionalFormatting sqref="O60">
    <cfRule type="expression" dxfId="2459" priority="27" stopIfTrue="1">
      <formula>"esterreur(reference)"</formula>
    </cfRule>
  </conditionalFormatting>
  <conditionalFormatting sqref="O163:O164 O152 O96:O97 O134:O136 O155:O156 O100:O121">
    <cfRule type="expression" dxfId="2458" priority="19" stopIfTrue="1">
      <formula>"esterreur(reference)"</formula>
    </cfRule>
  </conditionalFormatting>
  <conditionalFormatting sqref="O141:O147">
    <cfRule type="expression" dxfId="2457" priority="20" stopIfTrue="1">
      <formula>"esterreur(reference)"</formula>
    </cfRule>
  </conditionalFormatting>
  <conditionalFormatting sqref="O137:O139">
    <cfRule type="expression" dxfId="2456" priority="21" stopIfTrue="1">
      <formula>"esterreur(reference)"</formula>
    </cfRule>
  </conditionalFormatting>
  <conditionalFormatting sqref="O140">
    <cfRule type="expression" dxfId="2455" priority="22" stopIfTrue="1">
      <formula>"esterreur(reference)"</formula>
    </cfRule>
  </conditionalFormatting>
  <conditionalFormatting sqref="O171:O195 O231:O232 O225:O228 O197:O218">
    <cfRule type="expression" dxfId="2454" priority="16" stopIfTrue="1">
      <formula>"esterreur(reference)"</formula>
    </cfRule>
  </conditionalFormatting>
  <conditionalFormatting sqref="O219:O224">
    <cfRule type="expression" dxfId="2453" priority="17" stopIfTrue="1">
      <formula>"esterreur(reference)"</formula>
    </cfRule>
  </conditionalFormatting>
  <conditionalFormatting sqref="O196">
    <cfRule type="expression" dxfId="2452" priority="18" stopIfTrue="1">
      <formula>"esterreur(reference)"</formula>
    </cfRule>
  </conditionalFormatting>
  <conditionalFormatting sqref="O287:O288 O242 O284 O251:O274">
    <cfRule type="expression" dxfId="2451" priority="13" stopIfTrue="1">
      <formula>"esterreur(reference)"</formula>
    </cfRule>
  </conditionalFormatting>
  <conditionalFormatting sqref="O275:O280">
    <cfRule type="expression" dxfId="2450" priority="14" stopIfTrue="1">
      <formula>"esterreur(reference)"</formula>
    </cfRule>
  </conditionalFormatting>
  <conditionalFormatting sqref="O281:O283">
    <cfRule type="expression" dxfId="2449" priority="15" stopIfTrue="1">
      <formula>"esterreur(reference)"</formula>
    </cfRule>
  </conditionalFormatting>
  <conditionalFormatting sqref="O308:O310 O351:O352 O312:O315 O294:O305 O317:O348">
    <cfRule type="expression" dxfId="2448" priority="11" stopIfTrue="1">
      <formula>"esterreur(reference)"</formula>
    </cfRule>
  </conditionalFormatting>
  <conditionalFormatting sqref="O316">
    <cfRule type="expression" dxfId="2447" priority="12" stopIfTrue="1">
      <formula>"esterreur(reference)"</formula>
    </cfRule>
  </conditionalFormatting>
  <conditionalFormatting sqref="O306:O307">
    <cfRule type="expression" dxfId="2446" priority="10" stopIfTrue="1">
      <formula>"esterreur(reference)"</formula>
    </cfRule>
  </conditionalFormatting>
  <conditionalFormatting sqref="O311">
    <cfRule type="expression" dxfId="2445" priority="9" stopIfTrue="1">
      <formula>"esterreur(reference)"</formula>
    </cfRule>
  </conditionalFormatting>
  <conditionalFormatting sqref="O363:O375">
    <cfRule type="expression" dxfId="2444" priority="4" stopIfTrue="1">
      <formula>"esterreur(reference)"</formula>
    </cfRule>
  </conditionalFormatting>
  <conditionalFormatting sqref="O358">
    <cfRule type="expression" dxfId="2443" priority="5" stopIfTrue="1">
      <formula>"esterreur(reference)"</formula>
    </cfRule>
  </conditionalFormatting>
  <conditionalFormatting sqref="O376:O392">
    <cfRule type="expression" dxfId="2442" priority="6" stopIfTrue="1">
      <formula>"esterreur(reference)"</formula>
    </cfRule>
  </conditionalFormatting>
  <conditionalFormatting sqref="O395:O398 O393">
    <cfRule type="expression" dxfId="2441" priority="7" stopIfTrue="1">
      <formula>"esterreur(reference)"</formula>
    </cfRule>
  </conditionalFormatting>
  <conditionalFormatting sqref="O360:O362">
    <cfRule type="expression" dxfId="2440" priority="8" stopIfTrue="1">
      <formula>"esterreur(reference)"</formula>
    </cfRule>
  </conditionalFormatting>
  <conditionalFormatting sqref="O359">
    <cfRule type="expression" dxfId="2439" priority="3" stopIfTrue="1">
      <formula>"esterreur(reference)"</formula>
    </cfRule>
  </conditionalFormatting>
  <conditionalFormatting sqref="O148">
    <cfRule type="expression" dxfId="2438" priority="2" stopIfTrue="1">
      <formula>"esterreur(reference)"</formula>
    </cfRule>
  </conditionalFormatting>
  <conditionalFormatting sqref="O149:O151">
    <cfRule type="expression" dxfId="2437" priority="1" stopIfTrue="1">
      <formula>"esterreur(reference)"</formula>
    </cfRule>
  </conditionalFormatting>
  <printOptions horizontalCentered="1"/>
  <pageMargins left="0" right="0" top="0.51181102362204722" bottom="0.23622047244094491" header="0" footer="0"/>
  <pageSetup orientation="landscape"/>
  <rowBreaks count="9" manualBreakCount="9">
    <brk id="289" man="1"/>
    <brk id="482" man="1"/>
    <brk id="354" man="1"/>
    <brk id="483" man="1"/>
    <brk id="166" man="1"/>
    <brk id="86" man="1"/>
    <brk id="88" man="1"/>
    <brk id="234" man="1"/>
    <brk id="398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4BA8-568F-4054-90C8-DDE9201EADF5}">
  <sheetPr>
    <tabColor theme="4" tint="0.79998168889431442"/>
  </sheetPr>
  <dimension ref="A1:BJ697"/>
  <sheetViews>
    <sheetView topLeftCell="C1" workbookViewId="0">
      <selection sqref="A1:XFD1048576"/>
    </sheetView>
  </sheetViews>
  <sheetFormatPr baseColWidth="10" defaultColWidth="12.625" defaultRowHeight="15" customHeight="1"/>
  <cols>
    <col min="1" max="1" width="24.125" hidden="1" customWidth="1"/>
    <col min="2" max="2" width="21.625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20.75" customWidth="1"/>
    <col min="20" max="20" width="3" customWidth="1"/>
    <col min="21" max="21" width="4" customWidth="1"/>
    <col min="22" max="22" width="28.75" customWidth="1"/>
    <col min="23" max="23" width="15.125" bestFit="1" customWidth="1"/>
    <col min="24" max="24" width="10.8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40" ht="35.25">
      <c r="B1" s="1"/>
      <c r="C1" s="1" t="s">
        <v>256</v>
      </c>
      <c r="D1" s="2"/>
      <c r="E1" s="2"/>
      <c r="F1" s="2"/>
      <c r="G1" s="2"/>
      <c r="H1" s="1"/>
      <c r="I1" s="2"/>
      <c r="J1" s="1"/>
      <c r="K1" s="749" t="s">
        <v>0</v>
      </c>
      <c r="L1" s="2"/>
      <c r="M1" s="2"/>
      <c r="N1" s="4"/>
      <c r="O1" s="1"/>
      <c r="P1" s="2"/>
      <c r="Q1" s="1"/>
      <c r="R1" s="2"/>
      <c r="S1" s="5" t="s">
        <v>567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258</v>
      </c>
      <c r="K2" s="9"/>
      <c r="L2" s="9" t="s">
        <v>259</v>
      </c>
      <c r="M2" s="11"/>
      <c r="N2" s="11"/>
      <c r="O2" s="9" t="s">
        <v>258</v>
      </c>
      <c r="P2" s="9"/>
      <c r="Q2" s="9" t="s">
        <v>259</v>
      </c>
      <c r="R2" s="11"/>
      <c r="S2" s="11"/>
      <c r="T2" s="11"/>
      <c r="U2" s="11"/>
    </row>
    <row r="3" spans="1:40" ht="21" thickTop="1">
      <c r="B3" s="12"/>
      <c r="C3" s="13"/>
      <c r="D3" s="774" t="s">
        <v>5</v>
      </c>
      <c r="E3" s="775"/>
      <c r="F3" s="776"/>
      <c r="G3" s="777" t="s">
        <v>6</v>
      </c>
      <c r="H3" s="775"/>
      <c r="I3" s="776"/>
      <c r="J3" s="777" t="s">
        <v>7</v>
      </c>
      <c r="K3" s="775"/>
      <c r="L3" s="776"/>
      <c r="M3" s="777" t="s">
        <v>8</v>
      </c>
      <c r="N3" s="776"/>
      <c r="O3" s="774" t="s">
        <v>9</v>
      </c>
      <c r="P3" s="775"/>
      <c r="Q3" s="776"/>
      <c r="R3" s="777" t="s">
        <v>10</v>
      </c>
      <c r="S3" s="778"/>
      <c r="T3" s="14"/>
      <c r="U3" s="14"/>
      <c r="V3" s="12" t="s">
        <v>260</v>
      </c>
      <c r="W3" s="12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12" t="s">
        <v>261</v>
      </c>
      <c r="W4" s="12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45" customHeight="1">
      <c r="A5" t="s">
        <v>262</v>
      </c>
      <c r="B5" s="12" t="s">
        <v>0</v>
      </c>
      <c r="C5" s="21" t="s">
        <v>16</v>
      </c>
      <c r="D5" s="22"/>
      <c r="E5" s="22"/>
      <c r="F5" s="23">
        <v>691716.39517554897</v>
      </c>
      <c r="G5" s="24"/>
      <c r="H5" s="22"/>
      <c r="I5" s="25">
        <v>691716.39517554897</v>
      </c>
      <c r="J5" s="24"/>
      <c r="K5" s="26"/>
      <c r="L5" s="23">
        <v>2741022.1500000004</v>
      </c>
      <c r="M5" s="27"/>
      <c r="N5" s="28"/>
      <c r="O5" s="24"/>
      <c r="P5" s="26"/>
      <c r="Q5" s="23">
        <v>3203016.83</v>
      </c>
      <c r="R5" s="27"/>
      <c r="S5" s="29"/>
      <c r="T5" s="14"/>
      <c r="U5" s="14"/>
      <c r="V5" s="12" t="s">
        <v>263</v>
      </c>
      <c r="W5" s="12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45" customHeight="1">
      <c r="A6" t="s">
        <v>264</v>
      </c>
      <c r="B6" s="12" t="s">
        <v>0</v>
      </c>
      <c r="C6" s="30" t="s">
        <v>17</v>
      </c>
      <c r="D6" s="31">
        <v>25</v>
      </c>
      <c r="E6" s="31">
        <v>962.48850006985185</v>
      </c>
      <c r="F6" s="31">
        <v>24062.212501746297</v>
      </c>
      <c r="G6" s="32">
        <v>25</v>
      </c>
      <c r="H6" s="31">
        <v>962.48850006985185</v>
      </c>
      <c r="I6" s="31">
        <v>24062.212501746297</v>
      </c>
      <c r="J6" s="655">
        <v>23</v>
      </c>
      <c r="K6" s="31">
        <v>1164.0582608695624</v>
      </c>
      <c r="L6" s="33">
        <v>26773.339999999938</v>
      </c>
      <c r="M6" s="32">
        <v>-2</v>
      </c>
      <c r="N6" s="34">
        <v>2711.1274982536415</v>
      </c>
      <c r="O6" s="655">
        <v>54</v>
      </c>
      <c r="P6" s="31">
        <v>571.80129629629687</v>
      </c>
      <c r="Q6" s="33">
        <v>30877.270000000033</v>
      </c>
      <c r="R6" s="32">
        <v>-31</v>
      </c>
      <c r="S6" s="35">
        <v>-4103.9300000000949</v>
      </c>
      <c r="T6" s="14"/>
      <c r="U6" s="14"/>
      <c r="V6" s="744" t="s">
        <v>265</v>
      </c>
      <c r="W6" s="12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45" customHeight="1">
      <c r="A7" t="s">
        <v>266</v>
      </c>
      <c r="B7" s="12" t="s">
        <v>0</v>
      </c>
      <c r="C7" s="30" t="s">
        <v>18</v>
      </c>
      <c r="D7" s="31">
        <v>34</v>
      </c>
      <c r="E7" s="31">
        <v>1694.7637803335044</v>
      </c>
      <c r="F7" s="31">
        <v>57621.968531339153</v>
      </c>
      <c r="G7" s="32">
        <v>34</v>
      </c>
      <c r="H7" s="31">
        <v>1694.7637803335044</v>
      </c>
      <c r="I7" s="31">
        <v>57621.968531339153</v>
      </c>
      <c r="J7" s="655">
        <v>32</v>
      </c>
      <c r="K7" s="31">
        <v>2323.7590625000012</v>
      </c>
      <c r="L7" s="33">
        <v>74360.290000000037</v>
      </c>
      <c r="M7" s="32">
        <v>-2</v>
      </c>
      <c r="N7" s="34">
        <v>16738.321468660884</v>
      </c>
      <c r="O7" s="655">
        <v>23</v>
      </c>
      <c r="P7" s="31">
        <v>995.91391304347405</v>
      </c>
      <c r="Q7" s="33">
        <v>22906.019999999902</v>
      </c>
      <c r="R7" s="32">
        <v>9</v>
      </c>
      <c r="S7" s="35">
        <v>51454.270000000135</v>
      </c>
      <c r="T7" s="14"/>
      <c r="U7" s="14"/>
      <c r="V7" s="744" t="s">
        <v>267</v>
      </c>
      <c r="W7" s="12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45" customHeight="1">
      <c r="A8" t="s">
        <v>268</v>
      </c>
      <c r="B8" s="12" t="s">
        <v>0</v>
      </c>
      <c r="C8" s="30" t="s">
        <v>19</v>
      </c>
      <c r="D8" s="31">
        <v>0</v>
      </c>
      <c r="E8" s="31">
        <v>0</v>
      </c>
      <c r="F8" s="31">
        <v>0</v>
      </c>
      <c r="G8" s="32">
        <v>0</v>
      </c>
      <c r="H8" s="31">
        <v>0</v>
      </c>
      <c r="I8" s="31">
        <v>0</v>
      </c>
      <c r="J8" s="655">
        <v>0</v>
      </c>
      <c r="K8" s="31">
        <v>0</v>
      </c>
      <c r="L8" s="33">
        <v>0</v>
      </c>
      <c r="M8" s="32">
        <v>0</v>
      </c>
      <c r="N8" s="34">
        <v>0</v>
      </c>
      <c r="O8" s="655">
        <v>0</v>
      </c>
      <c r="P8" s="31">
        <v>0</v>
      </c>
      <c r="Q8" s="33">
        <v>0</v>
      </c>
      <c r="R8" s="32">
        <v>0</v>
      </c>
      <c r="S8" s="35">
        <v>0</v>
      </c>
      <c r="T8" s="14"/>
      <c r="U8" s="14"/>
      <c r="V8" s="745"/>
      <c r="W8" s="12"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45" customHeight="1">
      <c r="A9" t="s">
        <v>269</v>
      </c>
      <c r="B9" s="12" t="s">
        <v>0</v>
      </c>
      <c r="C9" s="30" t="s">
        <v>20</v>
      </c>
      <c r="D9" s="31">
        <v>0</v>
      </c>
      <c r="E9" s="31">
        <v>0</v>
      </c>
      <c r="F9" s="31">
        <v>0</v>
      </c>
      <c r="G9" s="32">
        <v>0</v>
      </c>
      <c r="H9" s="31">
        <v>0</v>
      </c>
      <c r="I9" s="31">
        <v>0</v>
      </c>
      <c r="J9" s="655">
        <v>0</v>
      </c>
      <c r="K9" s="31">
        <v>0</v>
      </c>
      <c r="L9" s="33">
        <v>0</v>
      </c>
      <c r="M9" s="32">
        <v>0</v>
      </c>
      <c r="N9" s="34">
        <v>0</v>
      </c>
      <c r="O9" s="655">
        <v>0</v>
      </c>
      <c r="P9" s="31">
        <v>0</v>
      </c>
      <c r="Q9" s="33">
        <v>0</v>
      </c>
      <c r="R9" s="32">
        <v>0</v>
      </c>
      <c r="S9" s="35">
        <v>0</v>
      </c>
      <c r="T9" s="14"/>
      <c r="U9" s="14"/>
      <c r="V9" s="745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45" hidden="1" customHeight="1">
      <c r="A10" t="s">
        <v>270</v>
      </c>
      <c r="B10" s="12" t="s">
        <v>0</v>
      </c>
      <c r="C10" s="30" t="s">
        <v>21</v>
      </c>
      <c r="D10" s="31">
        <v>0</v>
      </c>
      <c r="E10" s="31">
        <v>0</v>
      </c>
      <c r="F10" s="31">
        <v>0</v>
      </c>
      <c r="G10" s="32">
        <v>0</v>
      </c>
      <c r="H10" s="31">
        <v>0</v>
      </c>
      <c r="I10" s="31">
        <v>0</v>
      </c>
      <c r="J10" s="656">
        <v>0</v>
      </c>
      <c r="K10" s="31">
        <v>0</v>
      </c>
      <c r="L10" s="33">
        <v>0</v>
      </c>
      <c r="M10" s="32">
        <v>0</v>
      </c>
      <c r="N10" s="34">
        <v>0</v>
      </c>
      <c r="O10" s="656">
        <v>0</v>
      </c>
      <c r="P10" s="31">
        <v>0</v>
      </c>
      <c r="Q10" s="33">
        <v>0</v>
      </c>
      <c r="R10" s="32">
        <v>0</v>
      </c>
      <c r="S10" s="35"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45" hidden="1" customHeight="1">
      <c r="A11" t="s">
        <v>270</v>
      </c>
      <c r="B11" s="12" t="s">
        <v>0</v>
      </c>
      <c r="C11" s="30" t="s">
        <v>21</v>
      </c>
      <c r="D11" s="31">
        <v>0</v>
      </c>
      <c r="E11" s="31">
        <v>0</v>
      </c>
      <c r="F11" s="31">
        <v>0</v>
      </c>
      <c r="G11" s="32">
        <v>0</v>
      </c>
      <c r="H11" s="31">
        <v>0</v>
      </c>
      <c r="I11" s="31">
        <v>0</v>
      </c>
      <c r="J11" s="656">
        <v>0</v>
      </c>
      <c r="K11" s="31">
        <v>0</v>
      </c>
      <c r="L11" s="33">
        <v>0</v>
      </c>
      <c r="M11" s="32">
        <v>0</v>
      </c>
      <c r="N11" s="34">
        <v>0</v>
      </c>
      <c r="O11" s="656">
        <v>0</v>
      </c>
      <c r="P11" s="31">
        <v>0</v>
      </c>
      <c r="Q11" s="33">
        <v>0</v>
      </c>
      <c r="R11" s="32">
        <v>0</v>
      </c>
      <c r="S11" s="35"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45" hidden="1" customHeight="1">
      <c r="A12" t="s">
        <v>270</v>
      </c>
      <c r="B12" s="12" t="s">
        <v>0</v>
      </c>
      <c r="C12" s="30" t="s">
        <v>21</v>
      </c>
      <c r="D12" s="31">
        <v>0</v>
      </c>
      <c r="E12" s="31">
        <v>0</v>
      </c>
      <c r="F12" s="31">
        <v>0</v>
      </c>
      <c r="G12" s="32">
        <v>0</v>
      </c>
      <c r="H12" s="31">
        <v>0</v>
      </c>
      <c r="I12" s="31">
        <v>0</v>
      </c>
      <c r="J12" s="656">
        <v>0</v>
      </c>
      <c r="K12" s="31">
        <v>0</v>
      </c>
      <c r="L12" s="33">
        <v>0</v>
      </c>
      <c r="M12" s="32">
        <v>0</v>
      </c>
      <c r="N12" s="34">
        <v>0</v>
      </c>
      <c r="O12" s="656">
        <v>0</v>
      </c>
      <c r="P12" s="31">
        <v>0</v>
      </c>
      <c r="Q12" s="33">
        <v>0</v>
      </c>
      <c r="R12" s="32">
        <v>0</v>
      </c>
      <c r="S12" s="35"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45" customHeight="1">
      <c r="A13" t="s">
        <v>271</v>
      </c>
      <c r="B13" s="12" t="s">
        <v>0</v>
      </c>
      <c r="C13" s="36" t="s">
        <v>22</v>
      </c>
      <c r="D13" s="37">
        <v>59</v>
      </c>
      <c r="E13" s="37">
        <v>1384.4776446285668</v>
      </c>
      <c r="F13" s="38">
        <v>81684.18103308545</v>
      </c>
      <c r="G13" s="39">
        <v>59</v>
      </c>
      <c r="H13" s="37">
        <v>1384.4776446285668</v>
      </c>
      <c r="I13" s="38">
        <v>81684.18103308545</v>
      </c>
      <c r="J13" s="39">
        <v>55</v>
      </c>
      <c r="K13" s="37">
        <v>1838.7932727272723</v>
      </c>
      <c r="L13" s="38">
        <v>101133.62999999998</v>
      </c>
      <c r="M13" s="39">
        <v>-4</v>
      </c>
      <c r="N13" s="38">
        <v>19449.448966914526</v>
      </c>
      <c r="O13" s="39">
        <v>77</v>
      </c>
      <c r="P13" s="37">
        <v>698.48428571428485</v>
      </c>
      <c r="Q13" s="38">
        <v>53783.289999999935</v>
      </c>
      <c r="R13" s="39">
        <v>-22</v>
      </c>
      <c r="S13" s="40">
        <v>47350.34000000004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45" customHeight="1">
      <c r="A14" t="s">
        <v>0</v>
      </c>
      <c r="B14" s="12" t="s">
        <v>0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v>-6.7796610169491525E-2</v>
      </c>
      <c r="N14" s="44">
        <v>0.23810545347864479</v>
      </c>
      <c r="O14" s="42"/>
      <c r="P14" s="31"/>
      <c r="Q14" s="41"/>
      <c r="R14" s="43">
        <v>-0.2857142857142857</v>
      </c>
      <c r="S14" s="45">
        <v>0.88039128881851769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45" customHeight="1">
      <c r="A15" t="s">
        <v>272</v>
      </c>
      <c r="B15" s="12" t="s">
        <v>0</v>
      </c>
      <c r="C15" s="46" t="s">
        <v>23</v>
      </c>
      <c r="D15" s="26">
        <v>6</v>
      </c>
      <c r="E15" s="26">
        <v>810.19605725831434</v>
      </c>
      <c r="F15" s="23">
        <v>4861.176343549886</v>
      </c>
      <c r="G15" s="47">
        <v>6</v>
      </c>
      <c r="H15" s="48">
        <v>810.19605725831434</v>
      </c>
      <c r="I15" s="49">
        <v>4861.176343549886</v>
      </c>
      <c r="J15" s="657">
        <v>9</v>
      </c>
      <c r="K15" s="51">
        <v>1229.3844444444467</v>
      </c>
      <c r="L15" s="51">
        <v>11064.460000000021</v>
      </c>
      <c r="M15" s="52">
        <v>3</v>
      </c>
      <c r="N15" s="49">
        <v>6203.2836564501349</v>
      </c>
      <c r="O15" s="657">
        <v>11</v>
      </c>
      <c r="P15" s="51">
        <v>30.737272727271456</v>
      </c>
      <c r="Q15" s="51">
        <v>338.10999999998603</v>
      </c>
      <c r="R15" s="52">
        <v>-2</v>
      </c>
      <c r="S15" s="53">
        <v>10726.350000000035</v>
      </c>
      <c r="T15" s="14"/>
      <c r="U15" s="14"/>
      <c r="V15" s="12">
        <v>-7939.460000000021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45" customHeight="1">
      <c r="A16" t="s">
        <v>0</v>
      </c>
      <c r="B16" s="12" t="s">
        <v>0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45" customHeight="1">
      <c r="A17" t="s">
        <v>273</v>
      </c>
      <c r="B17" s="12" t="s">
        <v>0</v>
      </c>
      <c r="C17" s="54" t="s">
        <v>24</v>
      </c>
      <c r="D17" s="31">
        <v>2</v>
      </c>
      <c r="E17" s="31">
        <v>901.76058536002847</v>
      </c>
      <c r="F17" s="31">
        <v>1803.5211707200569</v>
      </c>
      <c r="G17" s="32">
        <v>2</v>
      </c>
      <c r="H17" s="31">
        <v>901.76058536002847</v>
      </c>
      <c r="I17" s="31">
        <v>1803.5211707200569</v>
      </c>
      <c r="J17" s="657">
        <v>1</v>
      </c>
      <c r="K17" s="31">
        <v>1036</v>
      </c>
      <c r="L17" s="34">
        <v>1036</v>
      </c>
      <c r="M17" s="52">
        <v>-1</v>
      </c>
      <c r="N17" s="34">
        <v>-767.52117072005694</v>
      </c>
      <c r="O17" s="658">
        <v>3</v>
      </c>
      <c r="P17" s="31">
        <v>1624.1633333333302</v>
      </c>
      <c r="Q17" s="34">
        <v>4872.4899999999907</v>
      </c>
      <c r="R17" s="32">
        <v>-2</v>
      </c>
      <c r="S17" s="35">
        <v>-3836.4899999999907</v>
      </c>
      <c r="T17" s="14"/>
      <c r="U17" s="14"/>
      <c r="V17" s="746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45" customHeight="1">
      <c r="A18" t="s">
        <v>0</v>
      </c>
      <c r="B18" s="12" t="s">
        <v>0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45" customHeight="1">
      <c r="A19" t="s">
        <v>274</v>
      </c>
      <c r="B19" s="12" t="s">
        <v>0</v>
      </c>
      <c r="C19" s="46" t="s">
        <v>25</v>
      </c>
      <c r="D19" s="31">
        <v>0</v>
      </c>
      <c r="E19" s="31">
        <v>0</v>
      </c>
      <c r="F19" s="31">
        <v>5000</v>
      </c>
      <c r="G19" s="32">
        <v>0</v>
      </c>
      <c r="H19" s="31">
        <v>0</v>
      </c>
      <c r="I19" s="31">
        <v>5000</v>
      </c>
      <c r="J19" s="47"/>
      <c r="K19" s="31"/>
      <c r="L19" s="34">
        <v>7884.9199999999837</v>
      </c>
      <c r="M19" s="32"/>
      <c r="N19" s="34">
        <v>2884.9199999999837</v>
      </c>
      <c r="O19" s="47"/>
      <c r="P19" s="31"/>
      <c r="Q19" s="34">
        <v>4014.8500000000058</v>
      </c>
      <c r="R19" s="32">
        <v>0</v>
      </c>
      <c r="S19" s="35">
        <v>3870.0699999999779</v>
      </c>
      <c r="T19" s="14"/>
      <c r="U19" s="14" t="s">
        <v>449</v>
      </c>
      <c r="V19" s="12">
        <v>67</v>
      </c>
      <c r="W19" s="12">
        <v>88348.878547355387</v>
      </c>
      <c r="X19" s="12">
        <v>1318.6399783187371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45" customHeight="1">
      <c r="A20" t="s">
        <v>0</v>
      </c>
      <c r="B20" s="12" t="s">
        <v>0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>
        <v>2021</v>
      </c>
      <c r="V20" s="12">
        <v>65</v>
      </c>
      <c r="W20" s="12">
        <v>113234.09</v>
      </c>
      <c r="X20" s="12">
        <v>1742.062923076923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20.45" customHeight="1">
      <c r="A21" t="s">
        <v>275</v>
      </c>
      <c r="B21" s="12" t="s">
        <v>0</v>
      </c>
      <c r="C21" s="30" t="s">
        <v>26</v>
      </c>
      <c r="D21" s="31">
        <v>0</v>
      </c>
      <c r="E21" s="31">
        <v>0</v>
      </c>
      <c r="F21" s="31">
        <v>6133.0487079031527</v>
      </c>
      <c r="G21" s="42">
        <v>0</v>
      </c>
      <c r="H21" s="31">
        <v>0</v>
      </c>
      <c r="I21" s="31">
        <v>6133.0487079031527</v>
      </c>
      <c r="J21" s="32"/>
      <c r="K21" s="31">
        <v>21.57375</v>
      </c>
      <c r="L21" s="34">
        <v>1380.72</v>
      </c>
      <c r="M21" s="32"/>
      <c r="N21" s="34">
        <v>-4752.3287079031525</v>
      </c>
      <c r="O21" s="32"/>
      <c r="P21" s="31">
        <v>66.863522727272724</v>
      </c>
      <c r="Q21" s="34">
        <v>5883.99</v>
      </c>
      <c r="R21" s="32">
        <v>-21.57375</v>
      </c>
      <c r="S21" s="35">
        <v>-4503.2699999999995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20.45" customHeight="1">
      <c r="A22" t="s">
        <v>276</v>
      </c>
      <c r="B22" s="12" t="s">
        <v>0</v>
      </c>
      <c r="C22" s="30" t="s">
        <v>27</v>
      </c>
      <c r="D22" s="31">
        <v>0</v>
      </c>
      <c r="E22" s="31">
        <v>0</v>
      </c>
      <c r="F22" s="31">
        <v>48065.986385194476</v>
      </c>
      <c r="G22" s="42">
        <v>0</v>
      </c>
      <c r="H22" s="31">
        <v>0</v>
      </c>
      <c r="I22" s="31">
        <v>48065.986385194476</v>
      </c>
      <c r="J22" s="32"/>
      <c r="K22" s="31">
        <v>878.27656249999995</v>
      </c>
      <c r="L22" s="34">
        <v>56209.7</v>
      </c>
      <c r="M22" s="32"/>
      <c r="N22" s="34">
        <v>8143.7136148055215</v>
      </c>
      <c r="O22" s="32"/>
      <c r="P22" s="31">
        <v>390.76840909090902</v>
      </c>
      <c r="Q22" s="34">
        <v>34387.619999999995</v>
      </c>
      <c r="R22" s="32">
        <v>-878.27656249999995</v>
      </c>
      <c r="S22" s="35">
        <v>21822.080000000002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20.45" customHeight="1">
      <c r="A23" t="s">
        <v>277</v>
      </c>
      <c r="B23" s="12" t="s">
        <v>0</v>
      </c>
      <c r="C23" s="30" t="s">
        <v>28</v>
      </c>
      <c r="D23" s="31">
        <v>0</v>
      </c>
      <c r="E23" s="31">
        <v>0</v>
      </c>
      <c r="F23" s="31">
        <v>1212.3468376087628</v>
      </c>
      <c r="G23" s="42">
        <v>0</v>
      </c>
      <c r="H23" s="31">
        <v>0</v>
      </c>
      <c r="I23" s="31">
        <v>1212.3468376087628</v>
      </c>
      <c r="J23" s="32"/>
      <c r="K23" s="31">
        <v>31.760781250000001</v>
      </c>
      <c r="L23" s="34">
        <v>2032.69</v>
      </c>
      <c r="M23" s="52"/>
      <c r="N23" s="34">
        <v>820.34316239123723</v>
      </c>
      <c r="O23" s="32"/>
      <c r="P23" s="31">
        <v>6.2045454545454541</v>
      </c>
      <c r="Q23" s="34">
        <v>546</v>
      </c>
      <c r="R23" s="32">
        <v>-31.760781250000001</v>
      </c>
      <c r="S23" s="35">
        <v>1486.69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20.45" customHeight="1">
      <c r="A24" t="s">
        <v>278</v>
      </c>
      <c r="B24" s="12" t="s">
        <v>0</v>
      </c>
      <c r="C24" s="36" t="s">
        <v>29</v>
      </c>
      <c r="D24" s="37">
        <v>65</v>
      </c>
      <c r="E24" s="37">
        <v>852.48279893394442</v>
      </c>
      <c r="F24" s="38">
        <v>55411.38193070639</v>
      </c>
      <c r="G24" s="39">
        <v>65</v>
      </c>
      <c r="H24" s="37">
        <v>852.48279893394442</v>
      </c>
      <c r="I24" s="38">
        <v>55411.38193070639</v>
      </c>
      <c r="J24" s="39">
        <v>64</v>
      </c>
      <c r="K24" s="37">
        <v>931.61109375000001</v>
      </c>
      <c r="L24" s="38">
        <v>59623.11</v>
      </c>
      <c r="M24" s="59">
        <v>-1</v>
      </c>
      <c r="N24" s="38">
        <v>4211.728069293611</v>
      </c>
      <c r="O24" s="39">
        <v>88</v>
      </c>
      <c r="P24" s="37">
        <v>463.83647727272722</v>
      </c>
      <c r="Q24" s="38">
        <v>40817.609999999993</v>
      </c>
      <c r="R24" s="57"/>
      <c r="S24" s="40">
        <v>18805.500000000007</v>
      </c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20.45" customHeight="1">
      <c r="A25" t="s">
        <v>0</v>
      </c>
      <c r="B25" s="12" t="s">
        <v>0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v>7.6008356452118522E-2</v>
      </c>
      <c r="O25" s="42"/>
      <c r="P25" s="14"/>
      <c r="Q25" s="60"/>
      <c r="R25" s="61"/>
      <c r="S25" s="45">
        <v>0.46072026265134119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20.45" customHeight="1" thickBot="1">
      <c r="A26" t="s">
        <v>0</v>
      </c>
      <c r="B26" s="12" t="s">
        <v>0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20.45" customHeight="1" thickTop="1">
      <c r="A27" t="s">
        <v>279</v>
      </c>
      <c r="B27" s="12" t="s">
        <v>0</v>
      </c>
      <c r="C27" s="63" t="s">
        <v>30</v>
      </c>
      <c r="D27" s="64">
        <v>67</v>
      </c>
      <c r="E27" s="65">
        <v>2220.3023951949517</v>
      </c>
      <c r="F27" s="66">
        <v>148760.26047806177</v>
      </c>
      <c r="G27" s="67">
        <v>67</v>
      </c>
      <c r="H27" s="68">
        <v>2220.3023951949517</v>
      </c>
      <c r="I27" s="66">
        <v>148760.26047806177</v>
      </c>
      <c r="J27" s="67">
        <v>65</v>
      </c>
      <c r="K27" s="68">
        <v>2780.6480000000001</v>
      </c>
      <c r="L27" s="66">
        <v>180742.12</v>
      </c>
      <c r="M27" s="67">
        <v>-2</v>
      </c>
      <c r="N27" s="66">
        <v>31981.859521938226</v>
      </c>
      <c r="O27" s="67">
        <v>91</v>
      </c>
      <c r="P27" s="68">
        <v>1140.9489010989003</v>
      </c>
      <c r="Q27" s="66">
        <v>103826.34999999992</v>
      </c>
      <c r="R27" s="67">
        <v>-26</v>
      </c>
      <c r="S27" s="69">
        <v>76915.770000000077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0.45" customHeight="1" thickBot="1">
      <c r="A28" t="s">
        <v>0</v>
      </c>
      <c r="B28" s="12" t="s">
        <v>0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v>-2.9850746268656716E-2</v>
      </c>
      <c r="N28" s="75">
        <v>0.21498926809592883</v>
      </c>
      <c r="O28" s="73"/>
      <c r="P28" s="71"/>
      <c r="Q28" s="72"/>
      <c r="R28" s="74">
        <v>-0.2857142857142857</v>
      </c>
      <c r="S28" s="76">
        <v>0.74081165330381105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20.45" customHeight="1" thickTop="1">
      <c r="A29" t="s">
        <v>0</v>
      </c>
      <c r="B29" s="12" t="s">
        <v>0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20.45" customHeight="1">
      <c r="A30" t="s">
        <v>280</v>
      </c>
      <c r="B30" s="12" t="s">
        <v>0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20.45" customHeight="1">
      <c r="A31" t="s">
        <v>281</v>
      </c>
      <c r="B31" s="12" t="s">
        <v>0</v>
      </c>
      <c r="C31" s="30" t="s">
        <v>32</v>
      </c>
      <c r="D31" s="82">
        <v>0.29202669340860354</v>
      </c>
      <c r="E31" s="83">
        <v>388.8239160702264</v>
      </c>
      <c r="F31" s="31">
        <v>25273.554544564715</v>
      </c>
      <c r="G31" s="84">
        <v>0.29202669340860354</v>
      </c>
      <c r="H31" s="83">
        <v>388.8239160702264</v>
      </c>
      <c r="I31" s="31">
        <v>25273.554544564715</v>
      </c>
      <c r="J31" s="42">
        <v>0.369555043227563</v>
      </c>
      <c r="K31" s="83">
        <v>647.86515625000004</v>
      </c>
      <c r="L31" s="31">
        <v>41463.370000000003</v>
      </c>
      <c r="M31" s="42"/>
      <c r="N31" s="60">
        <v>16189.815455435288</v>
      </c>
      <c r="O31" s="42"/>
      <c r="P31" s="83">
        <v>443.6421590909091</v>
      </c>
      <c r="Q31" s="34">
        <v>39040.51</v>
      </c>
      <c r="R31" s="42"/>
      <c r="S31" s="86">
        <v>2422.8600000000006</v>
      </c>
      <c r="T31" s="14"/>
      <c r="U31" s="14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20.45" customHeight="1">
      <c r="A32" t="s">
        <v>282</v>
      </c>
      <c r="B32" s="12" t="s">
        <v>0</v>
      </c>
      <c r="C32" s="88" t="s">
        <v>33</v>
      </c>
      <c r="D32" s="89">
        <v>0.3</v>
      </c>
      <c r="E32" s="90">
        <v>255.74483968018333</v>
      </c>
      <c r="F32" s="23">
        <v>16623.414579211916</v>
      </c>
      <c r="G32" s="91">
        <v>0.3</v>
      </c>
      <c r="H32" s="92">
        <v>255.74483968018333</v>
      </c>
      <c r="I32" s="23">
        <v>16623.414579211916</v>
      </c>
      <c r="J32" s="24">
        <v>0.29999575667891193</v>
      </c>
      <c r="K32" s="90">
        <v>279.479375</v>
      </c>
      <c r="L32" s="23">
        <v>17886.68</v>
      </c>
      <c r="M32" s="24"/>
      <c r="N32" s="94">
        <v>1263.2654207880842</v>
      </c>
      <c r="O32" s="24"/>
      <c r="P32" s="90">
        <v>244.99806818181821</v>
      </c>
      <c r="Q32" s="23">
        <v>21559.83</v>
      </c>
      <c r="R32" s="24"/>
      <c r="S32" s="95">
        <v>-3673.1500000000015</v>
      </c>
      <c r="T32" s="14"/>
      <c r="U32" s="14"/>
      <c r="V32" s="12">
        <v>12644.827210540203</v>
      </c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20.45" customHeight="1">
      <c r="A33" t="s">
        <v>283</v>
      </c>
      <c r="B33" s="12" t="s">
        <v>0</v>
      </c>
      <c r="C33" s="30" t="s">
        <v>34</v>
      </c>
      <c r="D33" s="82"/>
      <c r="E33" s="83">
        <v>197.57542516469067</v>
      </c>
      <c r="F33" s="31">
        <v>12842.402635704893</v>
      </c>
      <c r="G33" s="84"/>
      <c r="H33" s="83">
        <v>197.57542516469067</v>
      </c>
      <c r="I33" s="31">
        <v>12842.402635704893</v>
      </c>
      <c r="J33" s="42"/>
      <c r="K33" s="83">
        <v>175.26109374999999</v>
      </c>
      <c r="L33" s="31">
        <v>11216.71</v>
      </c>
      <c r="M33" s="42"/>
      <c r="N33" s="60">
        <v>-1625.6926357048942</v>
      </c>
      <c r="O33" s="42"/>
      <c r="P33" s="83">
        <v>131.33397727272725</v>
      </c>
      <c r="Q33" s="34">
        <v>11557.39</v>
      </c>
      <c r="R33" s="42"/>
      <c r="S33" s="86">
        <v>-340.68000000000029</v>
      </c>
      <c r="T33" s="14"/>
      <c r="U33" s="14"/>
      <c r="V33" s="12"/>
      <c r="W33" s="12">
        <v>17886.933000000001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20.45" customHeight="1">
      <c r="A34" t="s">
        <v>284</v>
      </c>
      <c r="B34" s="12" t="s">
        <v>0</v>
      </c>
      <c r="C34" s="30" t="s">
        <v>35</v>
      </c>
      <c r="D34" s="82"/>
      <c r="E34" s="83">
        <v>6.0175256395337255</v>
      </c>
      <c r="F34" s="31">
        <v>391.13916656969218</v>
      </c>
      <c r="G34" s="84"/>
      <c r="H34" s="83">
        <v>6.0175256395337255</v>
      </c>
      <c r="I34" s="31">
        <v>391.13916656969218</v>
      </c>
      <c r="J34" s="42"/>
      <c r="K34" s="83">
        <v>16.853437499999998</v>
      </c>
      <c r="L34" s="31">
        <v>1078.6199999999999</v>
      </c>
      <c r="M34" s="42"/>
      <c r="N34" s="60">
        <v>687.48083343030771</v>
      </c>
      <c r="O34" s="42"/>
      <c r="P34" s="83">
        <v>3.8197727272727273</v>
      </c>
      <c r="Q34" s="34">
        <v>336.14</v>
      </c>
      <c r="R34" s="42"/>
      <c r="S34" s="86">
        <v>742.4799999999999</v>
      </c>
      <c r="T34" s="14"/>
      <c r="U34" s="14"/>
      <c r="V34" s="12">
        <v>1428.1172105402038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20.45" customHeight="1">
      <c r="A35" t="s">
        <v>285</v>
      </c>
      <c r="B35" s="12" t="s">
        <v>0</v>
      </c>
      <c r="C35" s="88" t="s">
        <v>36</v>
      </c>
      <c r="D35" s="89"/>
      <c r="E35" s="90">
        <v>34.099311957357784</v>
      </c>
      <c r="F35" s="23">
        <v>2216.4552772282559</v>
      </c>
      <c r="G35" s="91"/>
      <c r="H35" s="92">
        <v>34.099311957357784</v>
      </c>
      <c r="I35" s="23">
        <v>2216.4552772282559</v>
      </c>
      <c r="J35" s="24"/>
      <c r="K35" s="90">
        <v>0.625</v>
      </c>
      <c r="L35" s="23">
        <v>40</v>
      </c>
      <c r="M35" s="24"/>
      <c r="N35" s="94">
        <v>-2176.4552772282559</v>
      </c>
      <c r="O35" s="24"/>
      <c r="P35" s="90">
        <v>24.820113636363637</v>
      </c>
      <c r="Q35" s="34">
        <v>2184.17</v>
      </c>
      <c r="R35" s="24"/>
      <c r="S35" s="95">
        <v>-2144.17</v>
      </c>
      <c r="T35" s="14"/>
      <c r="U35" s="14"/>
      <c r="V35" s="12"/>
      <c r="W35" s="12">
        <v>-0.25300000000061118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20.45" customHeight="1">
      <c r="A36" t="s">
        <v>286</v>
      </c>
      <c r="B36" s="12" t="s">
        <v>0</v>
      </c>
      <c r="C36" s="30" t="s">
        <v>37</v>
      </c>
      <c r="D36" s="82"/>
      <c r="E36" s="83">
        <v>181.19736802970971</v>
      </c>
      <c r="F36" s="31">
        <v>11777.828921931132</v>
      </c>
      <c r="G36" s="84"/>
      <c r="H36" s="83">
        <v>181.19736802970971</v>
      </c>
      <c r="I36" s="31">
        <v>11777.828921931132</v>
      </c>
      <c r="J36" s="42"/>
      <c r="K36" s="83">
        <v>194.70015625000002</v>
      </c>
      <c r="L36" s="96">
        <v>12460.810000000001</v>
      </c>
      <c r="M36" s="14"/>
      <c r="N36" s="60">
        <v>682.98107806886946</v>
      </c>
      <c r="O36" s="42"/>
      <c r="P36" s="83">
        <v>93.181818181818187</v>
      </c>
      <c r="Q36" s="56">
        <v>8200</v>
      </c>
      <c r="R36" s="42"/>
      <c r="S36" s="86">
        <v>4260.8100000000013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20.45" customHeight="1">
      <c r="A37" t="s">
        <v>287</v>
      </c>
      <c r="B37" s="12" t="s">
        <v>0</v>
      </c>
      <c r="C37" s="30" t="s">
        <v>38</v>
      </c>
      <c r="D37" s="82"/>
      <c r="E37" s="83">
        <v>225.48445292675041</v>
      </c>
      <c r="F37" s="31">
        <v>14656.489440238776</v>
      </c>
      <c r="G37" s="84"/>
      <c r="H37" s="83">
        <v>225.48445292675041</v>
      </c>
      <c r="I37" s="31">
        <v>14656.489440238776</v>
      </c>
      <c r="J37" s="42"/>
      <c r="K37" s="83">
        <v>232.88</v>
      </c>
      <c r="L37" s="97">
        <v>14904.32</v>
      </c>
      <c r="M37" s="14"/>
      <c r="N37" s="60">
        <v>247.83055976122341</v>
      </c>
      <c r="O37" s="42"/>
      <c r="P37" s="83">
        <v>243.43534090909091</v>
      </c>
      <c r="Q37" s="34">
        <v>21422.31</v>
      </c>
      <c r="R37" s="42"/>
      <c r="S37" s="86">
        <v>-6517.9900000000016</v>
      </c>
      <c r="T37" s="14"/>
      <c r="U37" s="14" t="s">
        <v>568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20.45" hidden="1" customHeight="1">
      <c r="A38" t="s">
        <v>270</v>
      </c>
      <c r="B38" s="12" t="s">
        <v>0</v>
      </c>
      <c r="C38" s="30" t="s">
        <v>21</v>
      </c>
      <c r="D38" s="82"/>
      <c r="E38" s="83">
        <v>0</v>
      </c>
      <c r="F38" s="31">
        <v>0</v>
      </c>
      <c r="G38" s="84"/>
      <c r="H38" s="83">
        <v>0</v>
      </c>
      <c r="I38" s="31">
        <v>0</v>
      </c>
      <c r="J38" s="42"/>
      <c r="K38" s="83">
        <v>0</v>
      </c>
      <c r="L38" s="97">
        <v>0</v>
      </c>
      <c r="M38" s="14"/>
      <c r="N38" s="60">
        <v>0</v>
      </c>
      <c r="O38" s="42"/>
      <c r="P38" s="83">
        <v>0</v>
      </c>
      <c r="Q38" s="34">
        <v>0</v>
      </c>
      <c r="R38" s="42"/>
      <c r="S38" s="86"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20.45" hidden="1" customHeight="1">
      <c r="A39" t="s">
        <v>270</v>
      </c>
      <c r="B39" s="12" t="s">
        <v>0</v>
      </c>
      <c r="C39" s="30" t="s">
        <v>21</v>
      </c>
      <c r="D39" s="82"/>
      <c r="E39" s="83">
        <v>0</v>
      </c>
      <c r="F39" s="31">
        <v>0</v>
      </c>
      <c r="G39" s="84"/>
      <c r="H39" s="83">
        <v>0</v>
      </c>
      <c r="I39" s="31">
        <v>0</v>
      </c>
      <c r="J39" s="42"/>
      <c r="K39" s="83">
        <v>0</v>
      </c>
      <c r="L39" s="97">
        <v>0</v>
      </c>
      <c r="M39" s="14"/>
      <c r="N39" s="60">
        <v>0</v>
      </c>
      <c r="O39" s="42"/>
      <c r="P39" s="83">
        <v>0</v>
      </c>
      <c r="Q39" s="34">
        <v>0</v>
      </c>
      <c r="R39" s="42"/>
      <c r="S39" s="86"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20.45" hidden="1" customHeight="1">
      <c r="A40" t="s">
        <v>270</v>
      </c>
      <c r="B40" s="12" t="s">
        <v>0</v>
      </c>
      <c r="C40" s="30" t="s">
        <v>21</v>
      </c>
      <c r="D40" s="82"/>
      <c r="E40" s="83">
        <v>0</v>
      </c>
      <c r="F40" s="31">
        <v>0</v>
      </c>
      <c r="G40" s="84"/>
      <c r="H40" s="83">
        <v>0</v>
      </c>
      <c r="I40" s="31">
        <v>0</v>
      </c>
      <c r="J40" s="42"/>
      <c r="K40" s="83">
        <v>0</v>
      </c>
      <c r="L40" s="98">
        <v>0</v>
      </c>
      <c r="M40" s="14"/>
      <c r="N40" s="60">
        <v>0</v>
      </c>
      <c r="O40" s="42"/>
      <c r="P40" s="83">
        <v>0</v>
      </c>
      <c r="Q40" s="34">
        <v>0</v>
      </c>
      <c r="R40" s="42"/>
      <c r="S40" s="86"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20.45" customHeight="1">
      <c r="A41" t="s">
        <v>288</v>
      </c>
      <c r="B41" s="12" t="s">
        <v>0</v>
      </c>
      <c r="C41" s="99" t="s">
        <v>39</v>
      </c>
      <c r="D41" s="100" t="s">
        <v>40</v>
      </c>
      <c r="E41" s="101">
        <v>0.56319667830781261</v>
      </c>
      <c r="F41" s="102">
        <v>83781.284565449372</v>
      </c>
      <c r="G41" s="103" t="s">
        <v>40</v>
      </c>
      <c r="H41" s="101">
        <v>0.56319667830781261</v>
      </c>
      <c r="I41" s="102">
        <v>83781.284565449372</v>
      </c>
      <c r="J41" s="103" t="s">
        <v>40</v>
      </c>
      <c r="K41" s="101">
        <v>0.54802118067443284</v>
      </c>
      <c r="L41" s="102">
        <v>99050.510000000009</v>
      </c>
      <c r="M41" s="104"/>
      <c r="N41" s="102">
        <v>15269.225434550637</v>
      </c>
      <c r="O41" s="103" t="s">
        <v>40</v>
      </c>
      <c r="P41" s="101">
        <v>1.0045653150669371</v>
      </c>
      <c r="Q41" s="105">
        <v>104300.35</v>
      </c>
      <c r="R41" s="106"/>
      <c r="S41" s="107">
        <v>-5249.8399999999965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20.45" customHeight="1">
      <c r="A42" t="s">
        <v>289</v>
      </c>
      <c r="B42" s="12" t="s">
        <v>0</v>
      </c>
      <c r="C42" s="108" t="s">
        <v>42</v>
      </c>
      <c r="D42" s="14"/>
      <c r="E42" s="14"/>
      <c r="F42" s="31">
        <v>25144.300574712641</v>
      </c>
      <c r="G42" s="42"/>
      <c r="H42" s="14"/>
      <c r="I42" s="31">
        <v>25144.300574712641</v>
      </c>
      <c r="J42" s="42"/>
      <c r="K42" s="14"/>
      <c r="L42" s="34">
        <v>24698.93</v>
      </c>
      <c r="M42" s="42"/>
      <c r="N42" s="60">
        <v>-445.37057471264052</v>
      </c>
      <c r="O42" s="42"/>
      <c r="P42" s="14"/>
      <c r="Q42" s="34">
        <v>20435.45</v>
      </c>
      <c r="R42" s="42"/>
      <c r="S42" s="62">
        <v>4263.4799999999996</v>
      </c>
      <c r="T42" s="14"/>
      <c r="U42" s="14" t="s">
        <v>290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20.45" customHeight="1">
      <c r="A43" t="s">
        <v>291</v>
      </c>
      <c r="B43" s="12" t="s">
        <v>0</v>
      </c>
      <c r="C43" s="109" t="s">
        <v>43</v>
      </c>
      <c r="D43" s="82"/>
      <c r="E43" s="14"/>
      <c r="F43" s="23">
        <v>10029.360540137932</v>
      </c>
      <c r="G43" s="84"/>
      <c r="H43" s="14"/>
      <c r="I43" s="23">
        <v>10029.360540137932</v>
      </c>
      <c r="J43" s="42"/>
      <c r="K43" s="14"/>
      <c r="L43" s="34">
        <v>9024.66</v>
      </c>
      <c r="M43" s="42"/>
      <c r="N43" s="60">
        <v>-1004.700540137932</v>
      </c>
      <c r="O43" s="42"/>
      <c r="P43" s="14"/>
      <c r="Q43" s="34">
        <v>8999.0300000000007</v>
      </c>
      <c r="R43" s="42"/>
      <c r="S43" s="86">
        <v>25.6299999999992</v>
      </c>
      <c r="T43" s="14"/>
      <c r="U43" s="14"/>
      <c r="V43" s="12" t="s">
        <v>292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20.45" customHeight="1">
      <c r="A44" t="s">
        <v>293</v>
      </c>
      <c r="B44" s="12" t="s">
        <v>0</v>
      </c>
      <c r="C44" s="108" t="s">
        <v>44</v>
      </c>
      <c r="D44" s="110"/>
      <c r="E44" s="111"/>
      <c r="F44" s="31">
        <v>6319.9371168367816</v>
      </c>
      <c r="G44" s="112"/>
      <c r="H44" s="111"/>
      <c r="I44" s="31">
        <v>6319.9371168367816</v>
      </c>
      <c r="J44" s="113"/>
      <c r="K44" s="111"/>
      <c r="L44" s="114">
        <v>10067.66</v>
      </c>
      <c r="M44" s="113"/>
      <c r="N44" s="115">
        <v>3747.7228831632183</v>
      </c>
      <c r="O44" s="113"/>
      <c r="P44" s="111"/>
      <c r="Q44" s="114">
        <v>6801.44</v>
      </c>
      <c r="R44" s="113"/>
      <c r="S44" s="116">
        <v>3266.2200000000003</v>
      </c>
      <c r="T44" s="14"/>
      <c r="U44" s="14" t="s">
        <v>551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20.45" customHeight="1">
      <c r="A45" t="s">
        <v>294</v>
      </c>
      <c r="B45" s="12" t="s">
        <v>0</v>
      </c>
      <c r="C45" s="108" t="s">
        <v>45</v>
      </c>
      <c r="D45" s="82"/>
      <c r="E45" s="14"/>
      <c r="F45" s="31">
        <v>0</v>
      </c>
      <c r="G45" s="84"/>
      <c r="H45" s="14"/>
      <c r="I45" s="31">
        <v>0</v>
      </c>
      <c r="J45" s="42"/>
      <c r="K45" s="14"/>
      <c r="L45" s="34">
        <v>0</v>
      </c>
      <c r="M45" s="42"/>
      <c r="N45" s="60">
        <v>0</v>
      </c>
      <c r="O45" s="42"/>
      <c r="P45" s="14"/>
      <c r="Q45" s="34">
        <v>0</v>
      </c>
      <c r="R45" s="42"/>
      <c r="S45" s="86"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20.45" hidden="1" customHeight="1">
      <c r="A46" t="s">
        <v>270</v>
      </c>
      <c r="B46" s="12" t="s">
        <v>0</v>
      </c>
      <c r="C46" s="108" t="s">
        <v>21</v>
      </c>
      <c r="D46" s="82"/>
      <c r="E46" s="14"/>
      <c r="F46" s="31">
        <v>0</v>
      </c>
      <c r="G46" s="84"/>
      <c r="H46" s="14"/>
      <c r="I46" s="31">
        <v>0</v>
      </c>
      <c r="J46" s="42"/>
      <c r="K46" s="14"/>
      <c r="L46" s="34">
        <v>0</v>
      </c>
      <c r="M46" s="42"/>
      <c r="N46" s="60">
        <v>0</v>
      </c>
      <c r="O46" s="42"/>
      <c r="P46" s="14"/>
      <c r="Q46" s="34">
        <v>0</v>
      </c>
      <c r="R46" s="42"/>
      <c r="S46" s="86"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20.45" hidden="1" customHeight="1">
      <c r="A47" t="s">
        <v>270</v>
      </c>
      <c r="B47" s="12" t="s">
        <v>0</v>
      </c>
      <c r="C47" s="108" t="s">
        <v>21</v>
      </c>
      <c r="D47" s="82"/>
      <c r="E47" s="14"/>
      <c r="F47" s="31">
        <v>0</v>
      </c>
      <c r="G47" s="84"/>
      <c r="H47" s="14"/>
      <c r="I47" s="31">
        <v>0</v>
      </c>
      <c r="J47" s="42"/>
      <c r="K47" s="14"/>
      <c r="L47" s="34">
        <v>0</v>
      </c>
      <c r="M47" s="42"/>
      <c r="N47" s="60">
        <v>0</v>
      </c>
      <c r="O47" s="42"/>
      <c r="P47" s="14"/>
      <c r="Q47" s="34">
        <v>0</v>
      </c>
      <c r="R47" s="42"/>
      <c r="S47" s="86"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20.45" hidden="1" customHeight="1">
      <c r="A48" t="s">
        <v>270</v>
      </c>
      <c r="B48" s="12" t="s">
        <v>0</v>
      </c>
      <c r="C48" s="108" t="s">
        <v>21</v>
      </c>
      <c r="D48" s="82"/>
      <c r="E48" s="14"/>
      <c r="F48" s="31">
        <v>0</v>
      </c>
      <c r="G48" s="84"/>
      <c r="H48" s="14"/>
      <c r="I48" s="31">
        <v>0</v>
      </c>
      <c r="J48" s="42"/>
      <c r="K48" s="14"/>
      <c r="L48" s="34">
        <v>0</v>
      </c>
      <c r="M48" s="42"/>
      <c r="N48" s="60">
        <v>0</v>
      </c>
      <c r="O48" s="42"/>
      <c r="P48" s="14"/>
      <c r="Q48" s="34">
        <v>0</v>
      </c>
      <c r="R48" s="42"/>
      <c r="S48" s="86"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20.45" customHeight="1">
      <c r="A49" t="s">
        <v>295</v>
      </c>
      <c r="B49" s="12" t="s">
        <v>0</v>
      </c>
      <c r="C49" s="109" t="s">
        <v>46</v>
      </c>
      <c r="D49" s="82"/>
      <c r="E49" s="14"/>
      <c r="F49" s="23">
        <v>10006.868082655677</v>
      </c>
      <c r="G49" s="84"/>
      <c r="H49" s="14"/>
      <c r="I49" s="23">
        <v>10006.868082655677</v>
      </c>
      <c r="J49" s="42"/>
      <c r="K49" s="14"/>
      <c r="L49" s="23">
        <v>16636.16</v>
      </c>
      <c r="M49" s="42"/>
      <c r="N49" s="60">
        <v>6629.2919173443224</v>
      </c>
      <c r="O49" s="42"/>
      <c r="P49" s="14"/>
      <c r="Q49" s="23">
        <v>14250.71</v>
      </c>
      <c r="R49" s="42"/>
      <c r="S49" s="86">
        <v>2385.4500000000007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20.45" customHeight="1">
      <c r="A50" t="s">
        <v>296</v>
      </c>
      <c r="B50" s="12" t="s">
        <v>0</v>
      </c>
      <c r="C50" s="108" t="s">
        <v>47</v>
      </c>
      <c r="D50" s="110"/>
      <c r="E50" s="111"/>
      <c r="F50" s="31">
        <v>10006.868082655677</v>
      </c>
      <c r="G50" s="112"/>
      <c r="H50" s="111"/>
      <c r="I50" s="31">
        <v>10006.868082655677</v>
      </c>
      <c r="J50" s="113"/>
      <c r="K50" s="111"/>
      <c r="L50" s="34">
        <v>12245.78</v>
      </c>
      <c r="M50" s="113"/>
      <c r="N50" s="115">
        <v>2238.9119173443232</v>
      </c>
      <c r="O50" s="113"/>
      <c r="P50" s="111"/>
      <c r="Q50" s="34">
        <v>12500.8</v>
      </c>
      <c r="R50" s="113"/>
      <c r="S50" s="116">
        <v>-255.01999999999862</v>
      </c>
      <c r="T50" s="14"/>
      <c r="U50" s="14" t="s">
        <v>540</v>
      </c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20.45" customHeight="1">
      <c r="A51" t="s">
        <v>297</v>
      </c>
      <c r="B51" s="12" t="s">
        <v>0</v>
      </c>
      <c r="C51" s="108" t="s">
        <v>48</v>
      </c>
      <c r="D51" s="82"/>
      <c r="E51" s="14"/>
      <c r="F51" s="31">
        <v>7171.5887925699017</v>
      </c>
      <c r="G51" s="84"/>
      <c r="H51" s="14"/>
      <c r="I51" s="31">
        <v>7171.5887925699017</v>
      </c>
      <c r="J51" s="42"/>
      <c r="K51" s="14"/>
      <c r="L51" s="34">
        <v>8776.15</v>
      </c>
      <c r="M51" s="42"/>
      <c r="N51" s="60">
        <v>1604.561207430098</v>
      </c>
      <c r="O51" s="42"/>
      <c r="P51" s="14"/>
      <c r="Q51" s="34">
        <v>8350.9500000000007</v>
      </c>
      <c r="R51" s="42"/>
      <c r="S51" s="86">
        <v>425.19999999999891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20.45" customHeight="1">
      <c r="A52" t="s">
        <v>298</v>
      </c>
      <c r="B52" s="12" t="s">
        <v>0</v>
      </c>
      <c r="C52" s="108" t="s">
        <v>49</v>
      </c>
      <c r="D52" s="82"/>
      <c r="E52" s="14"/>
      <c r="F52" s="31">
        <v>1667.8113471092797</v>
      </c>
      <c r="G52" s="84"/>
      <c r="H52" s="14"/>
      <c r="I52" s="31">
        <v>1667.8113471092797</v>
      </c>
      <c r="J52" s="42"/>
      <c r="K52" s="14"/>
      <c r="L52" s="34">
        <v>2040.96</v>
      </c>
      <c r="M52" s="42"/>
      <c r="N52" s="60">
        <v>373.14865289072031</v>
      </c>
      <c r="O52" s="42"/>
      <c r="P52" s="14"/>
      <c r="Q52" s="34">
        <v>2822.32</v>
      </c>
      <c r="R52" s="42"/>
      <c r="S52" s="86">
        <v>-781.36000000000013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20.45" hidden="1" customHeight="1">
      <c r="A53" t="s">
        <v>270</v>
      </c>
      <c r="B53" s="12" t="s">
        <v>0</v>
      </c>
      <c r="C53" s="30" t="s">
        <v>21</v>
      </c>
      <c r="D53" s="89"/>
      <c r="E53" s="117"/>
      <c r="F53" s="31">
        <v>0</v>
      </c>
      <c r="G53" s="91"/>
      <c r="H53" s="117"/>
      <c r="I53" s="31">
        <v>0</v>
      </c>
      <c r="J53" s="24"/>
      <c r="K53" s="117"/>
      <c r="L53" s="34">
        <v>0</v>
      </c>
      <c r="M53" s="24"/>
      <c r="N53" s="94">
        <v>0</v>
      </c>
      <c r="O53" s="24"/>
      <c r="P53" s="117"/>
      <c r="Q53" s="34">
        <v>0</v>
      </c>
      <c r="R53" s="24"/>
      <c r="S53" s="95"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20.45" customHeight="1">
      <c r="A54" t="s">
        <v>299</v>
      </c>
      <c r="B54" s="12" t="s">
        <v>0</v>
      </c>
      <c r="C54" s="99" t="s">
        <v>50</v>
      </c>
      <c r="D54" s="100" t="s">
        <v>40</v>
      </c>
      <c r="E54" s="101">
        <v>0.47288660500196017</v>
      </c>
      <c r="F54" s="102">
        <v>70346.734536677905</v>
      </c>
      <c r="G54" s="103" t="s">
        <v>40</v>
      </c>
      <c r="H54" s="101">
        <v>0.47288660500196017</v>
      </c>
      <c r="I54" s="102">
        <v>70346.734536677905</v>
      </c>
      <c r="J54" s="103" t="s">
        <v>40</v>
      </c>
      <c r="K54" s="101">
        <v>0.46193051182535649</v>
      </c>
      <c r="L54" s="102">
        <v>83490.3</v>
      </c>
      <c r="M54" s="106"/>
      <c r="N54" s="102">
        <v>13143.565463322111</v>
      </c>
      <c r="O54" s="103" t="s">
        <v>40</v>
      </c>
      <c r="P54" s="101">
        <v>0.71427628920789443</v>
      </c>
      <c r="Q54" s="102">
        <v>74160.700000000012</v>
      </c>
      <c r="R54" s="106"/>
      <c r="S54" s="107">
        <v>9329.5999999999985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20.45" hidden="1" customHeight="1">
      <c r="A55" t="s">
        <v>300</v>
      </c>
      <c r="B55" s="12" t="s">
        <v>0</v>
      </c>
      <c r="C55" s="30" t="s">
        <v>51</v>
      </c>
      <c r="D55" s="82"/>
      <c r="E55" s="14"/>
      <c r="F55" s="31">
        <v>0</v>
      </c>
      <c r="G55" s="84"/>
      <c r="H55" s="14"/>
      <c r="I55" s="31">
        <v>0</v>
      </c>
      <c r="J55" s="42"/>
      <c r="K55" s="14"/>
      <c r="L55" s="34">
        <v>0</v>
      </c>
      <c r="M55" s="42"/>
      <c r="N55" s="60">
        <v>0</v>
      </c>
      <c r="O55" s="42"/>
      <c r="P55" s="14"/>
      <c r="Q55" s="34">
        <v>0</v>
      </c>
      <c r="R55" s="42"/>
      <c r="S55" s="86"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20.45" hidden="1" customHeight="1">
      <c r="A56" t="s">
        <v>301</v>
      </c>
      <c r="B56" s="12" t="s">
        <v>0</v>
      </c>
      <c r="C56" s="30" t="s">
        <v>52</v>
      </c>
      <c r="D56" s="82"/>
      <c r="E56" s="14"/>
      <c r="F56" s="31">
        <v>0</v>
      </c>
      <c r="G56" s="84"/>
      <c r="H56" s="14"/>
      <c r="I56" s="31">
        <v>0</v>
      </c>
      <c r="J56" s="42"/>
      <c r="K56" s="14"/>
      <c r="L56" s="34">
        <v>0</v>
      </c>
      <c r="M56" s="42"/>
      <c r="N56" s="60">
        <v>0</v>
      </c>
      <c r="O56" s="42"/>
      <c r="P56" s="14"/>
      <c r="Q56" s="34">
        <v>0</v>
      </c>
      <c r="R56" s="42"/>
      <c r="S56" s="86"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20.45" customHeight="1">
      <c r="A57" t="s">
        <v>302</v>
      </c>
      <c r="B57" s="12" t="s">
        <v>0</v>
      </c>
      <c r="C57" s="88" t="s">
        <v>53</v>
      </c>
      <c r="D57" s="89"/>
      <c r="E57" s="117"/>
      <c r="F57" s="23">
        <v>9088.8775000000005</v>
      </c>
      <c r="G57" s="91"/>
      <c r="H57" s="117"/>
      <c r="I57" s="23">
        <v>9088.8775000000005</v>
      </c>
      <c r="J57" s="24"/>
      <c r="K57" s="117"/>
      <c r="L57" s="23">
        <v>7978.53</v>
      </c>
      <c r="M57" s="24"/>
      <c r="N57" s="94">
        <v>-1110.3475000000008</v>
      </c>
      <c r="O57" s="24"/>
      <c r="P57" s="117"/>
      <c r="Q57" s="23">
        <v>18900.59</v>
      </c>
      <c r="R57" s="24"/>
      <c r="S57" s="95">
        <v>-10922.060000000001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20.45" customHeight="1">
      <c r="A58" t="s">
        <v>303</v>
      </c>
      <c r="B58" s="12" t="s">
        <v>0</v>
      </c>
      <c r="C58" s="30" t="s">
        <v>54</v>
      </c>
      <c r="D58" s="82"/>
      <c r="E58" s="14"/>
      <c r="F58" s="31">
        <v>6677.3962666666675</v>
      </c>
      <c r="G58" s="84"/>
      <c r="H58" s="14"/>
      <c r="I58" s="31">
        <v>6677.3962666666675</v>
      </c>
      <c r="J58" s="42"/>
      <c r="K58" s="14"/>
      <c r="L58" s="34">
        <v>5204</v>
      </c>
      <c r="M58" s="42"/>
      <c r="N58" s="60">
        <v>-1473.3962666666675</v>
      </c>
      <c r="O58" s="42"/>
      <c r="P58" s="14"/>
      <c r="Q58" s="34">
        <v>6161.29</v>
      </c>
      <c r="R58" s="42"/>
      <c r="S58" s="86">
        <v>-957.29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20.45" customHeight="1">
      <c r="A59" t="s">
        <v>304</v>
      </c>
      <c r="B59" s="12" t="s">
        <v>0</v>
      </c>
      <c r="C59" s="30" t="s">
        <v>55</v>
      </c>
      <c r="D59" s="82"/>
      <c r="E59" s="14"/>
      <c r="F59" s="31">
        <v>1596.4967999999999</v>
      </c>
      <c r="G59" s="84"/>
      <c r="H59" s="14"/>
      <c r="I59" s="31">
        <v>1596.4967999999999</v>
      </c>
      <c r="J59" s="42"/>
      <c r="K59" s="14"/>
      <c r="L59" s="34">
        <v>755.69</v>
      </c>
      <c r="M59" s="42"/>
      <c r="N59" s="60">
        <v>-840.80679999999984</v>
      </c>
      <c r="O59" s="42"/>
      <c r="P59" s="14"/>
      <c r="Q59" s="34">
        <v>1944.64</v>
      </c>
      <c r="R59" s="42"/>
      <c r="S59" s="86">
        <v>-1188.95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20.45" customHeight="1">
      <c r="A60" t="s">
        <v>305</v>
      </c>
      <c r="B60" s="12" t="s">
        <v>0</v>
      </c>
      <c r="C60" s="88" t="s">
        <v>56</v>
      </c>
      <c r="D60" s="89"/>
      <c r="E60" s="117"/>
      <c r="F60" s="23">
        <v>9409.894666666667</v>
      </c>
      <c r="G60" s="91"/>
      <c r="H60" s="117"/>
      <c r="I60" s="23">
        <v>9409.894666666667</v>
      </c>
      <c r="J60" s="24"/>
      <c r="K60" s="117"/>
      <c r="L60" s="23">
        <v>6757.48</v>
      </c>
      <c r="M60" s="24"/>
      <c r="N60" s="94">
        <v>-2652.4146666666675</v>
      </c>
      <c r="O60" s="24"/>
      <c r="P60" s="117"/>
      <c r="Q60" s="23">
        <v>7248.82</v>
      </c>
      <c r="R60" s="24"/>
      <c r="S60" s="95">
        <v>-491.34000000000015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20.45" customHeight="1">
      <c r="A61" t="s">
        <v>306</v>
      </c>
      <c r="B61" s="12" t="s">
        <v>0</v>
      </c>
      <c r="C61" s="30" t="s">
        <v>57</v>
      </c>
      <c r="D61" s="82"/>
      <c r="E61" s="14"/>
      <c r="F61" s="31">
        <v>260.75944437979479</v>
      </c>
      <c r="G61" s="84"/>
      <c r="H61" s="14"/>
      <c r="I61" s="31">
        <v>260.75944437979479</v>
      </c>
      <c r="J61" s="42"/>
      <c r="K61" s="14"/>
      <c r="L61" s="34">
        <v>8.92</v>
      </c>
      <c r="M61" s="42"/>
      <c r="N61" s="60">
        <v>-251.8394443797948</v>
      </c>
      <c r="O61" s="42"/>
      <c r="P61" s="14"/>
      <c r="Q61" s="34">
        <v>300</v>
      </c>
      <c r="R61" s="42"/>
      <c r="S61" s="86">
        <v>-291.08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20.45" customHeight="1">
      <c r="A62" t="s">
        <v>307</v>
      </c>
      <c r="B62" s="12" t="s">
        <v>0</v>
      </c>
      <c r="C62" s="30" t="s">
        <v>58</v>
      </c>
      <c r="D62" s="82"/>
      <c r="E62" s="14"/>
      <c r="F62" s="31">
        <v>35</v>
      </c>
      <c r="G62" s="84"/>
      <c r="H62" s="14"/>
      <c r="I62" s="31">
        <v>35</v>
      </c>
      <c r="J62" s="42"/>
      <c r="K62" s="14"/>
      <c r="L62" s="34">
        <v>0</v>
      </c>
      <c r="M62" s="42"/>
      <c r="N62" s="60">
        <v>-35</v>
      </c>
      <c r="O62" s="42"/>
      <c r="P62" s="14"/>
      <c r="Q62" s="34">
        <v>35</v>
      </c>
      <c r="R62" s="42"/>
      <c r="S62" s="86">
        <v>-35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20.45" customHeight="1">
      <c r="A63" t="s">
        <v>308</v>
      </c>
      <c r="B63" s="12" t="s">
        <v>0</v>
      </c>
      <c r="C63" s="30" t="s">
        <v>59</v>
      </c>
      <c r="D63" s="82"/>
      <c r="E63" s="14"/>
      <c r="F63" s="31">
        <v>697.6</v>
      </c>
      <c r="G63" s="84"/>
      <c r="H63" s="14"/>
      <c r="I63" s="31">
        <v>697.6</v>
      </c>
      <c r="J63" s="42"/>
      <c r="K63" s="14"/>
      <c r="L63" s="33">
        <v>639.75</v>
      </c>
      <c r="M63" s="42"/>
      <c r="N63" s="60">
        <v>-57.850000000000023</v>
      </c>
      <c r="O63" s="42"/>
      <c r="P63" s="14"/>
      <c r="Q63" s="33">
        <v>592</v>
      </c>
      <c r="R63" s="42"/>
      <c r="S63" s="86">
        <v>47.75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20.45" customHeight="1">
      <c r="A64" t="s">
        <v>309</v>
      </c>
      <c r="B64" s="12" t="s">
        <v>0</v>
      </c>
      <c r="C64" s="30" t="s">
        <v>60</v>
      </c>
      <c r="D64" s="82"/>
      <c r="E64" s="14"/>
      <c r="F64" s="31">
        <v>589.91200000000003</v>
      </c>
      <c r="G64" s="84"/>
      <c r="H64" s="14"/>
      <c r="I64" s="31">
        <v>589.91200000000003</v>
      </c>
      <c r="J64" s="42"/>
      <c r="K64" s="14"/>
      <c r="L64" s="34">
        <v>228.24</v>
      </c>
      <c r="M64" s="42"/>
      <c r="N64" s="60">
        <v>-361.67200000000003</v>
      </c>
      <c r="O64" s="42"/>
      <c r="P64" s="14"/>
      <c r="Q64" s="34">
        <v>520.07000000000005</v>
      </c>
      <c r="R64" s="42"/>
      <c r="S64" s="86">
        <v>-291.83000000000004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20.45" customHeight="1">
      <c r="A65" t="s">
        <v>310</v>
      </c>
      <c r="B65" s="12" t="s">
        <v>0</v>
      </c>
      <c r="C65" s="30" t="s">
        <v>61</v>
      </c>
      <c r="D65" s="82"/>
      <c r="E65" s="14"/>
      <c r="F65" s="31">
        <v>276.8</v>
      </c>
      <c r="G65" s="84"/>
      <c r="H65" s="14"/>
      <c r="I65" s="31">
        <v>276.8</v>
      </c>
      <c r="J65" s="42"/>
      <c r="K65" s="14"/>
      <c r="L65" s="34">
        <v>191.45</v>
      </c>
      <c r="M65" s="42"/>
      <c r="N65" s="60">
        <v>-85.350000000000023</v>
      </c>
      <c r="O65" s="42"/>
      <c r="P65" s="14"/>
      <c r="Q65" s="34">
        <v>81.69</v>
      </c>
      <c r="R65" s="42"/>
      <c r="S65" s="86">
        <v>109.75999999999999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20.45" customHeight="1">
      <c r="A66" t="s">
        <v>311</v>
      </c>
      <c r="B66" s="12" t="s">
        <v>0</v>
      </c>
      <c r="C66" s="30" t="s">
        <v>62</v>
      </c>
      <c r="D66" s="82"/>
      <c r="E66" s="14"/>
      <c r="F66" s="31">
        <v>1349.1200000000001</v>
      </c>
      <c r="G66" s="84"/>
      <c r="H66" s="14"/>
      <c r="I66" s="31">
        <v>1349.1200000000001</v>
      </c>
      <c r="J66" s="42"/>
      <c r="K66" s="14"/>
      <c r="L66" s="34">
        <v>40.97</v>
      </c>
      <c r="M66" s="42"/>
      <c r="N66" s="60">
        <v>-1308.1500000000001</v>
      </c>
      <c r="O66" s="42"/>
      <c r="P66" s="14"/>
      <c r="Q66" s="34">
        <v>1720.31</v>
      </c>
      <c r="R66" s="42"/>
      <c r="S66" s="86">
        <v>-1679.34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20.45" customHeight="1">
      <c r="A67" t="s">
        <v>312</v>
      </c>
      <c r="B67" s="12" t="s">
        <v>0</v>
      </c>
      <c r="C67" s="30" t="s">
        <v>63</v>
      </c>
      <c r="D67" s="82"/>
      <c r="E67" s="14"/>
      <c r="F67" s="31">
        <v>1438.3466666666668</v>
      </c>
      <c r="G67" s="84"/>
      <c r="H67" s="14"/>
      <c r="I67" s="31">
        <v>1438.3466666666668</v>
      </c>
      <c r="J67" s="42"/>
      <c r="K67" s="14"/>
      <c r="L67" s="34">
        <v>2923.33</v>
      </c>
      <c r="M67" s="42"/>
      <c r="N67" s="60">
        <v>1484.9833333333331</v>
      </c>
      <c r="O67" s="42"/>
      <c r="P67" s="14"/>
      <c r="Q67" s="34">
        <v>4555.83</v>
      </c>
      <c r="R67" s="42"/>
      <c r="S67" s="86">
        <v>-1632.5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20.45" customHeight="1">
      <c r="A68" t="s">
        <v>313</v>
      </c>
      <c r="B68" s="12" t="s">
        <v>0</v>
      </c>
      <c r="C68" s="30" t="s">
        <v>64</v>
      </c>
      <c r="D68" s="82"/>
      <c r="E68" s="14"/>
      <c r="F68" s="31">
        <v>2426.1879529419884</v>
      </c>
      <c r="G68" s="84"/>
      <c r="H68" s="14"/>
      <c r="I68" s="31">
        <v>2426.1879529419884</v>
      </c>
      <c r="J68" s="42"/>
      <c r="K68" s="14"/>
      <c r="L68" s="33">
        <v>2653.1369999999997</v>
      </c>
      <c r="M68" s="42"/>
      <c r="N68" s="60">
        <v>226.94904705801127</v>
      </c>
      <c r="O68" s="42"/>
      <c r="P68" s="14"/>
      <c r="Q68" s="34">
        <v>3681.1125000000002</v>
      </c>
      <c r="R68" s="42"/>
      <c r="S68" s="86">
        <v>-1027.9755000000005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20.45" hidden="1" customHeight="1">
      <c r="A69" t="s">
        <v>270</v>
      </c>
      <c r="B69" s="12" t="s">
        <v>0</v>
      </c>
      <c r="C69" s="30" t="s">
        <v>21</v>
      </c>
      <c r="D69" s="82"/>
      <c r="E69" s="14"/>
      <c r="F69" s="31">
        <v>0</v>
      </c>
      <c r="G69" s="84"/>
      <c r="H69" s="14"/>
      <c r="I69" s="31">
        <v>0</v>
      </c>
      <c r="J69" s="42"/>
      <c r="K69" s="14"/>
      <c r="L69" s="34"/>
      <c r="M69" s="42"/>
      <c r="N69" s="60">
        <v>0</v>
      </c>
      <c r="O69" s="42"/>
      <c r="P69" s="14"/>
      <c r="Q69" s="34">
        <v>0</v>
      </c>
      <c r="R69" s="42"/>
      <c r="S69" s="86"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20.45" hidden="1" customHeight="1">
      <c r="A70" t="s">
        <v>270</v>
      </c>
      <c r="B70" s="12" t="s">
        <v>0</v>
      </c>
      <c r="C70" s="30" t="s">
        <v>21</v>
      </c>
      <c r="D70" s="82"/>
      <c r="E70" s="14"/>
      <c r="F70" s="31">
        <v>0</v>
      </c>
      <c r="G70" s="84"/>
      <c r="H70" s="14"/>
      <c r="I70" s="31">
        <v>0</v>
      </c>
      <c r="J70" s="42"/>
      <c r="K70" s="14"/>
      <c r="L70" s="34">
        <v>0</v>
      </c>
      <c r="M70" s="42"/>
      <c r="N70" s="60">
        <v>0</v>
      </c>
      <c r="O70" s="42"/>
      <c r="P70" s="14"/>
      <c r="Q70" s="34">
        <v>0</v>
      </c>
      <c r="R70" s="42"/>
      <c r="S70" s="86"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20.45" hidden="1" customHeight="1">
      <c r="A71" t="s">
        <v>270</v>
      </c>
      <c r="B71" s="12" t="s">
        <v>0</v>
      </c>
      <c r="C71" s="30" t="s">
        <v>21</v>
      </c>
      <c r="D71" s="82"/>
      <c r="E71" s="14"/>
      <c r="F71" s="31">
        <v>0</v>
      </c>
      <c r="G71" s="84"/>
      <c r="H71" s="14"/>
      <c r="I71" s="31">
        <v>0</v>
      </c>
      <c r="J71" s="42"/>
      <c r="K71" s="14"/>
      <c r="L71" s="34">
        <v>0</v>
      </c>
      <c r="M71" s="42"/>
      <c r="N71" s="60">
        <v>0</v>
      </c>
      <c r="O71" s="42"/>
      <c r="P71" s="14"/>
      <c r="Q71" s="34">
        <v>0</v>
      </c>
      <c r="R71" s="42"/>
      <c r="S71" s="86"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20.45" customHeight="1">
      <c r="A72" t="s">
        <v>314</v>
      </c>
      <c r="B72" s="12" t="s">
        <v>0</v>
      </c>
      <c r="C72" s="99" t="s">
        <v>65</v>
      </c>
      <c r="D72" s="100" t="s">
        <v>40</v>
      </c>
      <c r="E72" s="101">
        <v>0.22752307093676563</v>
      </c>
      <c r="F72" s="102">
        <v>33846.391297321781</v>
      </c>
      <c r="G72" s="103" t="s">
        <v>40</v>
      </c>
      <c r="H72" s="101">
        <v>0.22752307093676563</v>
      </c>
      <c r="I72" s="102">
        <v>33846.391297321781</v>
      </c>
      <c r="J72" s="103" t="s">
        <v>40</v>
      </c>
      <c r="K72" s="101">
        <v>0.15149483142058973</v>
      </c>
      <c r="L72" s="102">
        <v>27381.496999999999</v>
      </c>
      <c r="M72" s="106"/>
      <c r="N72" s="102">
        <v>-6464.8942973217872</v>
      </c>
      <c r="O72" s="103" t="s">
        <v>40</v>
      </c>
      <c r="P72" s="101">
        <v>0.44055629905125276</v>
      </c>
      <c r="Q72" s="102">
        <v>45741.352500000001</v>
      </c>
      <c r="R72" s="106"/>
      <c r="S72" s="107">
        <v>-18359.855500000005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20.45" customHeight="1">
      <c r="A73" t="s">
        <v>0</v>
      </c>
      <c r="B73" s="12" t="s">
        <v>0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20.45" customHeight="1">
      <c r="A74" t="s">
        <v>315</v>
      </c>
      <c r="B74" s="12" t="s">
        <v>0</v>
      </c>
      <c r="C74" s="99" t="s">
        <v>66</v>
      </c>
      <c r="D74" s="100" t="s">
        <v>40</v>
      </c>
      <c r="E74" s="101">
        <v>1.2636063542465386</v>
      </c>
      <c r="F74" s="102">
        <v>187974.41039944906</v>
      </c>
      <c r="G74" s="103" t="s">
        <v>40</v>
      </c>
      <c r="H74" s="101">
        <v>1.2636063542465386</v>
      </c>
      <c r="I74" s="102">
        <v>187974.41039944906</v>
      </c>
      <c r="J74" s="103" t="s">
        <v>40</v>
      </c>
      <c r="K74" s="101">
        <v>1.1614465239203791</v>
      </c>
      <c r="L74" s="102">
        <v>209922.307</v>
      </c>
      <c r="M74" s="106"/>
      <c r="N74" s="119">
        <v>21947.896600550943</v>
      </c>
      <c r="O74" s="103" t="s">
        <v>40</v>
      </c>
      <c r="P74" s="101">
        <v>2.1593979033260844</v>
      </c>
      <c r="Q74" s="102">
        <v>224202.40250000003</v>
      </c>
      <c r="R74" s="106"/>
      <c r="S74" s="120">
        <v>-14280.095500000025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20.45" customHeight="1">
      <c r="A75" t="s">
        <v>316</v>
      </c>
      <c r="B75" s="12" t="s">
        <v>0</v>
      </c>
      <c r="C75" s="30" t="s">
        <v>212</v>
      </c>
      <c r="D75" s="82"/>
      <c r="E75" s="14"/>
      <c r="F75" s="31">
        <v>6590.4401189808532</v>
      </c>
      <c r="G75" s="84"/>
      <c r="H75" s="14"/>
      <c r="I75" s="31">
        <v>6590.4401189808532</v>
      </c>
      <c r="J75" s="42"/>
      <c r="K75" s="14"/>
      <c r="L75" s="33">
        <v>19500</v>
      </c>
      <c r="M75" s="42"/>
      <c r="N75" s="60">
        <v>12909.559881019148</v>
      </c>
      <c r="O75" s="42"/>
      <c r="P75" s="14"/>
      <c r="Q75" s="33">
        <v>45750</v>
      </c>
      <c r="R75" s="42"/>
      <c r="S75" s="86"/>
      <c r="T75" s="14"/>
      <c r="U75" s="14"/>
      <c r="V75" s="12" t="s">
        <v>542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20.45" customHeight="1">
      <c r="A76" t="s">
        <v>317</v>
      </c>
      <c r="B76" s="12" t="s">
        <v>0</v>
      </c>
      <c r="C76" s="30" t="s">
        <v>209</v>
      </c>
      <c r="D76" s="82"/>
      <c r="E76" s="14"/>
      <c r="F76" s="31">
        <v>0</v>
      </c>
      <c r="G76" s="84"/>
      <c r="H76" s="14"/>
      <c r="I76" s="31">
        <v>0</v>
      </c>
      <c r="J76" s="42"/>
      <c r="K76" s="14"/>
      <c r="L76" s="33">
        <v>0</v>
      </c>
      <c r="M76" s="42"/>
      <c r="N76" s="60">
        <v>0</v>
      </c>
      <c r="O76" s="42"/>
      <c r="P76" s="14"/>
      <c r="Q76" s="33">
        <v>0</v>
      </c>
      <c r="R76" s="42"/>
      <c r="S76" s="86"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20.45" hidden="1" customHeight="1">
      <c r="A77" t="s">
        <v>318</v>
      </c>
      <c r="B77" s="12" t="s">
        <v>0</v>
      </c>
      <c r="C77" s="30" t="s">
        <v>69</v>
      </c>
      <c r="D77" s="82"/>
      <c r="E77" s="14"/>
      <c r="F77" s="31">
        <v>0</v>
      </c>
      <c r="G77" s="84"/>
      <c r="H77" s="14"/>
      <c r="I77" s="31">
        <v>0</v>
      </c>
      <c r="J77" s="42"/>
      <c r="K77" s="14"/>
      <c r="L77" s="33">
        <v>0</v>
      </c>
      <c r="M77" s="42"/>
      <c r="N77" s="60">
        <v>0</v>
      </c>
      <c r="O77" s="42"/>
      <c r="P77" s="14"/>
      <c r="Q77" s="33">
        <v>0</v>
      </c>
      <c r="R77" s="42"/>
      <c r="S77" s="86"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20.45" customHeight="1">
      <c r="A78" t="s">
        <v>319</v>
      </c>
      <c r="B78" s="12" t="s">
        <v>0</v>
      </c>
      <c r="C78" s="30" t="s">
        <v>70</v>
      </c>
      <c r="D78" s="82"/>
      <c r="E78" s="14"/>
      <c r="F78" s="31">
        <v>59140.935486166003</v>
      </c>
      <c r="G78" s="84"/>
      <c r="H78" s="14"/>
      <c r="I78" s="31">
        <v>59140.935486166003</v>
      </c>
      <c r="J78" s="42"/>
      <c r="K78" s="14"/>
      <c r="L78" s="34">
        <v>45674</v>
      </c>
      <c r="M78" s="42"/>
      <c r="N78" s="60">
        <v>-13466.935486166003</v>
      </c>
      <c r="O78" s="42"/>
      <c r="P78" s="14"/>
      <c r="Q78" s="33">
        <v>72454</v>
      </c>
      <c r="R78" s="42"/>
      <c r="S78" s="86">
        <v>-26780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20.45" hidden="1" customHeight="1">
      <c r="A79" t="s">
        <v>270</v>
      </c>
      <c r="B79" s="12" t="s">
        <v>0</v>
      </c>
      <c r="C79" s="30" t="s">
        <v>21</v>
      </c>
      <c r="D79" s="82"/>
      <c r="E79" s="14"/>
      <c r="F79" s="31">
        <v>0</v>
      </c>
      <c r="G79" s="84"/>
      <c r="H79" s="14"/>
      <c r="I79" s="31">
        <v>0</v>
      </c>
      <c r="J79" s="42"/>
      <c r="K79" s="14"/>
      <c r="L79" s="34">
        <v>0</v>
      </c>
      <c r="M79" s="42"/>
      <c r="N79" s="60">
        <v>0</v>
      </c>
      <c r="O79" s="42"/>
      <c r="P79" s="14"/>
      <c r="Q79" s="33">
        <v>0</v>
      </c>
      <c r="R79" s="42"/>
      <c r="S79" s="86"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20.45" hidden="1" customHeight="1">
      <c r="A80" t="s">
        <v>270</v>
      </c>
      <c r="B80" s="12" t="s">
        <v>0</v>
      </c>
      <c r="C80" s="30" t="s">
        <v>21</v>
      </c>
      <c r="D80" s="82"/>
      <c r="E80" s="14"/>
      <c r="F80" s="31">
        <v>0</v>
      </c>
      <c r="G80" s="84"/>
      <c r="H80" s="14"/>
      <c r="I80" s="31">
        <v>0</v>
      </c>
      <c r="J80" s="42"/>
      <c r="K80" s="14"/>
      <c r="L80" s="34">
        <v>0</v>
      </c>
      <c r="M80" s="42"/>
      <c r="N80" s="60">
        <v>0</v>
      </c>
      <c r="O80" s="42"/>
      <c r="P80" s="14"/>
      <c r="Q80" s="33">
        <v>0</v>
      </c>
      <c r="R80" s="42"/>
      <c r="S80" s="86"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20.45" hidden="1" customHeight="1">
      <c r="A81" t="s">
        <v>270</v>
      </c>
      <c r="B81" s="12" t="s">
        <v>0</v>
      </c>
      <c r="C81" s="30" t="s">
        <v>21</v>
      </c>
      <c r="D81" s="82"/>
      <c r="E81" s="14"/>
      <c r="F81" s="31">
        <v>0</v>
      </c>
      <c r="G81" s="84"/>
      <c r="H81" s="14"/>
      <c r="I81" s="31">
        <v>0</v>
      </c>
      <c r="J81" s="42"/>
      <c r="K81" s="14"/>
      <c r="L81" s="34">
        <v>0</v>
      </c>
      <c r="M81" s="42"/>
      <c r="N81" s="60">
        <v>0</v>
      </c>
      <c r="O81" s="42"/>
      <c r="P81" s="14"/>
      <c r="Q81" s="33">
        <v>0</v>
      </c>
      <c r="R81" s="42"/>
      <c r="S81" s="86"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20.45" customHeight="1">
      <c r="A82" t="s">
        <v>320</v>
      </c>
      <c r="B82" s="12" t="s">
        <v>0</v>
      </c>
      <c r="C82" s="30" t="s">
        <v>71</v>
      </c>
      <c r="D82" s="82"/>
      <c r="E82" s="14"/>
      <c r="F82" s="31">
        <v>20476.135369923384</v>
      </c>
      <c r="G82" s="84"/>
      <c r="H82" s="14"/>
      <c r="I82" s="31">
        <v>20476.135369923384</v>
      </c>
      <c r="J82" s="42"/>
      <c r="K82" s="14"/>
      <c r="L82" s="33">
        <v>19801</v>
      </c>
      <c r="M82" s="42"/>
      <c r="N82" s="60">
        <v>-675.13536992338413</v>
      </c>
      <c r="O82" s="42"/>
      <c r="P82" s="14"/>
      <c r="Q82" s="33">
        <v>9865</v>
      </c>
      <c r="R82" s="42"/>
      <c r="S82" s="86">
        <v>9936</v>
      </c>
      <c r="T82" s="14"/>
      <c r="U82" s="14" t="s">
        <v>564</v>
      </c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20.45" customHeight="1">
      <c r="A83" t="s">
        <v>321</v>
      </c>
      <c r="B83" s="12" t="s">
        <v>0</v>
      </c>
      <c r="C83" s="99" t="s">
        <v>72</v>
      </c>
      <c r="D83" s="100"/>
      <c r="E83" s="101"/>
      <c r="F83" s="102">
        <v>86207.51097507024</v>
      </c>
      <c r="G83" s="103"/>
      <c r="H83" s="101"/>
      <c r="I83" s="102">
        <v>86207.51097507024</v>
      </c>
      <c r="J83" s="103"/>
      <c r="K83" s="101"/>
      <c r="L83" s="102">
        <v>84975</v>
      </c>
      <c r="M83" s="106"/>
      <c r="N83" s="102">
        <v>-1232.5109750702395</v>
      </c>
      <c r="O83" s="103"/>
      <c r="P83" s="101"/>
      <c r="Q83" s="102">
        <v>128069</v>
      </c>
      <c r="R83" s="106"/>
      <c r="S83" s="107">
        <v>-16844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20.45" customHeight="1">
      <c r="A84" t="s">
        <v>0</v>
      </c>
      <c r="B84" s="12" t="s">
        <v>0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20.45" customHeight="1" thickBot="1">
      <c r="A85" t="s">
        <v>322</v>
      </c>
      <c r="B85" s="12" t="s">
        <v>0</v>
      </c>
      <c r="C85" s="130" t="s">
        <v>73</v>
      </c>
      <c r="D85" s="131"/>
      <c r="E85" s="132"/>
      <c r="F85" s="133">
        <v>46993.361053682951</v>
      </c>
      <c r="G85" s="134"/>
      <c r="H85" s="132"/>
      <c r="I85" s="133">
        <v>46993.361053682951</v>
      </c>
      <c r="J85" s="134"/>
      <c r="K85" s="131"/>
      <c r="L85" s="133">
        <v>55794.812999999995</v>
      </c>
      <c r="M85" s="134"/>
      <c r="N85" s="133">
        <v>8801.4519463170254</v>
      </c>
      <c r="O85" s="134"/>
      <c r="P85" s="131"/>
      <c r="Q85" s="133">
        <v>7692.9474999998929</v>
      </c>
      <c r="R85" s="134"/>
      <c r="S85" s="135">
        <v>74351.865500000073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">
        <v>256</v>
      </c>
      <c r="D89" s="2"/>
      <c r="E89" s="2"/>
      <c r="F89" s="2"/>
      <c r="G89" s="2"/>
      <c r="H89" s="1"/>
      <c r="I89" s="1"/>
      <c r="J89" s="1"/>
      <c r="K89" s="749" t="s">
        <v>74</v>
      </c>
      <c r="L89" s="2"/>
      <c r="M89" s="2"/>
      <c r="N89" s="1"/>
      <c r="O89" s="1"/>
      <c r="P89" s="2"/>
      <c r="Q89" s="1"/>
      <c r="R89" s="2"/>
      <c r="S89" s="5" t="s">
        <v>567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21.6" customHeight="1" thickTop="1">
      <c r="B91" s="12"/>
      <c r="C91" s="13"/>
      <c r="D91" s="774" t="s">
        <v>5</v>
      </c>
      <c r="E91" s="775"/>
      <c r="F91" s="776"/>
      <c r="G91" s="777" t="s">
        <v>75</v>
      </c>
      <c r="H91" s="775"/>
      <c r="I91" s="776"/>
      <c r="J91" s="777" t="s">
        <v>7</v>
      </c>
      <c r="K91" s="775"/>
      <c r="L91" s="776"/>
      <c r="M91" s="777" t="s">
        <v>8</v>
      </c>
      <c r="N91" s="776"/>
      <c r="O91" s="774" t="s">
        <v>9</v>
      </c>
      <c r="P91" s="775"/>
      <c r="Q91" s="776"/>
      <c r="R91" s="777" t="s">
        <v>10</v>
      </c>
      <c r="S91" s="778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21.6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0.45" customHeight="1">
      <c r="A93" t="s">
        <v>323</v>
      </c>
      <c r="B93" s="12" t="s">
        <v>74</v>
      </c>
      <c r="C93" s="88" t="s">
        <v>16</v>
      </c>
      <c r="D93" s="26"/>
      <c r="E93" s="26"/>
      <c r="F93" s="23">
        <v>1127432.9567185473</v>
      </c>
      <c r="G93" s="47"/>
      <c r="H93" s="26"/>
      <c r="I93" s="23">
        <v>1127432.9567185473</v>
      </c>
      <c r="J93" s="24"/>
      <c r="K93" s="26"/>
      <c r="L93" s="23">
        <v>1661612.02</v>
      </c>
      <c r="M93" s="143"/>
      <c r="N93" s="144"/>
      <c r="O93" s="24"/>
      <c r="P93" s="26"/>
      <c r="Q93" s="23">
        <v>1167969.45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0.45" customHeight="1">
      <c r="A94" t="s">
        <v>324</v>
      </c>
      <c r="B94" s="12" t="s">
        <v>74</v>
      </c>
      <c r="C94" s="30" t="s">
        <v>76</v>
      </c>
      <c r="D94" s="31">
        <v>33.83707173550448</v>
      </c>
      <c r="E94" s="31">
        <v>750</v>
      </c>
      <c r="F94" s="31">
        <v>25377.803801628361</v>
      </c>
      <c r="G94" s="32">
        <v>33.83707173550448</v>
      </c>
      <c r="H94" s="31">
        <v>750</v>
      </c>
      <c r="I94" s="31">
        <v>25377.803801628361</v>
      </c>
      <c r="J94" s="655">
        <v>36</v>
      </c>
      <c r="K94" s="31">
        <v>870.74722222222283</v>
      </c>
      <c r="L94" s="34">
        <v>31346.900000000023</v>
      </c>
      <c r="M94" s="32">
        <v>2.1629282644955197</v>
      </c>
      <c r="N94" s="34">
        <v>5969.0961983716625</v>
      </c>
      <c r="O94" s="655">
        <v>0</v>
      </c>
      <c r="P94" s="31">
        <v>0</v>
      </c>
      <c r="Q94" s="34">
        <v>0</v>
      </c>
      <c r="R94" s="32">
        <v>36</v>
      </c>
      <c r="S94" s="35">
        <v>31346.900000000023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20.45" customHeight="1">
      <c r="A95" t="s">
        <v>325</v>
      </c>
      <c r="B95" s="12" t="s">
        <v>74</v>
      </c>
      <c r="C95" s="30" t="s">
        <v>77</v>
      </c>
      <c r="D95" s="31">
        <v>1.9298710115306736</v>
      </c>
      <c r="E95" s="26">
        <v>750</v>
      </c>
      <c r="F95" s="31">
        <v>1447.4032586480052</v>
      </c>
      <c r="G95" s="32">
        <v>1.9298710115306736</v>
      </c>
      <c r="H95" s="31">
        <v>750</v>
      </c>
      <c r="I95" s="31">
        <v>1447.4032586480052</v>
      </c>
      <c r="J95" s="655">
        <v>1</v>
      </c>
      <c r="K95" s="31">
        <v>39.680000000000064</v>
      </c>
      <c r="L95" s="33">
        <v>39.680000000000064</v>
      </c>
      <c r="M95" s="32"/>
      <c r="N95" s="34"/>
      <c r="O95" s="655">
        <v>38</v>
      </c>
      <c r="P95" s="31">
        <v>484.78447368421007</v>
      </c>
      <c r="Q95" s="33">
        <v>18421.809999999983</v>
      </c>
      <c r="R95" s="32">
        <v>-37</v>
      </c>
      <c r="S95" s="35">
        <v>-18382.129999999983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20.45" customHeight="1">
      <c r="A96" t="s">
        <v>326</v>
      </c>
      <c r="B96" s="12" t="s">
        <v>74</v>
      </c>
      <c r="C96" s="36" t="s">
        <v>78</v>
      </c>
      <c r="D96" s="37">
        <v>35.766942747035152</v>
      </c>
      <c r="E96" s="31">
        <v>750.00000000000011</v>
      </c>
      <c r="F96" s="38">
        <v>26825.207060276367</v>
      </c>
      <c r="G96" s="39">
        <v>35.766942747035152</v>
      </c>
      <c r="H96" s="37">
        <v>750.00000000000011</v>
      </c>
      <c r="I96" s="38">
        <v>26825.207060276367</v>
      </c>
      <c r="J96" s="39">
        <v>37</v>
      </c>
      <c r="K96" s="37">
        <v>848.28594594594654</v>
      </c>
      <c r="L96" s="38">
        <v>31386.580000000024</v>
      </c>
      <c r="M96" s="39">
        <v>1.2330572529648478</v>
      </c>
      <c r="N96" s="38">
        <v>4561.3729397236566</v>
      </c>
      <c r="O96" s="39">
        <v>38</v>
      </c>
      <c r="P96" s="37">
        <v>484.78447368421007</v>
      </c>
      <c r="Q96" s="38">
        <v>18421.809999999983</v>
      </c>
      <c r="R96" s="39">
        <v>-1</v>
      </c>
      <c r="S96" s="40">
        <v>12964.77000000004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20.45" customHeight="1">
      <c r="A97" t="s">
        <v>74</v>
      </c>
      <c r="B97" s="12" t="s">
        <v>74</v>
      </c>
      <c r="C97" s="30"/>
      <c r="D97" s="14"/>
      <c r="E97" s="31">
        <v>0</v>
      </c>
      <c r="F97" s="41"/>
      <c r="G97" s="42"/>
      <c r="H97" s="14">
        <v>0</v>
      </c>
      <c r="I97" s="41"/>
      <c r="J97" s="42"/>
      <c r="K97" s="14"/>
      <c r="L97" s="41"/>
      <c r="M97" s="43">
        <v>3.4474773583131037E-2</v>
      </c>
      <c r="N97" s="44">
        <v>0.17004054915491351</v>
      </c>
      <c r="O97" s="42"/>
      <c r="P97" s="14"/>
      <c r="Q97" s="41"/>
      <c r="R97" s="43">
        <v>-2.6315789473684209E-2</v>
      </c>
      <c r="S97" s="45">
        <v>0.70377286488135815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20.45" customHeight="1">
      <c r="A98" t="s">
        <v>327</v>
      </c>
      <c r="B98" s="12" t="s">
        <v>74</v>
      </c>
      <c r="C98" s="30" t="s">
        <v>208</v>
      </c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20.45" customHeight="1">
      <c r="A99" t="s">
        <v>328</v>
      </c>
      <c r="B99" s="12" t="s">
        <v>74</v>
      </c>
      <c r="C99" s="30" t="s">
        <v>79</v>
      </c>
      <c r="D99" s="31">
        <v>30.307777801435051</v>
      </c>
      <c r="E99" s="31">
        <v>120</v>
      </c>
      <c r="F99" s="31">
        <v>3636.9333361722061</v>
      </c>
      <c r="G99" s="42">
        <v>30.307777801435051</v>
      </c>
      <c r="H99" s="31">
        <v>120</v>
      </c>
      <c r="I99" s="31">
        <v>3636.9333361722061</v>
      </c>
      <c r="J99" s="655">
        <v>47</v>
      </c>
      <c r="K99" s="31">
        <v>230.93680851063888</v>
      </c>
      <c r="L99" s="34">
        <v>10854.030000000028</v>
      </c>
      <c r="M99" s="32">
        <v>16.692222198564949</v>
      </c>
      <c r="N99" s="34">
        <v>7217.0966638278223</v>
      </c>
      <c r="O99" s="655">
        <v>35</v>
      </c>
      <c r="P99" s="31">
        <v>374.76085714285728</v>
      </c>
      <c r="Q99" s="33">
        <v>13116.630000000005</v>
      </c>
      <c r="R99" s="32">
        <v>12</v>
      </c>
      <c r="S99" s="35">
        <v>-2262.5999999999767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20.45" customHeight="1">
      <c r="A100" t="s">
        <v>74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ht="20.45" customHeight="1">
      <c r="A101" t="s">
        <v>329</v>
      </c>
      <c r="B101" s="12" t="s">
        <v>74</v>
      </c>
      <c r="C101" s="30" t="s">
        <v>26</v>
      </c>
      <c r="D101" s="31">
        <v>0</v>
      </c>
      <c r="E101" s="31">
        <v>0</v>
      </c>
      <c r="F101" s="34">
        <v>28759.968583142301</v>
      </c>
      <c r="G101" s="32">
        <v>0</v>
      </c>
      <c r="H101" s="31">
        <v>0</v>
      </c>
      <c r="I101" s="31">
        <v>28759.968583142301</v>
      </c>
      <c r="J101" s="32"/>
      <c r="K101" s="31">
        <v>1024.1837837837838</v>
      </c>
      <c r="L101" s="34">
        <v>37894.800000000003</v>
      </c>
      <c r="M101" s="32"/>
      <c r="N101" s="34">
        <v>9134.8314168577017</v>
      </c>
      <c r="O101" s="32"/>
      <c r="P101" s="31">
        <v>613.01947368421054</v>
      </c>
      <c r="Q101" s="34">
        <v>23294.74</v>
      </c>
      <c r="R101" s="32">
        <v>-1024.1837837837838</v>
      </c>
      <c r="S101" s="35">
        <v>14600.060000000001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20.45" customHeight="1">
      <c r="A102" t="s">
        <v>330</v>
      </c>
      <c r="B102" s="12" t="s">
        <v>74</v>
      </c>
      <c r="C102" s="30" t="s">
        <v>27</v>
      </c>
      <c r="D102" s="31">
        <v>0</v>
      </c>
      <c r="E102" s="31">
        <v>0</v>
      </c>
      <c r="F102" s="34">
        <v>32594.631060894608</v>
      </c>
      <c r="G102" s="32">
        <v>0</v>
      </c>
      <c r="H102" s="31">
        <v>0</v>
      </c>
      <c r="I102" s="31">
        <v>32594.631060894608</v>
      </c>
      <c r="J102" s="32"/>
      <c r="K102" s="31">
        <v>1138.2675675675675</v>
      </c>
      <c r="L102" s="34">
        <v>42115.9</v>
      </c>
      <c r="M102" s="32"/>
      <c r="N102" s="34">
        <v>9521.2689391053937</v>
      </c>
      <c r="O102" s="32"/>
      <c r="P102" s="31">
        <v>594.36447368421045</v>
      </c>
      <c r="Q102" s="34">
        <v>22585.85</v>
      </c>
      <c r="R102" s="32">
        <v>-1138.2675675675675</v>
      </c>
      <c r="S102" s="35">
        <v>19530.050000000003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20.45" customHeight="1">
      <c r="A103" t="s">
        <v>331</v>
      </c>
      <c r="B103" s="12" t="s">
        <v>74</v>
      </c>
      <c r="C103" s="30" t="s">
        <v>28</v>
      </c>
      <c r="D103" s="31">
        <v>0</v>
      </c>
      <c r="E103" s="26">
        <v>0</v>
      </c>
      <c r="F103" s="34">
        <v>0</v>
      </c>
      <c r="G103" s="32">
        <v>0</v>
      </c>
      <c r="H103" s="48">
        <v>0</v>
      </c>
      <c r="I103" s="31">
        <v>0</v>
      </c>
      <c r="J103" s="32"/>
      <c r="K103" s="48">
        <v>88.647297297297285</v>
      </c>
      <c r="L103" s="34">
        <v>3279.95</v>
      </c>
      <c r="M103" s="52"/>
      <c r="N103" s="34">
        <v>3279.95</v>
      </c>
      <c r="O103" s="32"/>
      <c r="P103" s="48">
        <v>20.980789473684212</v>
      </c>
      <c r="Q103" s="34">
        <v>797.27</v>
      </c>
      <c r="R103" s="32">
        <v>-88.647297297297285</v>
      </c>
      <c r="S103" s="35">
        <v>2482.6799999999998</v>
      </c>
      <c r="T103" s="14"/>
      <c r="U103" s="14" t="s">
        <v>565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20.45" customHeight="1">
      <c r="A104" t="s">
        <v>332</v>
      </c>
      <c r="B104" s="12" t="s">
        <v>74</v>
      </c>
      <c r="C104" s="36" t="s">
        <v>29</v>
      </c>
      <c r="D104" s="37">
        <v>35.766942747035152</v>
      </c>
      <c r="E104" s="31">
        <v>1715.3996101364521</v>
      </c>
      <c r="F104" s="38">
        <v>61354.599644036905</v>
      </c>
      <c r="G104" s="39">
        <v>35.766942747035152</v>
      </c>
      <c r="H104" s="37">
        <v>1715.3996101364521</v>
      </c>
      <c r="I104" s="38">
        <v>61354.599644036905</v>
      </c>
      <c r="J104" s="39">
        <v>37</v>
      </c>
      <c r="K104" s="37">
        <v>2251.098648648649</v>
      </c>
      <c r="L104" s="38">
        <v>83290.650000000009</v>
      </c>
      <c r="M104" s="32">
        <v>1.2330572529648478</v>
      </c>
      <c r="N104" s="38">
        <v>21936.050355963103</v>
      </c>
      <c r="O104" s="39">
        <v>38</v>
      </c>
      <c r="P104" s="37">
        <v>1228.364736842105</v>
      </c>
      <c r="Q104" s="38">
        <v>46677.859999999993</v>
      </c>
      <c r="R104" s="57"/>
      <c r="S104" s="40">
        <v>36612.790000000015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20.45" customHeight="1">
      <c r="A105" t="s">
        <v>74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v>0.3575290277050171</v>
      </c>
      <c r="O105" s="42"/>
      <c r="P105" s="14"/>
      <c r="Q105" s="60"/>
      <c r="R105" s="61"/>
      <c r="S105" s="45">
        <v>0.78437164857172159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20.45" customHeight="1" thickBot="1">
      <c r="A106" t="s">
        <v>74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14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20.45" customHeight="1" thickTop="1">
      <c r="A107" t="s">
        <v>333</v>
      </c>
      <c r="B107" s="12" t="s">
        <v>74</v>
      </c>
      <c r="C107" s="63" t="s">
        <v>80</v>
      </c>
      <c r="D107" s="64">
        <v>66.074720548470196</v>
      </c>
      <c r="E107" s="68">
        <v>1389.5895325524957</v>
      </c>
      <c r="F107" s="66">
        <v>91816.740040485485</v>
      </c>
      <c r="G107" s="67">
        <v>66.074720548470196</v>
      </c>
      <c r="H107" s="68">
        <v>1389.5895325524957</v>
      </c>
      <c r="I107" s="66">
        <v>91816.740040485485</v>
      </c>
      <c r="J107" s="67">
        <v>84</v>
      </c>
      <c r="K107" s="68">
        <v>1494.4197619047627</v>
      </c>
      <c r="L107" s="66">
        <v>125531.26000000007</v>
      </c>
      <c r="M107" s="67">
        <v>17.925279451529804</v>
      </c>
      <c r="N107" s="66">
        <v>33714.519959514582</v>
      </c>
      <c r="O107" s="67">
        <v>73</v>
      </c>
      <c r="P107" s="68">
        <v>1071.4561643835614</v>
      </c>
      <c r="Q107" s="66">
        <v>78216.299999999988</v>
      </c>
      <c r="R107" s="67">
        <v>11</v>
      </c>
      <c r="S107" s="69">
        <v>47314.960000000079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20.45" customHeight="1" thickBot="1">
      <c r="A108" t="s">
        <v>74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v>0.27128801003979153</v>
      </c>
      <c r="N108" s="75">
        <v>0.36719360701162523</v>
      </c>
      <c r="O108" s="73"/>
      <c r="P108" s="71"/>
      <c r="Q108" s="72"/>
      <c r="R108" s="74">
        <v>6.6363636363636367</v>
      </c>
      <c r="S108" s="151">
        <v>0.60492454897508685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20.45" customHeight="1" thickTop="1">
      <c r="A109" t="s">
        <v>74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20.45" customHeight="1">
      <c r="A110" t="s">
        <v>334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20.45" customHeight="1">
      <c r="A111" t="s">
        <v>335</v>
      </c>
      <c r="B111" s="12" t="s">
        <v>74</v>
      </c>
      <c r="C111" s="30" t="s">
        <v>32</v>
      </c>
      <c r="D111" s="82"/>
      <c r="E111" s="83">
        <v>417.89841005175413</v>
      </c>
      <c r="F111" s="31">
        <v>14946.948506398108</v>
      </c>
      <c r="G111" s="84">
        <v>0.55719788006900539</v>
      </c>
      <c r="H111" s="83">
        <v>417.89841005175413</v>
      </c>
      <c r="I111" s="31">
        <v>14946.948506398108</v>
      </c>
      <c r="J111" s="42">
        <v>0.54718863922096606</v>
      </c>
      <c r="K111" s="83">
        <v>464.17243243243246</v>
      </c>
      <c r="L111" s="34">
        <v>17174.38</v>
      </c>
      <c r="M111" s="42"/>
      <c r="N111" s="60">
        <v>2227.4314936018927</v>
      </c>
      <c r="O111" s="42"/>
      <c r="P111" s="83">
        <v>436.33236842105265</v>
      </c>
      <c r="Q111" s="34">
        <v>16580.63</v>
      </c>
      <c r="R111" s="42"/>
      <c r="S111" s="86">
        <v>593.75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20.45" customHeight="1">
      <c r="A112" t="s">
        <v>336</v>
      </c>
      <c r="B112" s="12" t="s">
        <v>74</v>
      </c>
      <c r="C112" s="88" t="s">
        <v>33</v>
      </c>
      <c r="D112" s="89"/>
      <c r="E112" s="90">
        <v>514.61988304093563</v>
      </c>
      <c r="F112" s="23">
        <v>18406.379893211069</v>
      </c>
      <c r="G112" s="91">
        <v>0.3</v>
      </c>
      <c r="H112" s="90">
        <v>514.61988304093563</v>
      </c>
      <c r="I112" s="23">
        <v>18406.379893211069</v>
      </c>
      <c r="J112" s="24">
        <v>0.30000726372047759</v>
      </c>
      <c r="K112" s="90">
        <v>675.34594594594591</v>
      </c>
      <c r="L112" s="34">
        <v>24987.8</v>
      </c>
      <c r="M112" s="24"/>
      <c r="N112" s="94">
        <v>6581.4201067889298</v>
      </c>
      <c r="O112" s="24"/>
      <c r="P112" s="90">
        <v>311.99894736842106</v>
      </c>
      <c r="Q112" s="34">
        <v>11855.96</v>
      </c>
      <c r="R112" s="24"/>
      <c r="S112" s="95">
        <v>13131.84</v>
      </c>
      <c r="T112" s="14"/>
      <c r="U112" s="14"/>
      <c r="V112" s="14"/>
      <c r="W112" s="14">
        <v>24987.195000000003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20.45" customHeight="1">
      <c r="A113" t="s">
        <v>337</v>
      </c>
      <c r="B113" s="12" t="s">
        <v>74</v>
      </c>
      <c r="C113" s="30" t="s">
        <v>34</v>
      </c>
      <c r="D113" s="82"/>
      <c r="E113" s="83">
        <v>54</v>
      </c>
      <c r="F113" s="31">
        <v>1931.4149083398981</v>
      </c>
      <c r="G113" s="84"/>
      <c r="H113" s="83">
        <v>54</v>
      </c>
      <c r="I113" s="31">
        <v>1931.4149083398981</v>
      </c>
      <c r="J113" s="42"/>
      <c r="K113" s="83">
        <v>64.086756756756756</v>
      </c>
      <c r="L113" s="114">
        <v>2371.21</v>
      </c>
      <c r="M113" s="42"/>
      <c r="N113" s="60">
        <v>439.79509166010189</v>
      </c>
      <c r="O113" s="42"/>
      <c r="P113" s="83">
        <v>8.4871052631578952</v>
      </c>
      <c r="Q113" s="114">
        <v>322.51</v>
      </c>
      <c r="R113" s="42"/>
      <c r="S113" s="86">
        <v>2048.6999999999998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20.45" customHeight="1">
      <c r="A114" t="s">
        <v>338</v>
      </c>
      <c r="B114" s="12" t="s">
        <v>74</v>
      </c>
      <c r="C114" s="30" t="s">
        <v>35</v>
      </c>
      <c r="D114" s="82"/>
      <c r="E114" s="83">
        <v>105</v>
      </c>
      <c r="F114" s="31">
        <v>3755.5289884386912</v>
      </c>
      <c r="G114" s="84"/>
      <c r="H114" s="83">
        <v>105</v>
      </c>
      <c r="I114" s="31">
        <v>3755.5289884386912</v>
      </c>
      <c r="J114" s="42"/>
      <c r="K114" s="83">
        <v>11.469459459459459</v>
      </c>
      <c r="L114" s="34">
        <v>424.37</v>
      </c>
      <c r="M114" s="42"/>
      <c r="N114" s="60">
        <v>-3331.1589884386913</v>
      </c>
      <c r="O114" s="42"/>
      <c r="P114" s="83">
        <v>0</v>
      </c>
      <c r="Q114" s="34">
        <v>0</v>
      </c>
      <c r="R114" s="42"/>
      <c r="S114" s="86">
        <v>424.37</v>
      </c>
      <c r="T114" s="14"/>
      <c r="U114" s="14"/>
      <c r="V114" s="14"/>
      <c r="W114" s="14">
        <v>0.60499999999592546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20.45" customHeight="1">
      <c r="A115" t="s">
        <v>339</v>
      </c>
      <c r="B115" s="12" t="s">
        <v>74</v>
      </c>
      <c r="C115" s="88" t="s">
        <v>36</v>
      </c>
      <c r="D115" s="89"/>
      <c r="E115" s="90">
        <v>60.999999999999993</v>
      </c>
      <c r="F115" s="23">
        <v>2181.7835075691441</v>
      </c>
      <c r="G115" s="91"/>
      <c r="H115" s="90">
        <v>60.999999999999993</v>
      </c>
      <c r="I115" s="23">
        <v>2181.7835075691441</v>
      </c>
      <c r="J115" s="24"/>
      <c r="K115" s="90">
        <v>88.182432432432435</v>
      </c>
      <c r="L115" s="49">
        <v>3262.75</v>
      </c>
      <c r="M115" s="24"/>
      <c r="N115" s="94">
        <v>1080.9664924308559</v>
      </c>
      <c r="O115" s="24"/>
      <c r="P115" s="90">
        <v>65</v>
      </c>
      <c r="Q115" s="49">
        <v>2470</v>
      </c>
      <c r="R115" s="24"/>
      <c r="S115" s="95">
        <v>792.75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20.45" customHeight="1">
      <c r="A116" t="s">
        <v>340</v>
      </c>
      <c r="B116" s="12" t="s">
        <v>74</v>
      </c>
      <c r="C116" s="30" t="s">
        <v>37</v>
      </c>
      <c r="D116" s="82"/>
      <c r="E116" s="83">
        <v>27.410526315789468</v>
      </c>
      <c r="F116" s="31">
        <v>980.39072540294228</v>
      </c>
      <c r="G116" s="84"/>
      <c r="H116" s="83">
        <v>27.410526315789468</v>
      </c>
      <c r="I116" s="31">
        <v>980.39072540294228</v>
      </c>
      <c r="J116" s="42"/>
      <c r="K116" s="83">
        <v>40.017027027027027</v>
      </c>
      <c r="L116" s="34">
        <v>1480.63</v>
      </c>
      <c r="M116" s="42"/>
      <c r="N116" s="60">
        <v>500.23927459705783</v>
      </c>
      <c r="O116" s="42"/>
      <c r="P116" s="83">
        <v>196.05263157894737</v>
      </c>
      <c r="Q116" s="34">
        <v>7450</v>
      </c>
      <c r="R116" s="42"/>
      <c r="S116" s="86">
        <v>-5969.37</v>
      </c>
      <c r="T116" s="14"/>
      <c r="U116" s="14"/>
      <c r="V116" s="14"/>
      <c r="W116" s="14" t="s">
        <v>529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20.45" customHeight="1">
      <c r="A117" t="s">
        <v>341</v>
      </c>
      <c r="B117" s="12" t="s">
        <v>74</v>
      </c>
      <c r="C117" s="30" t="s">
        <v>38</v>
      </c>
      <c r="D117" s="82"/>
      <c r="E117" s="83">
        <v>37.759628304838067</v>
      </c>
      <c r="F117" s="31">
        <v>1350.5464637284711</v>
      </c>
      <c r="G117" s="84"/>
      <c r="H117" s="83">
        <v>37.759628304838067</v>
      </c>
      <c r="I117" s="31">
        <v>1350.5464637284711</v>
      </c>
      <c r="J117" s="42"/>
      <c r="K117" s="83">
        <v>16.415135135135134</v>
      </c>
      <c r="L117" s="34">
        <v>607.36</v>
      </c>
      <c r="M117" s="42"/>
      <c r="N117" s="60">
        <v>-743.18646372847104</v>
      </c>
      <c r="O117" s="42"/>
      <c r="P117" s="83">
        <v>8.0426315789473684</v>
      </c>
      <c r="Q117" s="34">
        <v>305.62</v>
      </c>
      <c r="R117" s="42"/>
      <c r="S117" s="86">
        <v>301.74</v>
      </c>
      <c r="T117" s="14"/>
      <c r="U117" s="14"/>
      <c r="V117" s="14"/>
      <c r="W117" s="14">
        <v>0.35199999999531428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20.45" hidden="1" customHeight="1">
      <c r="A118" t="s">
        <v>342</v>
      </c>
      <c r="B118" s="12" t="s">
        <v>74</v>
      </c>
      <c r="C118" s="30" t="s">
        <v>21</v>
      </c>
      <c r="D118" s="82"/>
      <c r="E118" s="83">
        <v>0</v>
      </c>
      <c r="F118" s="31">
        <v>0</v>
      </c>
      <c r="G118" s="84"/>
      <c r="H118" s="83">
        <v>0</v>
      </c>
      <c r="I118" s="31">
        <v>0</v>
      </c>
      <c r="J118" s="42"/>
      <c r="K118" s="83">
        <v>0</v>
      </c>
      <c r="L118" s="34">
        <v>0</v>
      </c>
      <c r="M118" s="42"/>
      <c r="N118" s="60">
        <v>0</v>
      </c>
      <c r="O118" s="42"/>
      <c r="P118" s="83">
        <v>0</v>
      </c>
      <c r="Q118" s="34">
        <v>0</v>
      </c>
      <c r="R118" s="42"/>
      <c r="S118" s="86"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20.45" hidden="1" customHeight="1">
      <c r="A119" t="s">
        <v>342</v>
      </c>
      <c r="B119" s="12" t="s">
        <v>74</v>
      </c>
      <c r="C119" s="30" t="s">
        <v>21</v>
      </c>
      <c r="D119" s="82"/>
      <c r="E119" s="83">
        <v>0</v>
      </c>
      <c r="F119" s="31">
        <v>0</v>
      </c>
      <c r="G119" s="84"/>
      <c r="H119" s="83">
        <v>0</v>
      </c>
      <c r="I119" s="31">
        <v>0</v>
      </c>
      <c r="J119" s="42"/>
      <c r="K119" s="83">
        <v>0</v>
      </c>
      <c r="L119" s="34">
        <v>0</v>
      </c>
      <c r="M119" s="42"/>
      <c r="N119" s="60">
        <v>0</v>
      </c>
      <c r="O119" s="42"/>
      <c r="P119" s="83">
        <v>0</v>
      </c>
      <c r="Q119" s="34">
        <v>0</v>
      </c>
      <c r="R119" s="42"/>
      <c r="S119" s="86"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20.45" hidden="1" customHeight="1">
      <c r="A120" t="s">
        <v>342</v>
      </c>
      <c r="B120" s="12" t="s">
        <v>74</v>
      </c>
      <c r="C120" s="30" t="s">
        <v>21</v>
      </c>
      <c r="D120" s="82"/>
      <c r="E120" s="83">
        <v>0</v>
      </c>
      <c r="F120" s="31">
        <v>0</v>
      </c>
      <c r="G120" s="84"/>
      <c r="H120" s="83">
        <v>0</v>
      </c>
      <c r="I120" s="31">
        <v>0</v>
      </c>
      <c r="J120" s="42"/>
      <c r="K120" s="83">
        <v>0</v>
      </c>
      <c r="L120" s="34">
        <v>0</v>
      </c>
      <c r="M120" s="42"/>
      <c r="N120" s="60">
        <v>0</v>
      </c>
      <c r="O120" s="42"/>
      <c r="P120" s="83">
        <v>0</v>
      </c>
      <c r="Q120" s="34">
        <v>0</v>
      </c>
      <c r="R120" s="42"/>
      <c r="S120" s="86"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20.45" customHeight="1">
      <c r="A121" t="s">
        <v>343</v>
      </c>
      <c r="B121" s="12" t="s">
        <v>74</v>
      </c>
      <c r="C121" s="99" t="s">
        <v>39</v>
      </c>
      <c r="D121" s="100" t="s">
        <v>40</v>
      </c>
      <c r="E121" s="101">
        <v>0.4743469760948183</v>
      </c>
      <c r="F121" s="102">
        <v>43552.992993088315</v>
      </c>
      <c r="G121" s="103" t="s">
        <v>40</v>
      </c>
      <c r="H121" s="101">
        <v>0.4743469760948183</v>
      </c>
      <c r="I121" s="102">
        <v>43552.992993088315</v>
      </c>
      <c r="J121" s="103" t="s">
        <v>40</v>
      </c>
      <c r="K121" s="101">
        <v>0.40076471788779922</v>
      </c>
      <c r="L121" s="102">
        <v>50308.5</v>
      </c>
      <c r="M121" s="106"/>
      <c r="N121" s="102">
        <v>6755.5070069116846</v>
      </c>
      <c r="O121" s="103" t="s">
        <v>40</v>
      </c>
      <c r="P121" s="101">
        <v>0.49842194018382369</v>
      </c>
      <c r="Q121" s="102">
        <v>38984.720000000001</v>
      </c>
      <c r="R121" s="106"/>
      <c r="S121" s="107">
        <v>11323.779999999999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20.45" customHeight="1">
      <c r="A122" t="s">
        <v>344</v>
      </c>
      <c r="B122" s="12" t="s">
        <v>74</v>
      </c>
      <c r="C122" s="108" t="s">
        <v>42</v>
      </c>
      <c r="D122" s="14"/>
      <c r="E122" s="14"/>
      <c r="F122" s="31">
        <v>6544.9093869731805</v>
      </c>
      <c r="G122" s="42"/>
      <c r="H122" s="14"/>
      <c r="I122" s="31">
        <v>6544.9093869731805</v>
      </c>
      <c r="J122" s="42"/>
      <c r="K122" s="14"/>
      <c r="L122" s="34">
        <v>16217.46</v>
      </c>
      <c r="M122" s="42"/>
      <c r="N122" s="60">
        <v>9672.5506130268186</v>
      </c>
      <c r="O122" s="42"/>
      <c r="P122" s="14"/>
      <c r="Q122" s="34">
        <v>7464.96</v>
      </c>
      <c r="R122" s="42"/>
      <c r="S122" s="62">
        <v>8752.5</v>
      </c>
      <c r="T122" s="14"/>
      <c r="U122" s="14"/>
      <c r="V122" s="14" t="s">
        <v>345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20.45" customHeight="1">
      <c r="A123" t="s">
        <v>346</v>
      </c>
      <c r="B123" s="12" t="s">
        <v>74</v>
      </c>
      <c r="C123" s="109" t="s">
        <v>43</v>
      </c>
      <c r="D123" s="82"/>
      <c r="E123" s="14"/>
      <c r="F123" s="23">
        <v>2228.7467866973179</v>
      </c>
      <c r="G123" s="84"/>
      <c r="H123" s="14"/>
      <c r="I123" s="23">
        <v>2228.7467866973179</v>
      </c>
      <c r="J123" s="42"/>
      <c r="K123" s="14"/>
      <c r="L123" s="23">
        <v>2005.49</v>
      </c>
      <c r="M123" s="42"/>
      <c r="N123" s="60">
        <v>-223.25678669731792</v>
      </c>
      <c r="O123" s="42"/>
      <c r="P123" s="14"/>
      <c r="Q123" s="23">
        <v>3423.71</v>
      </c>
      <c r="R123" s="42"/>
      <c r="S123" s="86">
        <v>-1418.22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20.45" customHeight="1">
      <c r="A124" t="s">
        <v>347</v>
      </c>
      <c r="B124" s="12" t="s">
        <v>74</v>
      </c>
      <c r="C124" s="108" t="s">
        <v>44</v>
      </c>
      <c r="D124" s="110"/>
      <c r="E124" s="111"/>
      <c r="F124" s="31">
        <v>7027.5993604413807</v>
      </c>
      <c r="G124" s="112"/>
      <c r="H124" s="111"/>
      <c r="I124" s="31">
        <v>7027.5993604413807</v>
      </c>
      <c r="J124" s="113"/>
      <c r="K124" s="111"/>
      <c r="L124" s="34">
        <v>8226.7999999999993</v>
      </c>
      <c r="M124" s="113"/>
      <c r="N124" s="115">
        <v>1199.2006395586186</v>
      </c>
      <c r="O124" s="113"/>
      <c r="P124" s="111"/>
      <c r="Q124" s="34">
        <v>14461.09</v>
      </c>
      <c r="R124" s="113"/>
      <c r="S124" s="116">
        <v>-6234.2900000000009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20.45" customHeight="1">
      <c r="A125" t="s">
        <v>348</v>
      </c>
      <c r="B125" s="12" t="s">
        <v>74</v>
      </c>
      <c r="C125" s="108" t="s">
        <v>45</v>
      </c>
      <c r="D125" s="82"/>
      <c r="E125" s="14"/>
      <c r="F125" s="31">
        <v>0</v>
      </c>
      <c r="G125" s="84"/>
      <c r="H125" s="14"/>
      <c r="I125" s="31">
        <v>0</v>
      </c>
      <c r="J125" s="42"/>
      <c r="K125" s="14"/>
      <c r="L125" s="34">
        <v>0</v>
      </c>
      <c r="M125" s="42"/>
      <c r="N125" s="60">
        <v>0</v>
      </c>
      <c r="O125" s="42"/>
      <c r="P125" s="14"/>
      <c r="Q125" s="34">
        <v>0</v>
      </c>
      <c r="R125" s="42"/>
      <c r="S125" s="86"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20.45" hidden="1" customHeight="1">
      <c r="A126" t="s">
        <v>342</v>
      </c>
      <c r="B126" s="12" t="s">
        <v>74</v>
      </c>
      <c r="C126" s="108" t="s">
        <v>21</v>
      </c>
      <c r="D126" s="82"/>
      <c r="E126" s="14"/>
      <c r="F126" s="31">
        <v>0</v>
      </c>
      <c r="G126" s="84"/>
      <c r="H126" s="14"/>
      <c r="I126" s="31">
        <v>0</v>
      </c>
      <c r="J126" s="42"/>
      <c r="K126" s="14"/>
      <c r="L126" s="34">
        <v>0</v>
      </c>
      <c r="M126" s="42"/>
      <c r="N126" s="60">
        <v>0</v>
      </c>
      <c r="O126" s="42"/>
      <c r="P126" s="14"/>
      <c r="Q126" s="34">
        <v>0</v>
      </c>
      <c r="R126" s="42"/>
      <c r="S126" s="86"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20.45" hidden="1" customHeight="1">
      <c r="A127" t="s">
        <v>342</v>
      </c>
      <c r="B127" s="12" t="s">
        <v>74</v>
      </c>
      <c r="C127" s="108" t="s">
        <v>21</v>
      </c>
      <c r="D127" s="82"/>
      <c r="E127" s="14"/>
      <c r="F127" s="31">
        <v>0</v>
      </c>
      <c r="G127" s="84"/>
      <c r="H127" s="14"/>
      <c r="I127" s="31">
        <v>0</v>
      </c>
      <c r="J127" s="42"/>
      <c r="K127" s="14"/>
      <c r="L127" s="34">
        <v>0</v>
      </c>
      <c r="M127" s="42"/>
      <c r="N127" s="60">
        <v>0</v>
      </c>
      <c r="O127" s="42"/>
      <c r="P127" s="14"/>
      <c r="Q127" s="34">
        <v>0</v>
      </c>
      <c r="R127" s="42"/>
      <c r="S127" s="86"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20.45" hidden="1" customHeight="1">
      <c r="A128" t="s">
        <v>342</v>
      </c>
      <c r="B128" s="12" t="s">
        <v>74</v>
      </c>
      <c r="C128" s="108" t="s">
        <v>21</v>
      </c>
      <c r="D128" s="82"/>
      <c r="E128" s="14"/>
      <c r="F128" s="31">
        <v>0</v>
      </c>
      <c r="G128" s="84"/>
      <c r="H128" s="14"/>
      <c r="I128" s="31">
        <v>0</v>
      </c>
      <c r="J128" s="42"/>
      <c r="K128" s="14"/>
      <c r="L128" s="34">
        <v>0</v>
      </c>
      <c r="M128" s="42"/>
      <c r="N128" s="60">
        <v>0</v>
      </c>
      <c r="O128" s="42"/>
      <c r="P128" s="14"/>
      <c r="Q128" s="34">
        <v>0</v>
      </c>
      <c r="R128" s="42"/>
      <c r="S128" s="86"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20.45" customHeight="1">
      <c r="A129" t="s">
        <v>349</v>
      </c>
      <c r="B129" s="12" t="s">
        <v>74</v>
      </c>
      <c r="C129" s="109" t="s">
        <v>46</v>
      </c>
      <c r="D129" s="82"/>
      <c r="E129" s="14"/>
      <c r="F129" s="31">
        <v>5898.5500720465261</v>
      </c>
      <c r="G129" s="84"/>
      <c r="H129" s="14"/>
      <c r="I129" s="31">
        <v>5898.5500720465261</v>
      </c>
      <c r="J129" s="42"/>
      <c r="K129" s="14"/>
      <c r="L129" s="34">
        <v>4228.84</v>
      </c>
      <c r="M129" s="42"/>
      <c r="N129" s="60">
        <v>-1669.710072046526</v>
      </c>
      <c r="O129" s="42"/>
      <c r="P129" s="14"/>
      <c r="Q129" s="34">
        <v>5737.96</v>
      </c>
      <c r="R129" s="42"/>
      <c r="S129" s="86">
        <v>-1509.12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20.45" customHeight="1">
      <c r="A130" t="s">
        <v>350</v>
      </c>
      <c r="B130" s="12" t="s">
        <v>74</v>
      </c>
      <c r="C130" s="108" t="s">
        <v>47</v>
      </c>
      <c r="D130" s="110"/>
      <c r="E130" s="111"/>
      <c r="F130" s="55">
        <v>5898.5500720465261</v>
      </c>
      <c r="G130" s="112"/>
      <c r="H130" s="111"/>
      <c r="I130" s="55">
        <v>5898.5500720465261</v>
      </c>
      <c r="J130" s="113"/>
      <c r="K130" s="111"/>
      <c r="L130" s="56">
        <v>7449.83</v>
      </c>
      <c r="M130" s="113"/>
      <c r="N130" s="115">
        <v>1551.2799279534738</v>
      </c>
      <c r="O130" s="113"/>
      <c r="P130" s="111"/>
      <c r="Q130" s="56">
        <v>5904.08</v>
      </c>
      <c r="R130" s="113"/>
      <c r="S130" s="116">
        <v>1545.75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20.45" customHeight="1">
      <c r="A131" t="s">
        <v>351</v>
      </c>
      <c r="B131" s="12" t="s">
        <v>74</v>
      </c>
      <c r="C131" s="108" t="s">
        <v>48</v>
      </c>
      <c r="D131" s="82"/>
      <c r="E131" s="14"/>
      <c r="F131" s="31">
        <v>4227.2942183000105</v>
      </c>
      <c r="G131" s="84"/>
      <c r="H131" s="14"/>
      <c r="I131" s="31">
        <v>4227.2942183000105</v>
      </c>
      <c r="J131" s="42"/>
      <c r="K131" s="14"/>
      <c r="L131" s="34">
        <v>5339.04</v>
      </c>
      <c r="M131" s="42"/>
      <c r="N131" s="60">
        <v>1111.7457816999895</v>
      </c>
      <c r="O131" s="42"/>
      <c r="P131" s="14"/>
      <c r="Q131" s="34">
        <v>3696.06</v>
      </c>
      <c r="R131" s="42"/>
      <c r="S131" s="86">
        <v>1642.98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20.45" customHeight="1">
      <c r="A132" t="s">
        <v>352</v>
      </c>
      <c r="B132" s="12" t="s">
        <v>74</v>
      </c>
      <c r="C132" s="108" t="s">
        <v>49</v>
      </c>
      <c r="D132" s="82"/>
      <c r="E132" s="14"/>
      <c r="F132" s="31">
        <v>983.09167867442113</v>
      </c>
      <c r="G132" s="84"/>
      <c r="H132" s="14"/>
      <c r="I132" s="31">
        <v>983.09167867442113</v>
      </c>
      <c r="J132" s="42"/>
      <c r="K132" s="14"/>
      <c r="L132" s="34">
        <v>1241.6400000000001</v>
      </c>
      <c r="M132" s="42"/>
      <c r="N132" s="60">
        <v>258.54832132557897</v>
      </c>
      <c r="O132" s="42"/>
      <c r="P132" s="14"/>
      <c r="Q132" s="34">
        <v>1337.25</v>
      </c>
      <c r="R132" s="42"/>
      <c r="S132" s="86">
        <v>-95.6099999999999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20.45" hidden="1" customHeight="1">
      <c r="A133" t="s">
        <v>342</v>
      </c>
      <c r="B133" s="12" t="s">
        <v>74</v>
      </c>
      <c r="C133" s="30" t="s">
        <v>21</v>
      </c>
      <c r="D133" s="89"/>
      <c r="E133" s="117"/>
      <c r="F133" s="31">
        <v>0</v>
      </c>
      <c r="G133" s="91"/>
      <c r="H133" s="117"/>
      <c r="I133" s="31">
        <v>0</v>
      </c>
      <c r="J133" s="24"/>
      <c r="K133" s="117"/>
      <c r="L133" s="34">
        <v>0</v>
      </c>
      <c r="M133" s="24"/>
      <c r="N133" s="153">
        <v>0</v>
      </c>
      <c r="O133" s="24"/>
      <c r="P133" s="117"/>
      <c r="Q133" s="34">
        <v>0</v>
      </c>
      <c r="R133" s="24"/>
      <c r="S133" s="95"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20.45" customHeight="1">
      <c r="A134" t="s">
        <v>353</v>
      </c>
      <c r="B134" s="12" t="s">
        <v>74</v>
      </c>
      <c r="C134" s="99" t="s">
        <v>50</v>
      </c>
      <c r="D134" s="100" t="s">
        <v>40</v>
      </c>
      <c r="E134" s="101">
        <v>0.35732853900838507</v>
      </c>
      <c r="F134" s="102">
        <v>32808.741575179367</v>
      </c>
      <c r="G134" s="103" t="s">
        <v>40</v>
      </c>
      <c r="H134" s="101">
        <v>0.35732853900838507</v>
      </c>
      <c r="I134" s="102">
        <v>32808.741575179367</v>
      </c>
      <c r="J134" s="103" t="s">
        <v>40</v>
      </c>
      <c r="K134" s="101">
        <v>0.35615909535202606</v>
      </c>
      <c r="L134" s="102">
        <v>44709.1</v>
      </c>
      <c r="M134" s="154"/>
      <c r="N134" s="119">
        <v>11900.358424820632</v>
      </c>
      <c r="O134" s="103" t="s">
        <v>40</v>
      </c>
      <c r="P134" s="101">
        <v>0.53729350531794529</v>
      </c>
      <c r="Q134" s="102">
        <v>42025.11</v>
      </c>
      <c r="R134" s="154"/>
      <c r="S134" s="120">
        <v>2683.989999999998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20.45" customHeight="1">
      <c r="A135" t="s">
        <v>354</v>
      </c>
      <c r="B135" s="12" t="s">
        <v>74</v>
      </c>
      <c r="C135" s="30" t="s">
        <v>51</v>
      </c>
      <c r="D135" s="82"/>
      <c r="E135" s="14"/>
      <c r="F135" s="31">
        <v>0</v>
      </c>
      <c r="G135" s="84"/>
      <c r="H135" s="14"/>
      <c r="I135" s="31">
        <v>0</v>
      </c>
      <c r="J135" s="42"/>
      <c r="K135" s="14"/>
      <c r="L135" s="34">
        <v>0</v>
      </c>
      <c r="M135" s="42"/>
      <c r="N135" s="60">
        <v>0</v>
      </c>
      <c r="O135" s="42"/>
      <c r="P135" s="14"/>
      <c r="Q135" s="34">
        <v>0</v>
      </c>
      <c r="R135" s="42"/>
      <c r="S135" s="86"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20.45" customHeight="1">
      <c r="A136" t="s">
        <v>355</v>
      </c>
      <c r="B136" s="12" t="s">
        <v>74</v>
      </c>
      <c r="C136" s="30" t="s">
        <v>52</v>
      </c>
      <c r="D136" s="82"/>
      <c r="E136" s="14"/>
      <c r="F136" s="31">
        <v>0</v>
      </c>
      <c r="G136" s="84"/>
      <c r="H136" s="14"/>
      <c r="I136" s="31">
        <v>0</v>
      </c>
      <c r="J136" s="42"/>
      <c r="K136" s="14"/>
      <c r="L136" s="34">
        <v>0</v>
      </c>
      <c r="M136" s="42"/>
      <c r="N136" s="60">
        <v>0</v>
      </c>
      <c r="O136" s="42"/>
      <c r="P136" s="14"/>
      <c r="Q136" s="34">
        <v>0</v>
      </c>
      <c r="R136" s="42"/>
      <c r="S136" s="86"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20.45" customHeight="1">
      <c r="A137" t="s">
        <v>356</v>
      </c>
      <c r="B137" s="12" t="s">
        <v>74</v>
      </c>
      <c r="C137" s="88" t="s">
        <v>53</v>
      </c>
      <c r="D137" s="89"/>
      <c r="E137" s="117"/>
      <c r="F137" s="23">
        <v>215.04</v>
      </c>
      <c r="G137" s="91"/>
      <c r="H137" s="117"/>
      <c r="I137" s="23">
        <v>215.04</v>
      </c>
      <c r="J137" s="24"/>
      <c r="K137" s="117"/>
      <c r="L137" s="23">
        <v>200.89</v>
      </c>
      <c r="M137" s="24"/>
      <c r="N137" s="94">
        <v>-14.150000000000006</v>
      </c>
      <c r="O137" s="24"/>
      <c r="P137" s="117"/>
      <c r="Q137" s="23">
        <v>557.38</v>
      </c>
      <c r="R137" s="24"/>
      <c r="S137" s="95">
        <v>-356.49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20.45" customHeight="1">
      <c r="A138" t="s">
        <v>357</v>
      </c>
      <c r="B138" s="12" t="s">
        <v>74</v>
      </c>
      <c r="C138" s="30" t="s">
        <v>54</v>
      </c>
      <c r="D138" s="82"/>
      <c r="E138" s="14"/>
      <c r="F138" s="31">
        <v>2662.7736</v>
      </c>
      <c r="G138" s="84"/>
      <c r="H138" s="14"/>
      <c r="I138" s="31">
        <v>2662.7736</v>
      </c>
      <c r="J138" s="42"/>
      <c r="K138" s="14"/>
      <c r="L138" s="34">
        <v>1675.51</v>
      </c>
      <c r="M138" s="42"/>
      <c r="N138" s="60">
        <v>-987.2636</v>
      </c>
      <c r="O138" s="42"/>
      <c r="P138" s="14"/>
      <c r="Q138" s="34">
        <v>2390.17</v>
      </c>
      <c r="R138" s="42"/>
      <c r="S138" s="86">
        <v>-714.66000000000008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20.45" customHeight="1">
      <c r="A139" t="s">
        <v>358</v>
      </c>
      <c r="B139" s="12" t="s">
        <v>74</v>
      </c>
      <c r="C139" s="30" t="s">
        <v>55</v>
      </c>
      <c r="D139" s="82"/>
      <c r="E139" s="14"/>
      <c r="F139" s="31">
        <v>598.68629999999996</v>
      </c>
      <c r="G139" s="84"/>
      <c r="H139" s="14"/>
      <c r="I139" s="31">
        <v>598.68629999999996</v>
      </c>
      <c r="J139" s="42"/>
      <c r="K139" s="14"/>
      <c r="L139" s="34">
        <v>283.38</v>
      </c>
      <c r="M139" s="42"/>
      <c r="N139" s="60">
        <v>-315.30629999999996</v>
      </c>
      <c r="O139" s="42"/>
      <c r="P139" s="14"/>
      <c r="Q139" s="34">
        <v>729.24</v>
      </c>
      <c r="R139" s="42"/>
      <c r="S139" s="86">
        <v>-445.86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20.45" customHeight="1">
      <c r="A140" t="s">
        <v>359</v>
      </c>
      <c r="B140" s="12" t="s">
        <v>74</v>
      </c>
      <c r="C140" s="88" t="s">
        <v>56</v>
      </c>
      <c r="D140" s="89"/>
      <c r="E140" s="117"/>
      <c r="F140" s="23">
        <v>2766.5604999999996</v>
      </c>
      <c r="G140" s="91"/>
      <c r="H140" s="117"/>
      <c r="I140" s="23">
        <v>2766.5604999999996</v>
      </c>
      <c r="J140" s="24"/>
      <c r="K140" s="117"/>
      <c r="L140" s="23">
        <v>1067.22</v>
      </c>
      <c r="M140" s="24"/>
      <c r="N140" s="94">
        <v>-1699.3404999999996</v>
      </c>
      <c r="O140" s="24"/>
      <c r="P140" s="117"/>
      <c r="Q140" s="23">
        <v>1765.82</v>
      </c>
      <c r="R140" s="24"/>
      <c r="S140" s="95">
        <v>-698.59999999999991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20.45" customHeight="1">
      <c r="A141" t="s">
        <v>360</v>
      </c>
      <c r="B141" s="12" t="s">
        <v>74</v>
      </c>
      <c r="C141" s="30" t="s">
        <v>57</v>
      </c>
      <c r="D141" s="82"/>
      <c r="E141" s="14"/>
      <c r="F141" s="31">
        <v>143.06777098814061</v>
      </c>
      <c r="G141" s="84"/>
      <c r="H141" s="14"/>
      <c r="I141" s="31">
        <v>143.06777098814061</v>
      </c>
      <c r="J141" s="42"/>
      <c r="K141" s="14"/>
      <c r="L141" s="34">
        <v>3.35</v>
      </c>
      <c r="M141" s="42"/>
      <c r="N141" s="60">
        <v>-139.71777098814061</v>
      </c>
      <c r="O141" s="42"/>
      <c r="P141" s="14"/>
      <c r="Q141" s="34">
        <v>135</v>
      </c>
      <c r="R141" s="42"/>
      <c r="S141" s="86">
        <v>-131.65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20.45" customHeight="1">
      <c r="A142" t="s">
        <v>361</v>
      </c>
      <c r="B142" s="12" t="s">
        <v>74</v>
      </c>
      <c r="C142" s="30" t="s">
        <v>58</v>
      </c>
      <c r="D142" s="82"/>
      <c r="E142" s="14"/>
      <c r="F142" s="31">
        <v>10</v>
      </c>
      <c r="G142" s="84"/>
      <c r="H142" s="14"/>
      <c r="I142" s="31">
        <v>10</v>
      </c>
      <c r="J142" s="42"/>
      <c r="K142" s="14"/>
      <c r="L142" s="34">
        <v>0</v>
      </c>
      <c r="M142" s="42"/>
      <c r="N142" s="60">
        <v>-10</v>
      </c>
      <c r="O142" s="42"/>
      <c r="P142" s="14"/>
      <c r="Q142" s="34">
        <v>10</v>
      </c>
      <c r="R142" s="42"/>
      <c r="S142" s="86">
        <v>-10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20.45" customHeight="1">
      <c r="A143" t="s">
        <v>362</v>
      </c>
      <c r="B143" s="12" t="s">
        <v>74</v>
      </c>
      <c r="C143" s="30" t="s">
        <v>59</v>
      </c>
      <c r="D143" s="82"/>
      <c r="E143" s="14"/>
      <c r="F143" s="31">
        <v>261.59999999999997</v>
      </c>
      <c r="G143" s="84"/>
      <c r="H143" s="14"/>
      <c r="I143" s="31">
        <v>261.59999999999997</v>
      </c>
      <c r="J143" s="42"/>
      <c r="K143" s="14"/>
      <c r="L143" s="33">
        <v>239.91</v>
      </c>
      <c r="M143" s="42"/>
      <c r="N143" s="60">
        <v>-21.689999999999969</v>
      </c>
      <c r="O143" s="42"/>
      <c r="P143" s="14"/>
      <c r="Q143" s="33">
        <v>222</v>
      </c>
      <c r="R143" s="42"/>
      <c r="S143" s="86">
        <v>17.909999999999997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20.45" customHeight="1">
      <c r="A144" t="s">
        <v>363</v>
      </c>
      <c r="B144" s="12" t="s">
        <v>74</v>
      </c>
      <c r="C144" s="30" t="s">
        <v>60</v>
      </c>
      <c r="D144" s="82"/>
      <c r="E144" s="14"/>
      <c r="F144" s="31">
        <v>268.09199999999998</v>
      </c>
      <c r="G144" s="84"/>
      <c r="H144" s="14"/>
      <c r="I144" s="31">
        <v>268.09199999999998</v>
      </c>
      <c r="J144" s="42"/>
      <c r="K144" s="14"/>
      <c r="L144" s="34">
        <v>37.659999999999997</v>
      </c>
      <c r="M144" s="42"/>
      <c r="N144" s="60">
        <v>-230.43199999999999</v>
      </c>
      <c r="O144" s="42"/>
      <c r="P144" s="14"/>
      <c r="Q144" s="34">
        <v>136.69999999999999</v>
      </c>
      <c r="R144" s="42"/>
      <c r="S144" s="86">
        <v>-99.039999999999992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20.45" customHeight="1">
      <c r="A145" t="s">
        <v>364</v>
      </c>
      <c r="B145" s="12" t="s">
        <v>74</v>
      </c>
      <c r="C145" s="30" t="s">
        <v>61</v>
      </c>
      <c r="D145" s="82"/>
      <c r="E145" s="14"/>
      <c r="F145" s="31">
        <v>103.8</v>
      </c>
      <c r="G145" s="84"/>
      <c r="H145" s="14"/>
      <c r="I145" s="31">
        <v>103.8</v>
      </c>
      <c r="J145" s="42"/>
      <c r="K145" s="14"/>
      <c r="L145" s="34">
        <v>71.8</v>
      </c>
      <c r="M145" s="42"/>
      <c r="N145" s="60">
        <v>-32</v>
      </c>
      <c r="O145" s="42"/>
      <c r="P145" s="14"/>
      <c r="Q145" s="34">
        <v>24.8</v>
      </c>
      <c r="R145" s="42"/>
      <c r="S145" s="86">
        <v>47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20.45" customHeight="1">
      <c r="A146" t="s">
        <v>365</v>
      </c>
      <c r="B146" s="12" t="s">
        <v>74</v>
      </c>
      <c r="C146" s="30" t="s">
        <v>62</v>
      </c>
      <c r="D146" s="82"/>
      <c r="E146" s="14"/>
      <c r="F146" s="31">
        <v>430.91999999999996</v>
      </c>
      <c r="G146" s="84"/>
      <c r="H146" s="14"/>
      <c r="I146" s="31">
        <v>430.91999999999996</v>
      </c>
      <c r="J146" s="42"/>
      <c r="K146" s="14"/>
      <c r="L146" s="34">
        <v>15.36</v>
      </c>
      <c r="M146" s="42"/>
      <c r="N146" s="60">
        <v>-415.55999999999995</v>
      </c>
      <c r="O146" s="42"/>
      <c r="P146" s="14"/>
      <c r="Q146" s="34">
        <v>689.82</v>
      </c>
      <c r="R146" s="42"/>
      <c r="S146" s="86">
        <v>-674.46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20.45" customHeight="1">
      <c r="A147" t="s">
        <v>366</v>
      </c>
      <c r="B147" s="12" t="s">
        <v>74</v>
      </c>
      <c r="C147" s="30" t="s">
        <v>63</v>
      </c>
      <c r="D147" s="82"/>
      <c r="E147" s="14"/>
      <c r="F147" s="31">
        <v>70.63</v>
      </c>
      <c r="G147" s="84"/>
      <c r="H147" s="14"/>
      <c r="I147" s="31">
        <v>70.63</v>
      </c>
      <c r="J147" s="42"/>
      <c r="K147" s="14"/>
      <c r="L147" s="34">
        <v>10.62</v>
      </c>
      <c r="M147" s="42"/>
      <c r="N147" s="60">
        <v>-60.01</v>
      </c>
      <c r="O147" s="42"/>
      <c r="P147" s="14"/>
      <c r="Q147" s="34">
        <v>60</v>
      </c>
      <c r="R147" s="42"/>
      <c r="S147" s="86">
        <v>-49.38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20.45" customHeight="1">
      <c r="A148" t="s">
        <v>367</v>
      </c>
      <c r="B148" s="12" t="s">
        <v>74</v>
      </c>
      <c r="C148" s="30" t="s">
        <v>64</v>
      </c>
      <c r="D148" s="82"/>
      <c r="E148" s="14"/>
      <c r="F148" s="31">
        <v>909.82048235324567</v>
      </c>
      <c r="G148" s="84"/>
      <c r="H148" s="14"/>
      <c r="I148" s="31">
        <v>909.82048235324567</v>
      </c>
      <c r="J148" s="42"/>
      <c r="K148" s="14"/>
      <c r="L148" s="34">
        <v>589.58600000000001</v>
      </c>
      <c r="M148" s="42"/>
      <c r="N148" s="60">
        <v>-320.23448235324565</v>
      </c>
      <c r="O148" s="42"/>
      <c r="P148" s="14"/>
      <c r="Q148" s="34">
        <v>818.02500000000009</v>
      </c>
      <c r="R148" s="42"/>
      <c r="S148" s="86">
        <v>-228.43900000000008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20.45" hidden="1" customHeight="1">
      <c r="A149" t="s">
        <v>342</v>
      </c>
      <c r="B149" s="12" t="s">
        <v>74</v>
      </c>
      <c r="C149" s="30" t="s">
        <v>21</v>
      </c>
      <c r="D149" s="82"/>
      <c r="E149" s="14"/>
      <c r="F149" s="31">
        <v>0</v>
      </c>
      <c r="G149" s="84"/>
      <c r="H149" s="14"/>
      <c r="I149" s="31">
        <v>0</v>
      </c>
      <c r="J149" s="42"/>
      <c r="K149" s="14"/>
      <c r="L149" s="34">
        <v>0</v>
      </c>
      <c r="M149" s="42"/>
      <c r="N149" s="60">
        <v>0</v>
      </c>
      <c r="O149" s="42"/>
      <c r="P149" s="14"/>
      <c r="Q149" s="34">
        <v>0</v>
      </c>
      <c r="R149" s="42"/>
      <c r="S149" s="86"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20.45" hidden="1" customHeight="1">
      <c r="A150" t="s">
        <v>342</v>
      </c>
      <c r="B150" s="12" t="s">
        <v>74</v>
      </c>
      <c r="C150" s="30" t="s">
        <v>21</v>
      </c>
      <c r="D150" s="82"/>
      <c r="E150" s="14"/>
      <c r="F150" s="31">
        <v>0</v>
      </c>
      <c r="G150" s="84"/>
      <c r="H150" s="14"/>
      <c r="I150" s="31">
        <v>0</v>
      </c>
      <c r="J150" s="42"/>
      <c r="K150" s="14"/>
      <c r="L150" s="34">
        <v>0</v>
      </c>
      <c r="M150" s="42"/>
      <c r="N150" s="60">
        <v>0</v>
      </c>
      <c r="O150" s="42"/>
      <c r="P150" s="14"/>
      <c r="Q150" s="34">
        <v>0</v>
      </c>
      <c r="R150" s="42"/>
      <c r="S150" s="86"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20.45" hidden="1" customHeight="1">
      <c r="A151" t="s">
        <v>342</v>
      </c>
      <c r="B151" s="12" t="s">
        <v>74</v>
      </c>
      <c r="C151" s="30" t="s">
        <v>21</v>
      </c>
      <c r="D151" s="82"/>
      <c r="E151" s="14"/>
      <c r="F151" s="31">
        <v>0</v>
      </c>
      <c r="G151" s="84"/>
      <c r="H151" s="14"/>
      <c r="I151" s="31">
        <v>0</v>
      </c>
      <c r="J151" s="42"/>
      <c r="K151" s="14"/>
      <c r="L151" s="34">
        <v>0</v>
      </c>
      <c r="M151" s="42"/>
      <c r="N151" s="60">
        <v>0</v>
      </c>
      <c r="O151" s="42"/>
      <c r="P151" s="14"/>
      <c r="Q151" s="34">
        <v>0</v>
      </c>
      <c r="R151" s="42"/>
      <c r="S151" s="86"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20.45" customHeight="1">
      <c r="A152" t="s">
        <v>368</v>
      </c>
      <c r="B152" s="12" t="s">
        <v>74</v>
      </c>
      <c r="C152" s="99" t="s">
        <v>65</v>
      </c>
      <c r="D152" s="100" t="s">
        <v>40</v>
      </c>
      <c r="E152" s="101">
        <v>9.1933024954049036E-2</v>
      </c>
      <c r="F152" s="102">
        <v>8440.990653341385</v>
      </c>
      <c r="G152" s="103" t="s">
        <v>40</v>
      </c>
      <c r="H152" s="101">
        <v>9.1933024954049036E-2</v>
      </c>
      <c r="I152" s="102">
        <v>8440.990653341385</v>
      </c>
      <c r="J152" s="103" t="s">
        <v>40</v>
      </c>
      <c r="K152" s="101">
        <v>3.3420249266995314E-2</v>
      </c>
      <c r="L152" s="102">
        <v>4195.2860000000001</v>
      </c>
      <c r="M152" s="106"/>
      <c r="N152" s="102">
        <v>-4245.704653341385</v>
      </c>
      <c r="O152" s="103" t="s">
        <v>40</v>
      </c>
      <c r="P152" s="101">
        <v>9.6385983484260973E-2</v>
      </c>
      <c r="Q152" s="102">
        <v>7538.9549999999999</v>
      </c>
      <c r="R152" s="106"/>
      <c r="S152" s="107">
        <v>-3343.6689999999999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20.45" customHeight="1">
      <c r="A153" t="s">
        <v>74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20.45" customHeight="1">
      <c r="A154" t="s">
        <v>369</v>
      </c>
      <c r="B154" s="12" t="s">
        <v>74</v>
      </c>
      <c r="C154" s="99" t="s">
        <v>66</v>
      </c>
      <c r="D154" s="100" t="s">
        <v>40</v>
      </c>
      <c r="E154" s="101">
        <v>0.92360854005725246</v>
      </c>
      <c r="F154" s="102">
        <v>84802.725221609071</v>
      </c>
      <c r="G154" s="103" t="s">
        <v>40</v>
      </c>
      <c r="H154" s="101">
        <v>0.92360854005725246</v>
      </c>
      <c r="I154" s="102">
        <v>84802.725221609071</v>
      </c>
      <c r="J154" s="103" t="s">
        <v>40</v>
      </c>
      <c r="K154" s="101">
        <v>0.79034406250682054</v>
      </c>
      <c r="L154" s="102">
        <v>99212.885999999999</v>
      </c>
      <c r="M154" s="106"/>
      <c r="N154" s="119">
        <v>14410.160778390928</v>
      </c>
      <c r="O154" s="103" t="s">
        <v>40</v>
      </c>
      <c r="P154" s="101">
        <v>1.1321014289860301</v>
      </c>
      <c r="Q154" s="102">
        <v>88548.785000000003</v>
      </c>
      <c r="R154" s="106"/>
      <c r="S154" s="120">
        <v>10664.100999999995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20.45" customHeight="1">
      <c r="A155" t="s">
        <v>370</v>
      </c>
      <c r="B155" s="12" t="s">
        <v>74</v>
      </c>
      <c r="C155" s="30" t="s">
        <v>371</v>
      </c>
      <c r="D155" s="156"/>
      <c r="E155" s="157"/>
      <c r="F155" s="31">
        <v>8500</v>
      </c>
      <c r="G155" s="158"/>
      <c r="H155" s="157"/>
      <c r="I155" s="31">
        <v>8500</v>
      </c>
      <c r="J155" s="158"/>
      <c r="K155" s="157"/>
      <c r="L155" s="33">
        <v>8500</v>
      </c>
      <c r="M155" s="42"/>
      <c r="N155" s="60">
        <v>0</v>
      </c>
      <c r="O155" s="158"/>
      <c r="P155" s="157"/>
      <c r="Q155" s="34">
        <v>0</v>
      </c>
      <c r="R155" s="42"/>
      <c r="S155" s="86">
        <v>8500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20.45" customHeight="1">
      <c r="A156" t="s">
        <v>372</v>
      </c>
      <c r="B156" s="12" t="s">
        <v>74</v>
      </c>
      <c r="C156" s="30" t="s">
        <v>82</v>
      </c>
      <c r="D156" s="156"/>
      <c r="E156" s="157"/>
      <c r="F156" s="31">
        <v>0</v>
      </c>
      <c r="G156" s="158"/>
      <c r="H156" s="157"/>
      <c r="I156" s="31">
        <v>0</v>
      </c>
      <c r="J156" s="158"/>
      <c r="K156" s="157"/>
      <c r="L156" s="34">
        <v>0</v>
      </c>
      <c r="M156" s="42"/>
      <c r="N156" s="60">
        <v>0</v>
      </c>
      <c r="O156" s="158"/>
      <c r="P156" s="157"/>
      <c r="Q156" s="34">
        <v>0</v>
      </c>
      <c r="R156" s="42"/>
      <c r="S156" s="86"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20.45" customHeight="1">
      <c r="A157" t="s">
        <v>373</v>
      </c>
      <c r="B157" s="12" t="s">
        <v>74</v>
      </c>
      <c r="C157" s="30" t="s">
        <v>83</v>
      </c>
      <c r="D157" s="82"/>
      <c r="E157" s="14"/>
      <c r="F157" s="31">
        <v>0</v>
      </c>
      <c r="G157" s="84"/>
      <c r="H157" s="14"/>
      <c r="I157" s="31">
        <v>0</v>
      </c>
      <c r="J157" s="42"/>
      <c r="K157" s="14"/>
      <c r="L157" s="34">
        <v>0</v>
      </c>
      <c r="M157" s="42"/>
      <c r="N157" s="60">
        <v>0</v>
      </c>
      <c r="O157" s="42"/>
      <c r="P157" s="14"/>
      <c r="Q157" s="34">
        <v>0</v>
      </c>
      <c r="R157" s="42"/>
      <c r="S157" s="86"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20.45" customHeight="1">
      <c r="A158" t="s">
        <v>374</v>
      </c>
      <c r="B158" s="12" t="s">
        <v>74</v>
      </c>
      <c r="C158" s="30" t="s">
        <v>71</v>
      </c>
      <c r="D158" s="82"/>
      <c r="E158" s="14"/>
      <c r="F158" s="31">
        <v>11234.396716843741</v>
      </c>
      <c r="G158" s="84"/>
      <c r="H158" s="14"/>
      <c r="I158" s="31">
        <v>11234.396716843741</v>
      </c>
      <c r="J158" s="42"/>
      <c r="K158" s="14"/>
      <c r="L158" s="33">
        <v>12913</v>
      </c>
      <c r="M158" s="42"/>
      <c r="N158" s="60">
        <v>1678.6032831562588</v>
      </c>
      <c r="O158" s="42"/>
      <c r="P158" s="14"/>
      <c r="Q158" s="34">
        <v>13262</v>
      </c>
      <c r="R158" s="42"/>
      <c r="S158" s="86">
        <v>-349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20.45" hidden="1" customHeight="1">
      <c r="A159" t="s">
        <v>342</v>
      </c>
      <c r="B159" s="12" t="s">
        <v>74</v>
      </c>
      <c r="C159" s="30" t="s">
        <v>21</v>
      </c>
      <c r="D159" s="82"/>
      <c r="E159" s="14"/>
      <c r="F159" s="31">
        <v>0</v>
      </c>
      <c r="G159" s="84"/>
      <c r="H159" s="14"/>
      <c r="I159" s="31">
        <v>0</v>
      </c>
      <c r="J159" s="42"/>
      <c r="K159" s="14"/>
      <c r="L159" s="33">
        <v>0</v>
      </c>
      <c r="M159" s="42"/>
      <c r="N159" s="60">
        <v>0</v>
      </c>
      <c r="O159" s="42"/>
      <c r="P159" s="14"/>
      <c r="Q159" s="34">
        <v>0</v>
      </c>
      <c r="R159" s="42"/>
      <c r="S159" s="86"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20.45" hidden="1" customHeight="1">
      <c r="A160" t="s">
        <v>342</v>
      </c>
      <c r="B160" s="12" t="s">
        <v>74</v>
      </c>
      <c r="C160" s="30" t="s">
        <v>21</v>
      </c>
      <c r="D160" s="82"/>
      <c r="E160" s="14"/>
      <c r="F160" s="31">
        <v>0</v>
      </c>
      <c r="G160" s="84"/>
      <c r="H160" s="14"/>
      <c r="I160" s="31">
        <v>0</v>
      </c>
      <c r="J160" s="42"/>
      <c r="K160" s="14"/>
      <c r="L160" s="33">
        <v>0</v>
      </c>
      <c r="M160" s="42"/>
      <c r="N160" s="60">
        <v>0</v>
      </c>
      <c r="O160" s="42"/>
      <c r="P160" s="14"/>
      <c r="Q160" s="34">
        <v>0</v>
      </c>
      <c r="R160" s="42"/>
      <c r="S160" s="86"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20.45" hidden="1" customHeight="1">
      <c r="A161" t="s">
        <v>342</v>
      </c>
      <c r="B161" s="12" t="s">
        <v>74</v>
      </c>
      <c r="C161" s="88" t="s">
        <v>21</v>
      </c>
      <c r="D161" s="89"/>
      <c r="E161" s="117"/>
      <c r="F161" s="31">
        <v>0</v>
      </c>
      <c r="G161" s="84"/>
      <c r="H161" s="14"/>
      <c r="I161" s="31">
        <v>0</v>
      </c>
      <c r="J161" s="42"/>
      <c r="K161" s="14"/>
      <c r="L161" s="33">
        <v>0</v>
      </c>
      <c r="M161" s="42"/>
      <c r="N161" s="60">
        <v>0</v>
      </c>
      <c r="O161" s="42"/>
      <c r="P161" s="14"/>
      <c r="Q161" s="34">
        <v>0</v>
      </c>
      <c r="R161" s="42"/>
      <c r="S161" s="86"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20.45" customHeight="1">
      <c r="B162" s="12"/>
      <c r="C162" s="99" t="s">
        <v>72</v>
      </c>
      <c r="D162" s="100"/>
      <c r="E162" s="101"/>
      <c r="F162" s="102">
        <v>19734.396716843741</v>
      </c>
      <c r="G162" s="103"/>
      <c r="H162" s="101"/>
      <c r="I162" s="102">
        <v>19734.396716843741</v>
      </c>
      <c r="J162" s="103"/>
      <c r="K162" s="101"/>
      <c r="L162" s="102">
        <v>21413</v>
      </c>
      <c r="M162" s="106"/>
      <c r="N162" s="102">
        <v>0</v>
      </c>
      <c r="O162" s="103"/>
      <c r="P162" s="101"/>
      <c r="Q162" s="102">
        <v>13262</v>
      </c>
      <c r="R162" s="106"/>
      <c r="S162" s="107">
        <v>8151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20.4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20.45" customHeight="1" thickBot="1">
      <c r="B164" s="12"/>
      <c r="C164" s="130" t="s">
        <v>73</v>
      </c>
      <c r="D164" s="159"/>
      <c r="E164" s="131"/>
      <c r="F164" s="133">
        <v>26748.411535720155</v>
      </c>
      <c r="G164" s="160"/>
      <c r="H164" s="131"/>
      <c r="I164" s="133">
        <v>26748.411535720155</v>
      </c>
      <c r="J164" s="161"/>
      <c r="K164" s="132"/>
      <c r="L164" s="133">
        <v>47731.374000000069</v>
      </c>
      <c r="M164" s="161"/>
      <c r="N164" s="133">
        <v>20982.962464279914</v>
      </c>
      <c r="O164" s="161"/>
      <c r="P164" s="132"/>
      <c r="Q164" s="133">
        <v>2929.5149999999849</v>
      </c>
      <c r="R164" s="161"/>
      <c r="S164" s="135">
        <v>44801.859000000084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">
        <v>256</v>
      </c>
      <c r="D167" s="2"/>
      <c r="E167" s="2"/>
      <c r="F167" s="2"/>
      <c r="G167" s="2"/>
      <c r="H167" s="1"/>
      <c r="I167" s="1"/>
      <c r="J167" s="1"/>
      <c r="K167" s="749" t="s">
        <v>84</v>
      </c>
      <c r="L167" s="2"/>
      <c r="M167" s="2"/>
      <c r="N167" s="1"/>
      <c r="O167" s="1"/>
      <c r="P167" s="2"/>
      <c r="Q167" s="1"/>
      <c r="R167" s="2"/>
      <c r="S167" s="5" t="s">
        <v>567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20.45" customHeight="1" thickTop="1">
      <c r="B169" s="12"/>
      <c r="C169" s="13"/>
      <c r="D169" s="774" t="s">
        <v>5</v>
      </c>
      <c r="E169" s="775"/>
      <c r="F169" s="776"/>
      <c r="G169" s="777" t="s">
        <v>75</v>
      </c>
      <c r="H169" s="775"/>
      <c r="I169" s="776"/>
      <c r="J169" s="777" t="s">
        <v>7</v>
      </c>
      <c r="K169" s="775"/>
      <c r="L169" s="776"/>
      <c r="M169" s="777" t="s">
        <v>8</v>
      </c>
      <c r="N169" s="776"/>
      <c r="O169" s="774" t="s">
        <v>9</v>
      </c>
      <c r="P169" s="775"/>
      <c r="Q169" s="776"/>
      <c r="R169" s="777" t="s">
        <v>10</v>
      </c>
      <c r="S169" s="778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20.45" customHeight="1">
      <c r="A170" t="s">
        <v>84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20.45" customHeight="1">
      <c r="A171" t="s">
        <v>375</v>
      </c>
      <c r="B171" s="12" t="s">
        <v>84</v>
      </c>
      <c r="C171" s="30" t="s">
        <v>87</v>
      </c>
      <c r="D171" s="14">
        <v>386.59597116892093</v>
      </c>
      <c r="E171" s="83">
        <v>94885.529781787787</v>
      </c>
      <c r="F171" s="83">
        <v>71212.153087851053</v>
      </c>
      <c r="G171" s="163">
        <v>386.59597116892093</v>
      </c>
      <c r="H171" s="83">
        <v>94885.529781787787</v>
      </c>
      <c r="I171" s="83">
        <v>71212.153087851053</v>
      </c>
      <c r="J171" s="659">
        <v>386</v>
      </c>
      <c r="K171" s="31">
        <v>84026.27</v>
      </c>
      <c r="L171" s="34">
        <v>64061.95</v>
      </c>
      <c r="M171" s="164">
        <v>-0.11444589925103729</v>
      </c>
      <c r="N171" s="60">
        <v>-7150.2030878510559</v>
      </c>
      <c r="O171" s="659">
        <v>654</v>
      </c>
      <c r="P171" s="31">
        <v>147912.38</v>
      </c>
      <c r="Q171" s="34">
        <v>111951.71</v>
      </c>
      <c r="R171" s="164">
        <v>0.59021406727828751</v>
      </c>
      <c r="S171" s="86">
        <v>-47889.760000000009</v>
      </c>
      <c r="T171" s="83"/>
      <c r="U171" s="14">
        <v>63062.2141901094</v>
      </c>
      <c r="V171" s="14">
        <v>-999.73580989059701</v>
      </c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20.45" customHeight="1">
      <c r="A172" t="s">
        <v>376</v>
      </c>
      <c r="B172" s="12" t="s">
        <v>84</v>
      </c>
      <c r="C172" s="30" t="s">
        <v>88</v>
      </c>
      <c r="D172" s="14"/>
      <c r="E172" s="150"/>
      <c r="F172" s="165">
        <v>0.75050593332429727</v>
      </c>
      <c r="G172" s="42"/>
      <c r="H172" s="150"/>
      <c r="I172" s="165">
        <v>0.75050593332429727</v>
      </c>
      <c r="J172" s="61"/>
      <c r="K172" s="14"/>
      <c r="L172" s="165">
        <v>0.76240382918342076</v>
      </c>
      <c r="M172" s="164"/>
      <c r="N172" s="60"/>
      <c r="O172" s="61"/>
      <c r="P172" s="14"/>
      <c r="Q172" s="165">
        <v>0.75687856553995014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20.45" customHeight="1">
      <c r="A173" t="s">
        <v>84</v>
      </c>
      <c r="B173" s="12" t="s">
        <v>84</v>
      </c>
      <c r="C173" s="88"/>
      <c r="D173" s="117"/>
      <c r="E173" s="166">
        <v>245.43848580441644</v>
      </c>
      <c r="F173" s="167"/>
      <c r="G173" s="24"/>
      <c r="H173" s="166">
        <v>245.43848580441644</v>
      </c>
      <c r="I173" s="167"/>
      <c r="J173" s="168"/>
      <c r="K173" s="169">
        <v>217.68463730569948</v>
      </c>
      <c r="L173" s="167"/>
      <c r="M173" s="170"/>
      <c r="N173" s="94"/>
      <c r="O173" s="168"/>
      <c r="P173" s="169">
        <v>226.16571865443424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20.45" customHeight="1">
      <c r="A174" t="s">
        <v>377</v>
      </c>
      <c r="B174" s="12" t="s">
        <v>84</v>
      </c>
      <c r="C174" s="15" t="s">
        <v>89</v>
      </c>
      <c r="D174" s="171">
        <v>354.43283158799522</v>
      </c>
      <c r="E174" s="83">
        <v>62640.332947290139</v>
      </c>
      <c r="F174" s="83">
        <v>43733.246217656502</v>
      </c>
      <c r="G174" s="172">
        <v>354.43283158799522</v>
      </c>
      <c r="H174" s="83">
        <v>62640.332947290139</v>
      </c>
      <c r="I174" s="83">
        <v>43733.246217656502</v>
      </c>
      <c r="J174" s="660">
        <v>231</v>
      </c>
      <c r="K174" s="31">
        <v>69686.649999999994</v>
      </c>
      <c r="L174" s="34">
        <v>49652.409999999989</v>
      </c>
      <c r="M174" s="164">
        <v>0.11248849936093265</v>
      </c>
      <c r="N174" s="115">
        <v>5919.1637823434867</v>
      </c>
      <c r="O174" s="660">
        <v>467</v>
      </c>
      <c r="P174" s="173">
        <v>93955.59</v>
      </c>
      <c r="Q174" s="34">
        <v>61668.539999999994</v>
      </c>
      <c r="R174" s="164">
        <v>0.49464668094218417</v>
      </c>
      <c r="S174" s="86">
        <v>-12016.130000000005</v>
      </c>
      <c r="T174" s="83"/>
      <c r="U174" s="14">
        <v>48652.733456862865</v>
      </c>
      <c r="V174" s="14">
        <v>-999.6765431371241</v>
      </c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20.45" customHeight="1">
      <c r="A175" t="s">
        <v>376</v>
      </c>
      <c r="B175" s="12" t="s">
        <v>84</v>
      </c>
      <c r="C175" s="30" t="s">
        <v>88</v>
      </c>
      <c r="D175" s="14"/>
      <c r="E175" s="14"/>
      <c r="F175" s="165">
        <v>0.69816433214773377</v>
      </c>
      <c r="G175" s="42"/>
      <c r="H175" s="14"/>
      <c r="I175" s="165">
        <v>0.69816433214773377</v>
      </c>
      <c r="J175" s="42"/>
      <c r="K175" s="14"/>
      <c r="L175" s="165">
        <v>0.71250964137320405</v>
      </c>
      <c r="M175" s="43"/>
      <c r="N175" s="44"/>
      <c r="O175" s="42"/>
      <c r="P175" s="14"/>
      <c r="Q175" s="165">
        <v>0.65635839230002169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20.45" customHeight="1">
      <c r="A176" t="s">
        <v>84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20.45" customHeight="1">
      <c r="A177" t="s">
        <v>379</v>
      </c>
      <c r="B177" s="12" t="s">
        <v>84</v>
      </c>
      <c r="C177" s="30" t="s">
        <v>90</v>
      </c>
      <c r="D177" s="14">
        <v>246.35764538800652</v>
      </c>
      <c r="E177" s="83">
        <v>58096.595667611946</v>
      </c>
      <c r="F177" s="83">
        <v>42597.96833014633</v>
      </c>
      <c r="G177" s="42">
        <v>246.35764538800652</v>
      </c>
      <c r="H177" s="83">
        <v>58096.595667611946</v>
      </c>
      <c r="I177" s="83">
        <v>42597.96833014633</v>
      </c>
      <c r="J177" s="659">
        <v>335</v>
      </c>
      <c r="K177" s="173">
        <v>79554.489999999991</v>
      </c>
      <c r="L177" s="34">
        <v>59331.359999999986</v>
      </c>
      <c r="M177" s="164">
        <v>0.36934856656928911</v>
      </c>
      <c r="N177" s="60">
        <v>16733.391669853656</v>
      </c>
      <c r="O177" s="659">
        <v>262</v>
      </c>
      <c r="P177" s="173">
        <v>49785.77</v>
      </c>
      <c r="Q177" s="34">
        <v>32856.47</v>
      </c>
      <c r="R177" s="164">
        <v>1.2786259541984732</v>
      </c>
      <c r="S177" s="86">
        <v>26474.889999999985</v>
      </c>
      <c r="T177" s="83"/>
      <c r="U177" s="14">
        <v>58331.466871649849</v>
      </c>
      <c r="V177" s="14">
        <v>-999.89312835013698</v>
      </c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20.45" customHeight="1">
      <c r="A178" t="s">
        <v>376</v>
      </c>
      <c r="B178" s="12" t="s">
        <v>84</v>
      </c>
      <c r="C178" s="30" t="s">
        <v>88</v>
      </c>
      <c r="D178" s="14"/>
      <c r="E178" s="150"/>
      <c r="F178" s="165">
        <v>0.73322658308349231</v>
      </c>
      <c r="G178" s="42"/>
      <c r="H178" s="150"/>
      <c r="I178" s="165">
        <v>0.73322658308349231</v>
      </c>
      <c r="J178" s="61"/>
      <c r="K178" s="150"/>
      <c r="L178" s="165">
        <v>0.74579524046977097</v>
      </c>
      <c r="M178" s="164"/>
      <c r="N178" s="60">
        <v>1.2568657386278659E-2</v>
      </c>
      <c r="O178" s="61"/>
      <c r="P178" s="150"/>
      <c r="Q178" s="165">
        <v>0.65995705198493471</v>
      </c>
      <c r="R178" s="61"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20.45" customHeight="1">
      <c r="A179" t="s">
        <v>84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20.45" customHeight="1">
      <c r="A180" t="s">
        <v>380</v>
      </c>
      <c r="B180" s="12" t="s">
        <v>84</v>
      </c>
      <c r="C180" s="15" t="s">
        <v>91</v>
      </c>
      <c r="D180" s="111">
        <v>0</v>
      </c>
      <c r="E180" s="83">
        <v>57.469847928683798</v>
      </c>
      <c r="F180" s="83">
        <v>42.527687467226009</v>
      </c>
      <c r="G180" s="113">
        <v>0</v>
      </c>
      <c r="H180" s="83">
        <v>57.469847928683798</v>
      </c>
      <c r="I180" s="83">
        <v>42.527687467226009</v>
      </c>
      <c r="J180" s="660">
        <v>0</v>
      </c>
      <c r="K180" s="173">
        <v>794.2</v>
      </c>
      <c r="L180" s="114">
        <v>653.80000000000007</v>
      </c>
      <c r="M180" s="182">
        <v>12.819420594005202</v>
      </c>
      <c r="N180" s="115">
        <v>611.27231253277409</v>
      </c>
      <c r="O180" s="660">
        <v>0</v>
      </c>
      <c r="P180" s="173">
        <v>0.01</v>
      </c>
      <c r="Q180" s="114">
        <v>0.01</v>
      </c>
      <c r="R180" s="164">
        <v>0</v>
      </c>
      <c r="S180" s="116">
        <v>653.79000000000008</v>
      </c>
      <c r="T180" s="83"/>
      <c r="U180" s="14">
        <v>587.70799999999997</v>
      </c>
      <c r="V180" s="14">
        <v>-66.092000000000098</v>
      </c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20.45" customHeight="1">
      <c r="A181" t="s">
        <v>376</v>
      </c>
      <c r="B181" s="12" t="s">
        <v>84</v>
      </c>
      <c r="C181" s="30" t="s">
        <v>88</v>
      </c>
      <c r="D181" s="77"/>
      <c r="E181" s="183"/>
      <c r="F181" s="165">
        <v>0.74</v>
      </c>
      <c r="G181" s="79"/>
      <c r="H181" s="183"/>
      <c r="I181" s="165">
        <v>0.74</v>
      </c>
      <c r="J181" s="184"/>
      <c r="K181" s="183">
        <v>0</v>
      </c>
      <c r="L181" s="165">
        <v>0.82321833291362378</v>
      </c>
      <c r="M181" s="61">
        <v>0</v>
      </c>
      <c r="N181" s="185"/>
      <c r="O181" s="184"/>
      <c r="P181" s="183">
        <v>0</v>
      </c>
      <c r="Q181" s="165">
        <v>1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20.45" customHeight="1">
      <c r="A182" t="s">
        <v>84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0.45" customHeight="1" thickBot="1">
      <c r="A183" t="s">
        <v>381</v>
      </c>
      <c r="B183" s="12" t="s">
        <v>84</v>
      </c>
      <c r="C183" s="30" t="s">
        <v>92</v>
      </c>
      <c r="D183" s="14"/>
      <c r="E183" s="14"/>
      <c r="F183" s="60">
        <v>-3776.1121398973351</v>
      </c>
      <c r="G183" s="42"/>
      <c r="H183" s="83"/>
      <c r="I183" s="83">
        <v>-3776.1121398973351</v>
      </c>
      <c r="J183" s="61"/>
      <c r="K183" s="83"/>
      <c r="L183" s="34">
        <v>-3592.65</v>
      </c>
      <c r="M183" s="184"/>
      <c r="N183" s="60">
        <v>183.46213989733496</v>
      </c>
      <c r="O183" s="61"/>
      <c r="P183" s="83"/>
      <c r="Q183" s="34">
        <v>-6115.94</v>
      </c>
      <c r="R183" s="193"/>
      <c r="S183" s="86">
        <v>2523.2899999999995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20.45" customHeight="1" thickTop="1">
      <c r="A184" t="s">
        <v>382</v>
      </c>
      <c r="B184" s="12" t="s">
        <v>84</v>
      </c>
      <c r="C184" s="194" t="s">
        <v>93</v>
      </c>
      <c r="D184" s="195"/>
      <c r="E184" s="195">
        <v>215679.92824461855</v>
      </c>
      <c r="F184" s="196">
        <v>153809.78318322377</v>
      </c>
      <c r="G184" s="197"/>
      <c r="H184" s="195">
        <v>215679.92824461855</v>
      </c>
      <c r="I184" s="196">
        <v>153809.78318322377</v>
      </c>
      <c r="J184" s="197">
        <v>952</v>
      </c>
      <c r="K184" s="195">
        <v>234061.61</v>
      </c>
      <c r="L184" s="196">
        <v>170106.86999999997</v>
      </c>
      <c r="M184" s="198">
        <v>8.5226668540678521E-2</v>
      </c>
      <c r="N184" s="196">
        <v>16297.086816776195</v>
      </c>
      <c r="O184" s="197">
        <v>1383</v>
      </c>
      <c r="P184" s="195">
        <v>291653.75</v>
      </c>
      <c r="Q184" s="196">
        <v>200360.79</v>
      </c>
      <c r="R184" s="43">
        <v>0.68835864063629792</v>
      </c>
      <c r="S184" s="199">
        <v>-30253.920000000042</v>
      </c>
      <c r="T184" s="118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20.45" customHeight="1">
      <c r="A185" t="s">
        <v>383</v>
      </c>
      <c r="B185" s="12" t="s">
        <v>84</v>
      </c>
      <c r="C185" s="200" t="s">
        <v>94</v>
      </c>
      <c r="D185" s="201"/>
      <c r="E185" s="201"/>
      <c r="F185" s="202">
        <v>0.71313906878148037</v>
      </c>
      <c r="G185" s="203"/>
      <c r="H185" s="201">
        <v>0</v>
      </c>
      <c r="I185" s="44">
        <v>0.71313906878148037</v>
      </c>
      <c r="J185" s="203"/>
      <c r="K185" s="204">
        <v>245.8630357142857</v>
      </c>
      <c r="L185" s="44">
        <v>0.72676108653614735</v>
      </c>
      <c r="M185" s="203"/>
      <c r="N185" s="202">
        <v>0.10595611332058454</v>
      </c>
      <c r="O185" s="203"/>
      <c r="P185" s="204">
        <v>210.88485177151119</v>
      </c>
      <c r="Q185" s="44">
        <v>0.68698170347543963</v>
      </c>
      <c r="R185" s="203"/>
      <c r="S185" s="45">
        <v>-43950.810252100899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20.45" customHeight="1">
      <c r="A186" t="s">
        <v>84</v>
      </c>
      <c r="B186" s="12" t="s">
        <v>84</v>
      </c>
      <c r="C186" s="36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9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20.45" customHeight="1">
      <c r="A187" t="s">
        <v>384</v>
      </c>
      <c r="B187" s="12" t="s">
        <v>84</v>
      </c>
      <c r="C187" s="30" t="s">
        <v>95</v>
      </c>
      <c r="D187" s="83"/>
      <c r="E187" s="83">
        <v>27930.607628183541</v>
      </c>
      <c r="F187" s="83">
        <v>6703.3458307640494</v>
      </c>
      <c r="G187" s="61"/>
      <c r="H187" s="83">
        <v>27930.607628183541</v>
      </c>
      <c r="I187" s="83">
        <v>6703.3458307640494</v>
      </c>
      <c r="J187" s="61"/>
      <c r="K187" s="31">
        <v>27060.03</v>
      </c>
      <c r="L187" s="34">
        <v>5608.0999999999985</v>
      </c>
      <c r="M187" s="85">
        <v>-3.1169305006636554E-2</v>
      </c>
      <c r="N187" s="60">
        <v>-1095.2458307640509</v>
      </c>
      <c r="O187" s="61"/>
      <c r="P187" s="31">
        <v>52150.06</v>
      </c>
      <c r="Q187" s="34">
        <v>12165.36</v>
      </c>
      <c r="R187" s="164">
        <v>0</v>
      </c>
      <c r="S187" s="86">
        <v>-6557.260000000002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20.45" customHeight="1">
      <c r="A188" t="s">
        <v>376</v>
      </c>
      <c r="B188" s="12" t="s">
        <v>84</v>
      </c>
      <c r="C188" s="30" t="s">
        <v>88</v>
      </c>
      <c r="D188" s="14"/>
      <c r="E188" s="150"/>
      <c r="F188" s="165">
        <v>0.24</v>
      </c>
      <c r="G188" s="42"/>
      <c r="H188" s="150"/>
      <c r="I188" s="165">
        <v>0.24</v>
      </c>
      <c r="J188" s="184"/>
      <c r="K188" s="183"/>
      <c r="L188" s="165">
        <v>0.20724662906877778</v>
      </c>
      <c r="M188" s="184"/>
      <c r="N188" s="185"/>
      <c r="O188" s="184"/>
      <c r="P188" s="183"/>
      <c r="Q188" s="165">
        <v>0.23327604992209022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20.45" customHeight="1">
      <c r="A189" t="s">
        <v>84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20.45" customHeight="1">
      <c r="A190" t="s">
        <v>385</v>
      </c>
      <c r="B190" s="12" t="s">
        <v>84</v>
      </c>
      <c r="C190" s="30" t="s">
        <v>96</v>
      </c>
      <c r="D190" s="14"/>
      <c r="E190" s="83">
        <v>0</v>
      </c>
      <c r="F190" s="83">
        <v>0</v>
      </c>
      <c r="G190" s="42"/>
      <c r="H190" s="83">
        <v>0</v>
      </c>
      <c r="I190" s="83">
        <v>0</v>
      </c>
      <c r="J190" s="184"/>
      <c r="K190" s="31">
        <v>0</v>
      </c>
      <c r="L190" s="165"/>
      <c r="M190" s="184"/>
      <c r="N190" s="185"/>
      <c r="O190" s="184"/>
      <c r="P190" s="31"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20.45" customHeight="1">
      <c r="A191" t="s">
        <v>376</v>
      </c>
      <c r="B191" s="12" t="s">
        <v>84</v>
      </c>
      <c r="C191" s="30" t="s">
        <v>88</v>
      </c>
      <c r="D191" s="14"/>
      <c r="E191" s="150"/>
      <c r="F191" s="165">
        <v>0</v>
      </c>
      <c r="G191" s="42"/>
      <c r="H191" s="150"/>
      <c r="I191" s="165">
        <v>0</v>
      </c>
      <c r="J191" s="184"/>
      <c r="K191" s="183"/>
      <c r="L191" s="165">
        <v>0</v>
      </c>
      <c r="M191" s="184"/>
      <c r="N191" s="185"/>
      <c r="O191" s="184"/>
      <c r="P191" s="183"/>
      <c r="Q191" s="165"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20.45" customHeight="1" thickBot="1">
      <c r="A192" t="s">
        <v>84</v>
      </c>
      <c r="B192" s="12" t="s">
        <v>84</v>
      </c>
      <c r="C192" s="210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5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20.45" customHeight="1" thickTop="1">
      <c r="A193" t="s">
        <v>386</v>
      </c>
      <c r="B193" s="12" t="s">
        <v>84</v>
      </c>
      <c r="C193" s="63" t="s">
        <v>97</v>
      </c>
      <c r="D193" s="64"/>
      <c r="E193" s="64">
        <v>243610.53587280208</v>
      </c>
      <c r="F193" s="66">
        <v>160513.12901398781</v>
      </c>
      <c r="G193" s="67"/>
      <c r="H193" s="64">
        <v>243610.53587280208</v>
      </c>
      <c r="I193" s="66">
        <v>160513.12901398781</v>
      </c>
      <c r="J193" s="67"/>
      <c r="K193" s="64">
        <v>261121.63999999998</v>
      </c>
      <c r="L193" s="66">
        <v>175714.96999999997</v>
      </c>
      <c r="M193" s="216">
        <v>1.4031421058559257E-2</v>
      </c>
      <c r="N193" s="66">
        <v>15201.840986012161</v>
      </c>
      <c r="O193" s="67"/>
      <c r="P193" s="64">
        <v>343803.81</v>
      </c>
      <c r="Q193" s="66">
        <v>212526.15000000002</v>
      </c>
      <c r="R193" s="216">
        <v>5.476268926667216E-2</v>
      </c>
      <c r="S193" s="69">
        <v>-36811.180000000051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20.45" customHeight="1" thickBot="1">
      <c r="A194" t="s">
        <v>84</v>
      </c>
      <c r="B194" s="12" t="s">
        <v>84</v>
      </c>
      <c r="C194" s="70"/>
      <c r="D194" s="71"/>
      <c r="E194" s="71"/>
      <c r="F194" s="75">
        <v>0.65889239329861149</v>
      </c>
      <c r="G194" s="73"/>
      <c r="H194" s="71"/>
      <c r="I194" s="75">
        <v>0.65889239329861149</v>
      </c>
      <c r="J194" s="73"/>
      <c r="K194" s="71"/>
      <c r="L194" s="75">
        <v>0.67292381435717075</v>
      </c>
      <c r="M194" s="74"/>
      <c r="N194" s="75">
        <v>9.4707772998976342E-2</v>
      </c>
      <c r="O194" s="73"/>
      <c r="P194" s="71"/>
      <c r="Q194" s="75">
        <v>0.61816112509049859</v>
      </c>
      <c r="R194" s="74"/>
      <c r="S194" s="76">
        <v>-4.7734131315540473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20.45" customHeight="1" thickTop="1">
      <c r="A195" t="s">
        <v>84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20.45" customHeight="1">
      <c r="A196" t="s">
        <v>387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20.45" customHeight="1">
      <c r="A197" t="s">
        <v>388</v>
      </c>
      <c r="B197" s="12" t="s">
        <v>84</v>
      </c>
      <c r="C197" s="108" t="s">
        <v>42</v>
      </c>
      <c r="D197" s="14"/>
      <c r="E197" s="14"/>
      <c r="F197" s="31">
        <v>12520.167657931033</v>
      </c>
      <c r="G197" s="42"/>
      <c r="H197" s="14"/>
      <c r="I197" s="31">
        <v>12520.167657931033</v>
      </c>
      <c r="J197" s="42"/>
      <c r="K197" s="14"/>
      <c r="L197" s="34">
        <v>11329.02</v>
      </c>
      <c r="M197" s="42"/>
      <c r="N197" s="60">
        <v>-1191.1476579310329</v>
      </c>
      <c r="O197" s="42"/>
      <c r="P197" s="14"/>
      <c r="Q197" s="34">
        <v>12050.77</v>
      </c>
      <c r="R197" s="42"/>
      <c r="S197" s="35">
        <v>-721.75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20.45" customHeight="1">
      <c r="A198" t="s">
        <v>390</v>
      </c>
      <c r="B198" s="12" t="s">
        <v>84</v>
      </c>
      <c r="C198" s="109" t="s">
        <v>43</v>
      </c>
      <c r="D198" s="82"/>
      <c r="E198" s="14"/>
      <c r="F198" s="23">
        <v>9162.5139436321842</v>
      </c>
      <c r="G198" s="84"/>
      <c r="H198" s="14"/>
      <c r="I198" s="23">
        <v>9162.5139436321842</v>
      </c>
      <c r="J198" s="42"/>
      <c r="K198" s="14"/>
      <c r="L198" s="34">
        <v>8980.89</v>
      </c>
      <c r="M198" s="42"/>
      <c r="N198" s="60">
        <v>-181.62394363218482</v>
      </c>
      <c r="O198" s="42"/>
      <c r="P198" s="14"/>
      <c r="Q198" s="34">
        <v>11378.31</v>
      </c>
      <c r="R198" s="42"/>
      <c r="S198" s="86">
        <v>-2397.42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20.45" customHeight="1">
      <c r="A199" t="s">
        <v>391</v>
      </c>
      <c r="B199" s="12" t="s">
        <v>84</v>
      </c>
      <c r="C199" s="108" t="s">
        <v>44</v>
      </c>
      <c r="D199" s="110"/>
      <c r="E199" s="111"/>
      <c r="F199" s="31">
        <v>12376.948915567818</v>
      </c>
      <c r="G199" s="112"/>
      <c r="H199" s="111"/>
      <c r="I199" s="31">
        <v>12376.948915567818</v>
      </c>
      <c r="J199" s="113"/>
      <c r="K199" s="111"/>
      <c r="L199" s="114">
        <v>8753.6200000000008</v>
      </c>
      <c r="M199" s="113"/>
      <c r="N199" s="115">
        <v>-3623.3289155678176</v>
      </c>
      <c r="O199" s="113"/>
      <c r="P199" s="111"/>
      <c r="Q199" s="114">
        <v>10353.65</v>
      </c>
      <c r="R199" s="113"/>
      <c r="S199" s="116">
        <v>-1600.0299999999988</v>
      </c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20.45" customHeight="1">
      <c r="A200" t="s">
        <v>393</v>
      </c>
      <c r="B200" s="12" t="s">
        <v>84</v>
      </c>
      <c r="C200" s="108" t="s">
        <v>45</v>
      </c>
      <c r="D200" s="82"/>
      <c r="E200" s="14"/>
      <c r="F200" s="31">
        <v>31130.499641379309</v>
      </c>
      <c r="G200" s="84"/>
      <c r="H200" s="14"/>
      <c r="I200" s="31">
        <v>31130.499641379309</v>
      </c>
      <c r="J200" s="42"/>
      <c r="K200" s="14"/>
      <c r="L200" s="34">
        <v>27905.55</v>
      </c>
      <c r="M200" s="42"/>
      <c r="N200" s="60">
        <v>-3224.9496413793095</v>
      </c>
      <c r="O200" s="42"/>
      <c r="P200" s="14"/>
      <c r="Q200" s="34">
        <v>24692.68</v>
      </c>
      <c r="R200" s="42"/>
      <c r="S200" s="86">
        <v>3212.869999999999</v>
      </c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20.45" hidden="1" customHeight="1">
      <c r="A201" t="s">
        <v>394</v>
      </c>
      <c r="B201" s="12" t="s">
        <v>84</v>
      </c>
      <c r="C201" s="30" t="s">
        <v>21</v>
      </c>
      <c r="D201" s="82"/>
      <c r="E201" s="14"/>
      <c r="F201" s="31">
        <v>0</v>
      </c>
      <c r="G201" s="84"/>
      <c r="H201" s="14"/>
      <c r="I201" s="31">
        <v>0</v>
      </c>
      <c r="J201" s="42"/>
      <c r="K201" s="14"/>
      <c r="L201" s="34">
        <v>0</v>
      </c>
      <c r="M201" s="42"/>
      <c r="N201" s="60">
        <v>0</v>
      </c>
      <c r="O201" s="42"/>
      <c r="P201" s="14"/>
      <c r="Q201" s="34">
        <v>0</v>
      </c>
      <c r="R201" s="42"/>
      <c r="S201" s="86"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20.45" hidden="1" customHeight="1">
      <c r="A202" t="s">
        <v>394</v>
      </c>
      <c r="B202" s="12" t="s">
        <v>84</v>
      </c>
      <c r="C202" s="30" t="s">
        <v>21</v>
      </c>
      <c r="D202" s="82"/>
      <c r="E202" s="14"/>
      <c r="F202" s="31">
        <v>0</v>
      </c>
      <c r="G202" s="84"/>
      <c r="H202" s="14"/>
      <c r="I202" s="31">
        <v>0</v>
      </c>
      <c r="J202" s="42"/>
      <c r="K202" s="14"/>
      <c r="L202" s="34">
        <v>0</v>
      </c>
      <c r="M202" s="42"/>
      <c r="N202" s="60">
        <v>0</v>
      </c>
      <c r="O202" s="42"/>
      <c r="P202" s="14"/>
      <c r="Q202" s="34">
        <v>0</v>
      </c>
      <c r="R202" s="42"/>
      <c r="S202" s="86"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20.45" hidden="1" customHeight="1">
      <c r="A203" t="s">
        <v>394</v>
      </c>
      <c r="B203" s="12" t="s">
        <v>84</v>
      </c>
      <c r="C203" s="30" t="s">
        <v>21</v>
      </c>
      <c r="D203" s="82"/>
      <c r="E203" s="14"/>
      <c r="F203" s="31">
        <v>0</v>
      </c>
      <c r="G203" s="84"/>
      <c r="H203" s="14"/>
      <c r="I203" s="31">
        <v>0</v>
      </c>
      <c r="J203" s="42"/>
      <c r="K203" s="14"/>
      <c r="L203" s="34">
        <v>0</v>
      </c>
      <c r="M203" s="42"/>
      <c r="N203" s="60">
        <v>0</v>
      </c>
      <c r="O203" s="42"/>
      <c r="P203" s="14"/>
      <c r="Q203" s="34">
        <v>0</v>
      </c>
      <c r="R203" s="42"/>
      <c r="S203" s="86"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20.45" customHeight="1">
      <c r="A204" t="s">
        <v>395</v>
      </c>
      <c r="B204" s="12" t="s">
        <v>84</v>
      </c>
      <c r="C204" s="109" t="s">
        <v>46</v>
      </c>
      <c r="D204" s="82"/>
      <c r="E204" s="14"/>
      <c r="F204" s="31">
        <v>16922.636419021241</v>
      </c>
      <c r="G204" s="84"/>
      <c r="H204" s="14"/>
      <c r="I204" s="31">
        <v>16922.636419021241</v>
      </c>
      <c r="J204" s="42"/>
      <c r="K204" s="14"/>
      <c r="L204" s="34">
        <v>14695.77</v>
      </c>
      <c r="M204" s="42"/>
      <c r="N204" s="60">
        <v>-2226.8664190212403</v>
      </c>
      <c r="O204" s="42"/>
      <c r="P204" s="14"/>
      <c r="Q204" s="34">
        <v>17938.189999999999</v>
      </c>
      <c r="R204" s="42"/>
      <c r="S204" s="86">
        <v>-3242.4199999999983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20.45" customHeight="1">
      <c r="A205" t="s">
        <v>396</v>
      </c>
      <c r="B205" s="12" t="s">
        <v>84</v>
      </c>
      <c r="C205" s="108" t="s">
        <v>47</v>
      </c>
      <c r="D205" s="110"/>
      <c r="E205" s="111"/>
      <c r="F205" s="56">
        <v>16922.636419021241</v>
      </c>
      <c r="G205" s="112"/>
      <c r="H205" s="111"/>
      <c r="I205" s="56">
        <v>16922.636419021241</v>
      </c>
      <c r="J205" s="113"/>
      <c r="K205" s="111"/>
      <c r="L205" s="114">
        <v>16699.61</v>
      </c>
      <c r="M205" s="113"/>
      <c r="N205" s="115">
        <v>-223.02641902124014</v>
      </c>
      <c r="O205" s="113"/>
      <c r="P205" s="111"/>
      <c r="Q205" s="114">
        <v>14557.74</v>
      </c>
      <c r="R205" s="113"/>
      <c r="S205" s="116">
        <v>2141.8700000000008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20.45" customHeight="1">
      <c r="A206" t="s">
        <v>397</v>
      </c>
      <c r="B206" s="12" t="s">
        <v>84</v>
      </c>
      <c r="C206" s="108" t="s">
        <v>48</v>
      </c>
      <c r="D206" s="82"/>
      <c r="E206" s="14"/>
      <c r="F206" s="31">
        <v>12127.889433631888</v>
      </c>
      <c r="G206" s="84"/>
      <c r="H206" s="14"/>
      <c r="I206" s="31">
        <v>12127.889433631888</v>
      </c>
      <c r="J206" s="42"/>
      <c r="K206" s="14"/>
      <c r="L206" s="34">
        <v>11968.05</v>
      </c>
      <c r="M206" s="42"/>
      <c r="N206" s="60">
        <v>-159.83943363188882</v>
      </c>
      <c r="O206" s="42"/>
      <c r="P206" s="14"/>
      <c r="Q206" s="34">
        <v>9555.3799999999992</v>
      </c>
      <c r="R206" s="42"/>
      <c r="S206" s="86">
        <v>2412.67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20.45" customHeight="1">
      <c r="A207" t="s">
        <v>398</v>
      </c>
      <c r="B207" s="12" t="s">
        <v>84</v>
      </c>
      <c r="C207" s="108" t="s">
        <v>49</v>
      </c>
      <c r="D207" s="82"/>
      <c r="E207" s="14"/>
      <c r="F207" s="31">
        <v>2820.4394031702068</v>
      </c>
      <c r="G207" s="84"/>
      <c r="H207" s="14"/>
      <c r="I207" s="31">
        <v>2820.4394031702068</v>
      </c>
      <c r="J207" s="42"/>
      <c r="K207" s="14"/>
      <c r="L207" s="34">
        <v>2783.27</v>
      </c>
      <c r="M207" s="42"/>
      <c r="N207" s="60">
        <v>-37.169403170206806</v>
      </c>
      <c r="O207" s="42"/>
      <c r="P207" s="14"/>
      <c r="Q207" s="34">
        <v>3304.97</v>
      </c>
      <c r="R207" s="42"/>
      <c r="S207" s="86">
        <v>-521.69999999999982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20.45" hidden="1" customHeight="1">
      <c r="A208" t="s">
        <v>394</v>
      </c>
      <c r="B208" s="12" t="s">
        <v>84</v>
      </c>
      <c r="C208" s="30" t="s">
        <v>21</v>
      </c>
      <c r="D208" s="89"/>
      <c r="E208" s="117"/>
      <c r="F208" s="31">
        <v>0</v>
      </c>
      <c r="G208" s="91"/>
      <c r="H208" s="117"/>
      <c r="I208" s="31">
        <v>0</v>
      </c>
      <c r="J208" s="24"/>
      <c r="K208" s="117"/>
      <c r="L208" s="34">
        <v>0</v>
      </c>
      <c r="M208" s="24"/>
      <c r="N208" s="94">
        <v>0</v>
      </c>
      <c r="O208" s="24"/>
      <c r="P208" s="117"/>
      <c r="Q208" s="34">
        <v>0</v>
      </c>
      <c r="R208" s="24"/>
      <c r="S208" s="95"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20.45" customHeight="1">
      <c r="A209" t="s">
        <v>399</v>
      </c>
      <c r="B209" s="12" t="s">
        <v>84</v>
      </c>
      <c r="C209" s="99" t="s">
        <v>50</v>
      </c>
      <c r="D209" s="100" t="s">
        <v>98</v>
      </c>
      <c r="E209" s="101">
        <v>0.71012092614194744</v>
      </c>
      <c r="F209" s="102">
        <v>113983.73183335492</v>
      </c>
      <c r="G209" s="103" t="s">
        <v>98</v>
      </c>
      <c r="H209" s="101">
        <v>0.71012092614194744</v>
      </c>
      <c r="I209" s="102">
        <v>113983.73183335492</v>
      </c>
      <c r="J209" s="103" t="s">
        <v>98</v>
      </c>
      <c r="K209" s="101">
        <v>0.58683548703903843</v>
      </c>
      <c r="L209" s="102">
        <v>103115.78000000001</v>
      </c>
      <c r="M209" s="154"/>
      <c r="N209" s="119">
        <v>-10867.951833354906</v>
      </c>
      <c r="O209" s="103" t="s">
        <v>98</v>
      </c>
      <c r="P209" s="101">
        <v>0.48855959607794147</v>
      </c>
      <c r="Q209" s="102">
        <v>103831.69000000002</v>
      </c>
      <c r="R209" s="154"/>
      <c r="S209" s="120">
        <v>-715.91000000000349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20.45" customHeight="1">
      <c r="A210" t="s">
        <v>400</v>
      </c>
      <c r="B210" s="12" t="s">
        <v>84</v>
      </c>
      <c r="C210" s="30" t="s">
        <v>51</v>
      </c>
      <c r="D210" s="82"/>
      <c r="E210" s="14"/>
      <c r="F210" s="31">
        <v>7073.1916666666666</v>
      </c>
      <c r="G210" s="84"/>
      <c r="H210" s="14"/>
      <c r="I210" s="31">
        <v>7073.1916666666666</v>
      </c>
      <c r="J210" s="42"/>
      <c r="K210" s="14"/>
      <c r="L210" s="34">
        <v>6624.8</v>
      </c>
      <c r="M210" s="42"/>
      <c r="N210" s="60">
        <v>-448.39166666666642</v>
      </c>
      <c r="O210" s="42"/>
      <c r="P210" s="14"/>
      <c r="Q210" s="34">
        <v>12055.76</v>
      </c>
      <c r="R210" s="42"/>
      <c r="S210" s="86">
        <v>-5430.96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20.45" customHeight="1">
      <c r="A211" t="s">
        <v>401</v>
      </c>
      <c r="B211" s="12" t="s">
        <v>84</v>
      </c>
      <c r="C211" s="30" t="s">
        <v>52</v>
      </c>
      <c r="D211" s="82"/>
      <c r="E211" s="14"/>
      <c r="F211" s="31">
        <v>2199.7310759511602</v>
      </c>
      <c r="G211" s="84"/>
      <c r="H211" s="14"/>
      <c r="I211" s="31">
        <v>2199.7310759511602</v>
      </c>
      <c r="J211" s="42"/>
      <c r="K211" s="14"/>
      <c r="L211" s="34">
        <v>3263.27</v>
      </c>
      <c r="M211" s="42"/>
      <c r="N211" s="60">
        <v>1063.5389240488398</v>
      </c>
      <c r="O211" s="42"/>
      <c r="P211" s="14"/>
      <c r="Q211" s="34">
        <v>2820.89</v>
      </c>
      <c r="R211" s="42"/>
      <c r="S211" s="86">
        <v>442.38000000000011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20.45" customHeight="1">
      <c r="A212" t="s">
        <v>402</v>
      </c>
      <c r="B212" s="12" t="s">
        <v>84</v>
      </c>
      <c r="C212" s="88" t="s">
        <v>53</v>
      </c>
      <c r="D212" s="89"/>
      <c r="E212" s="117"/>
      <c r="F212" s="23">
        <v>16764.080000000002</v>
      </c>
      <c r="G212" s="91"/>
      <c r="H212" s="117"/>
      <c r="I212" s="23">
        <v>16764.080000000002</v>
      </c>
      <c r="J212" s="24"/>
      <c r="K212" s="117"/>
      <c r="L212" s="34">
        <v>16502.47</v>
      </c>
      <c r="M212" s="24"/>
      <c r="N212" s="94">
        <v>-261.61000000000058</v>
      </c>
      <c r="O212" s="24"/>
      <c r="P212" s="117"/>
      <c r="Q212" s="34">
        <v>16710.490000000002</v>
      </c>
      <c r="R212" s="24"/>
      <c r="S212" s="95">
        <v>-208.02000000000044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20.45" customHeight="1">
      <c r="A213" t="s">
        <v>403</v>
      </c>
      <c r="B213" s="12" t="s">
        <v>84</v>
      </c>
      <c r="C213" s="30" t="s">
        <v>54</v>
      </c>
      <c r="D213" s="82"/>
      <c r="E213" s="14"/>
      <c r="F213" s="31">
        <v>4425.5472</v>
      </c>
      <c r="G213" s="84"/>
      <c r="H213" s="14"/>
      <c r="I213" s="31">
        <v>4425.5472</v>
      </c>
      <c r="J213" s="42"/>
      <c r="K213" s="14"/>
      <c r="L213" s="114">
        <v>3900.19</v>
      </c>
      <c r="M213" s="42"/>
      <c r="N213" s="60">
        <v>-525.35719999999992</v>
      </c>
      <c r="O213" s="42"/>
      <c r="P213" s="14"/>
      <c r="Q213" s="114">
        <v>3844.55</v>
      </c>
      <c r="R213" s="42"/>
      <c r="S213" s="86">
        <v>55.639999999999873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20.45" customHeight="1">
      <c r="A214" t="s">
        <v>404</v>
      </c>
      <c r="B214" s="12" t="s">
        <v>84</v>
      </c>
      <c r="C214" s="30" t="s">
        <v>55</v>
      </c>
      <c r="D214" s="82"/>
      <c r="E214" s="14"/>
      <c r="F214" s="31">
        <v>1197.3725999999999</v>
      </c>
      <c r="G214" s="84"/>
      <c r="H214" s="14"/>
      <c r="I214" s="31">
        <v>1197.3725999999999</v>
      </c>
      <c r="J214" s="42"/>
      <c r="K214" s="14"/>
      <c r="L214" s="34">
        <v>566.75</v>
      </c>
      <c r="M214" s="42"/>
      <c r="N214" s="60">
        <v>-630.62259999999992</v>
      </c>
      <c r="O214" s="42"/>
      <c r="P214" s="14"/>
      <c r="Q214" s="34">
        <v>1458.48</v>
      </c>
      <c r="R214" s="42"/>
      <c r="S214" s="86">
        <v>-891.73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20.45" customHeight="1">
      <c r="A215" t="s">
        <v>405</v>
      </c>
      <c r="B215" s="12" t="s">
        <v>84</v>
      </c>
      <c r="C215" s="88" t="s">
        <v>56</v>
      </c>
      <c r="D215" s="89"/>
      <c r="E215" s="117"/>
      <c r="F215" s="23">
        <v>3513.5209999999993</v>
      </c>
      <c r="G215" s="91"/>
      <c r="H215" s="117"/>
      <c r="I215" s="23">
        <v>3513.5209999999993</v>
      </c>
      <c r="J215" s="24"/>
      <c r="K215" s="117"/>
      <c r="L215" s="34">
        <v>2269.59</v>
      </c>
      <c r="M215" s="24"/>
      <c r="N215" s="94">
        <v>-1243.9309999999991</v>
      </c>
      <c r="O215" s="24"/>
      <c r="P215" s="117"/>
      <c r="Q215" s="34">
        <v>12418.02</v>
      </c>
      <c r="R215" s="24"/>
      <c r="S215" s="95">
        <v>-10148.43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20.45" customHeight="1">
      <c r="A216" t="s">
        <v>406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v>0</v>
      </c>
      <c r="M216" s="42"/>
      <c r="N216" s="60">
        <v>0</v>
      </c>
      <c r="O216" s="42"/>
      <c r="P216" s="14"/>
      <c r="Q216" s="114">
        <v>0</v>
      </c>
      <c r="R216" s="42"/>
      <c r="S216" s="86"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20.45" customHeight="1">
      <c r="A217" t="s">
        <v>407</v>
      </c>
      <c r="B217" s="12" t="s">
        <v>84</v>
      </c>
      <c r="C217" s="30" t="s">
        <v>57</v>
      </c>
      <c r="D217" s="82"/>
      <c r="E217" s="14"/>
      <c r="F217" s="31">
        <v>546</v>
      </c>
      <c r="G217" s="84"/>
      <c r="H217" s="14"/>
      <c r="I217" s="31">
        <v>546</v>
      </c>
      <c r="J217" s="42"/>
      <c r="K217" s="14"/>
      <c r="L217" s="34">
        <v>1127.58</v>
      </c>
      <c r="M217" s="42"/>
      <c r="N217" s="60">
        <v>581.57999999999993</v>
      </c>
      <c r="O217" s="42"/>
      <c r="P217" s="14"/>
      <c r="Q217" s="34">
        <v>440</v>
      </c>
      <c r="R217" s="42"/>
      <c r="S217" s="86">
        <v>687.57999999999993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20.45" customHeight="1">
      <c r="A218" t="s">
        <v>408</v>
      </c>
      <c r="B218" s="12" t="s">
        <v>84</v>
      </c>
      <c r="C218" s="30" t="s">
        <v>58</v>
      </c>
      <c r="D218" s="82"/>
      <c r="E218" s="14"/>
      <c r="F218" s="31">
        <v>1300</v>
      </c>
      <c r="G218" s="84"/>
      <c r="H218" s="14"/>
      <c r="I218" s="31">
        <v>1300</v>
      </c>
      <c r="J218" s="42"/>
      <c r="K218" s="14"/>
      <c r="L218" s="34">
        <v>677.03</v>
      </c>
      <c r="M218" s="42"/>
      <c r="N218" s="60">
        <v>-622.97</v>
      </c>
      <c r="O218" s="42"/>
      <c r="P218" s="14"/>
      <c r="Q218" s="34">
        <v>1300</v>
      </c>
      <c r="R218" s="42"/>
      <c r="S218" s="86">
        <v>-622.97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20.45" customHeight="1">
      <c r="A219" t="s">
        <v>409</v>
      </c>
      <c r="B219" s="12" t="s">
        <v>84</v>
      </c>
      <c r="C219" s="30" t="s">
        <v>59</v>
      </c>
      <c r="D219" s="82"/>
      <c r="E219" s="14"/>
      <c r="F219" s="31">
        <v>523.19999999999993</v>
      </c>
      <c r="G219" s="84"/>
      <c r="H219" s="14"/>
      <c r="I219" s="31">
        <v>523.19999999999993</v>
      </c>
      <c r="J219" s="42"/>
      <c r="K219" s="14"/>
      <c r="L219" s="33">
        <v>479.8</v>
      </c>
      <c r="M219" s="42"/>
      <c r="N219" s="60">
        <v>-43.39999999999992</v>
      </c>
      <c r="O219" s="42"/>
      <c r="P219" s="14"/>
      <c r="Q219" s="33">
        <v>444</v>
      </c>
      <c r="R219" s="42"/>
      <c r="S219" s="86">
        <v>35.800000000000011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20.45" customHeight="1">
      <c r="A220" t="s">
        <v>410</v>
      </c>
      <c r="B220" s="12" t="s">
        <v>84</v>
      </c>
      <c r="C220" s="30" t="s">
        <v>60</v>
      </c>
      <c r="D220" s="82"/>
      <c r="E220" s="14"/>
      <c r="F220" s="31">
        <v>461.18399999999997</v>
      </c>
      <c r="G220" s="84"/>
      <c r="H220" s="14"/>
      <c r="I220" s="31">
        <v>461.18399999999997</v>
      </c>
      <c r="J220" s="42"/>
      <c r="K220" s="14"/>
      <c r="L220" s="34">
        <v>250.68</v>
      </c>
      <c r="M220" s="42"/>
      <c r="N220" s="60">
        <v>-210.50399999999996</v>
      </c>
      <c r="O220" s="42"/>
      <c r="P220" s="14"/>
      <c r="Q220" s="34">
        <v>544.4</v>
      </c>
      <c r="R220" s="42"/>
      <c r="S220" s="86">
        <v>-293.71999999999997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20.45" customHeight="1">
      <c r="A221" t="s">
        <v>411</v>
      </c>
      <c r="B221" s="12" t="s">
        <v>84</v>
      </c>
      <c r="C221" s="30" t="s">
        <v>61</v>
      </c>
      <c r="D221" s="82"/>
      <c r="E221" s="14"/>
      <c r="F221" s="31">
        <v>207.6</v>
      </c>
      <c r="G221" s="84"/>
      <c r="H221" s="14"/>
      <c r="I221" s="31">
        <v>207.6</v>
      </c>
      <c r="J221" s="42"/>
      <c r="K221" s="14"/>
      <c r="L221" s="34">
        <v>149.26</v>
      </c>
      <c r="M221" s="42"/>
      <c r="N221" s="60">
        <v>-58.34</v>
      </c>
      <c r="O221" s="42"/>
      <c r="P221" s="14"/>
      <c r="Q221" s="34">
        <v>49.62</v>
      </c>
      <c r="R221" s="42"/>
      <c r="S221" s="86">
        <v>99.639999999999986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20.45" customHeight="1">
      <c r="A222" t="s">
        <v>412</v>
      </c>
      <c r="B222" s="12" t="s">
        <v>84</v>
      </c>
      <c r="C222" s="30" t="s">
        <v>62</v>
      </c>
      <c r="D222" s="82"/>
      <c r="E222" s="14"/>
      <c r="F222" s="31">
        <v>961.83999999999992</v>
      </c>
      <c r="G222" s="84"/>
      <c r="H222" s="14"/>
      <c r="I222" s="31">
        <v>961.83999999999992</v>
      </c>
      <c r="J222" s="42"/>
      <c r="K222" s="14"/>
      <c r="L222" s="34">
        <v>30.7</v>
      </c>
      <c r="M222" s="42"/>
      <c r="N222" s="60">
        <v>-931.13999999999987</v>
      </c>
      <c r="O222" s="42"/>
      <c r="P222" s="14"/>
      <c r="Q222" s="34">
        <v>1272.23</v>
      </c>
      <c r="R222" s="42"/>
      <c r="S222" s="86">
        <v>-1241.53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20.45" customHeight="1">
      <c r="A223" t="s">
        <v>413</v>
      </c>
      <c r="B223" s="12" t="s">
        <v>84</v>
      </c>
      <c r="C223" s="30" t="s">
        <v>63</v>
      </c>
      <c r="D223" s="82"/>
      <c r="E223" s="14"/>
      <c r="F223" s="31">
        <v>1391.26</v>
      </c>
      <c r="G223" s="84"/>
      <c r="H223" s="14"/>
      <c r="I223" s="31">
        <v>1391.26</v>
      </c>
      <c r="J223" s="42"/>
      <c r="K223" s="14"/>
      <c r="L223" s="34">
        <v>21.25</v>
      </c>
      <c r="M223" s="42"/>
      <c r="N223" s="60">
        <v>-1370.01</v>
      </c>
      <c r="O223" s="42"/>
      <c r="P223" s="14"/>
      <c r="Q223" s="34">
        <v>2786.67</v>
      </c>
      <c r="R223" s="42"/>
      <c r="S223" s="86">
        <v>-2765.42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20.45" customHeight="1">
      <c r="A224" t="s">
        <v>414</v>
      </c>
      <c r="B224" s="12" t="s">
        <v>84</v>
      </c>
      <c r="C224" s="30" t="s">
        <v>64</v>
      </c>
      <c r="D224" s="82"/>
      <c r="E224" s="14"/>
      <c r="F224" s="31">
        <v>1819.6409647064913</v>
      </c>
      <c r="G224" s="84"/>
      <c r="H224" s="14"/>
      <c r="I224" s="31">
        <v>1819.6409647064913</v>
      </c>
      <c r="J224" s="42"/>
      <c r="K224" s="14"/>
      <c r="L224" s="34">
        <v>1326.5684999999999</v>
      </c>
      <c r="M224" s="42"/>
      <c r="N224" s="60">
        <v>-493.07246470649147</v>
      </c>
      <c r="O224" s="42"/>
      <c r="P224" s="14"/>
      <c r="Q224" s="34">
        <v>1840.5562500000001</v>
      </c>
      <c r="R224" s="42"/>
      <c r="S224" s="86">
        <v>-513.98775000000023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20.45" hidden="1" customHeight="1">
      <c r="A225" t="s">
        <v>394</v>
      </c>
      <c r="B225" s="12" t="s">
        <v>84</v>
      </c>
      <c r="C225" s="30" t="s">
        <v>21</v>
      </c>
      <c r="D225" s="82"/>
      <c r="E225" s="14"/>
      <c r="F225" s="31">
        <v>0</v>
      </c>
      <c r="G225" s="84"/>
      <c r="H225" s="14"/>
      <c r="I225" s="31">
        <v>0</v>
      </c>
      <c r="J225" s="42"/>
      <c r="K225" s="14"/>
      <c r="L225" s="34">
        <v>0</v>
      </c>
      <c r="M225" s="42"/>
      <c r="N225" s="60">
        <v>0</v>
      </c>
      <c r="O225" s="42"/>
      <c r="P225" s="14"/>
      <c r="Q225" s="34">
        <v>0</v>
      </c>
      <c r="R225" s="42"/>
      <c r="S225" s="86"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20.45" hidden="1" customHeight="1">
      <c r="A226" t="s">
        <v>394</v>
      </c>
      <c r="B226" s="12" t="s">
        <v>84</v>
      </c>
      <c r="C226" s="30" t="s">
        <v>21</v>
      </c>
      <c r="D226" s="82"/>
      <c r="E226" s="14"/>
      <c r="F226" s="31">
        <v>0</v>
      </c>
      <c r="G226" s="84"/>
      <c r="H226" s="14"/>
      <c r="I226" s="31">
        <v>0</v>
      </c>
      <c r="J226" s="42"/>
      <c r="K226" s="14"/>
      <c r="L226" s="34">
        <v>0</v>
      </c>
      <c r="M226" s="42"/>
      <c r="N226" s="60">
        <v>0</v>
      </c>
      <c r="O226" s="42"/>
      <c r="P226" s="14"/>
      <c r="Q226" s="34">
        <v>0</v>
      </c>
      <c r="R226" s="42"/>
      <c r="S226" s="86"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20.45" hidden="1" customHeight="1">
      <c r="A227" t="s">
        <v>394</v>
      </c>
      <c r="B227" s="12" t="s">
        <v>84</v>
      </c>
      <c r="C227" s="30" t="s">
        <v>21</v>
      </c>
      <c r="D227" s="82"/>
      <c r="E227" s="14"/>
      <c r="F227" s="31">
        <v>0</v>
      </c>
      <c r="G227" s="84"/>
      <c r="H227" s="14"/>
      <c r="I227" s="31">
        <v>0</v>
      </c>
      <c r="J227" s="42"/>
      <c r="K227" s="14"/>
      <c r="L227" s="34">
        <v>0</v>
      </c>
      <c r="M227" s="42"/>
      <c r="N227" s="60">
        <v>0</v>
      </c>
      <c r="O227" s="42"/>
      <c r="P227" s="14"/>
      <c r="Q227" s="34">
        <v>0</v>
      </c>
      <c r="R227" s="42"/>
      <c r="S227" s="86"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20.45" customHeight="1">
      <c r="B228" s="12"/>
      <c r="C228" s="99" t="s">
        <v>65</v>
      </c>
      <c r="D228" s="100" t="s">
        <v>98</v>
      </c>
      <c r="E228" s="101">
        <v>0.26405421642257548</v>
      </c>
      <c r="F228" s="102">
        <v>42384.168507324313</v>
      </c>
      <c r="G228" s="103" t="s">
        <v>98</v>
      </c>
      <c r="H228" s="101">
        <v>0.26405421642257548</v>
      </c>
      <c r="I228" s="102">
        <v>42384.168507324313</v>
      </c>
      <c r="J228" s="103" t="s">
        <v>98</v>
      </c>
      <c r="K228" s="101">
        <v>0.21164923227656704</v>
      </c>
      <c r="L228" s="102">
        <v>37189.938500000004</v>
      </c>
      <c r="M228" s="106"/>
      <c r="N228" s="102">
        <v>-5194.2300073243096</v>
      </c>
      <c r="O228" s="103" t="s">
        <v>98</v>
      </c>
      <c r="P228" s="101">
        <v>0.27284014814176988</v>
      </c>
      <c r="Q228" s="102">
        <v>57985.666250000009</v>
      </c>
      <c r="R228" s="106"/>
      <c r="S228" s="107">
        <v>-20795.727750000005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20.4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20.45" customHeight="1">
      <c r="B230" s="12"/>
      <c r="C230" s="99" t="s">
        <v>66</v>
      </c>
      <c r="D230" s="100" t="s">
        <v>40</v>
      </c>
      <c r="E230" s="101">
        <v>0.97417514256452276</v>
      </c>
      <c r="F230" s="102">
        <v>156367.90034067922</v>
      </c>
      <c r="G230" s="103" t="s">
        <v>40</v>
      </c>
      <c r="H230" s="101">
        <v>0.97417514256452276</v>
      </c>
      <c r="I230" s="102">
        <v>156367.90034067922</v>
      </c>
      <c r="J230" s="103" t="s">
        <v>40</v>
      </c>
      <c r="K230" s="101">
        <v>0.7984847193156055</v>
      </c>
      <c r="L230" s="102">
        <v>140305.71850000002</v>
      </c>
      <c r="M230" s="106"/>
      <c r="N230" s="119">
        <v>-16062.181840679201</v>
      </c>
      <c r="O230" s="103" t="s">
        <v>40</v>
      </c>
      <c r="P230" s="101">
        <v>0.76139974421971124</v>
      </c>
      <c r="Q230" s="102">
        <v>161817.35625000001</v>
      </c>
      <c r="R230" s="106"/>
      <c r="S230" s="120">
        <v>-21511.637749999994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20.4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20.45" customHeight="1" thickBot="1">
      <c r="B232" s="12"/>
      <c r="C232" s="130" t="s">
        <v>73</v>
      </c>
      <c r="D232" s="159"/>
      <c r="E232" s="131"/>
      <c r="F232" s="133">
        <v>4145.228673308593</v>
      </c>
      <c r="G232" s="160"/>
      <c r="H232" s="131"/>
      <c r="I232" s="133">
        <v>4145.228673308593</v>
      </c>
      <c r="J232" s="161"/>
      <c r="K232" s="132"/>
      <c r="L232" s="133">
        <v>35409.251499999955</v>
      </c>
      <c r="M232" s="161"/>
      <c r="N232" s="133">
        <v>31264.022826691362</v>
      </c>
      <c r="O232" s="161"/>
      <c r="P232" s="132"/>
      <c r="Q232" s="133">
        <v>50708.793750000012</v>
      </c>
      <c r="R232" s="161"/>
      <c r="S232" s="135">
        <v>-15299.542250000057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4.9" customHeight="1">
      <c r="B235" s="12"/>
      <c r="C235" s="6" t="s">
        <v>256</v>
      </c>
      <c r="D235" s="2"/>
      <c r="E235" s="2"/>
      <c r="F235" s="2"/>
      <c r="G235" s="2"/>
      <c r="H235" s="1"/>
      <c r="I235" s="1"/>
      <c r="J235" s="1"/>
      <c r="K235" s="749" t="s">
        <v>100</v>
      </c>
      <c r="L235" s="2"/>
      <c r="M235" s="2"/>
      <c r="N235" s="1"/>
      <c r="O235" s="1"/>
      <c r="P235" s="2"/>
      <c r="Q235" s="1"/>
      <c r="R235" s="2"/>
      <c r="S235" s="5" t="s">
        <v>567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0.45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20.45" customHeight="1" thickTop="1">
      <c r="B237" s="12"/>
      <c r="C237" s="13"/>
      <c r="D237" s="774" t="s">
        <v>5</v>
      </c>
      <c r="E237" s="775"/>
      <c r="F237" s="776"/>
      <c r="G237" s="777" t="s">
        <v>75</v>
      </c>
      <c r="H237" s="775"/>
      <c r="I237" s="776"/>
      <c r="J237" s="777" t="s">
        <v>7</v>
      </c>
      <c r="K237" s="775"/>
      <c r="L237" s="776"/>
      <c r="M237" s="777" t="s">
        <v>8</v>
      </c>
      <c r="N237" s="776"/>
      <c r="O237" s="774" t="s">
        <v>9</v>
      </c>
      <c r="P237" s="775"/>
      <c r="Q237" s="776"/>
      <c r="R237" s="777" t="s">
        <v>10</v>
      </c>
      <c r="S237" s="778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20.45" customHeight="1">
      <c r="A238" t="s">
        <v>100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20.45" customHeight="1">
      <c r="A239" t="s">
        <v>100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20.45" customHeight="1">
      <c r="A240" t="s">
        <v>415</v>
      </c>
      <c r="B240" s="12" t="s">
        <v>100</v>
      </c>
      <c r="C240" s="30" t="s">
        <v>101</v>
      </c>
      <c r="D240" s="81">
        <v>0</v>
      </c>
      <c r="E240" s="83">
        <v>86548.437574332362</v>
      </c>
      <c r="F240" s="83">
        <v>19719.00888517897</v>
      </c>
      <c r="G240" s="163">
        <v>0</v>
      </c>
      <c r="H240" s="83">
        <v>86548.437574332362</v>
      </c>
      <c r="I240" s="83">
        <v>19719.00888517897</v>
      </c>
      <c r="J240" s="659">
        <v>65</v>
      </c>
      <c r="K240" s="31">
        <v>88709.96</v>
      </c>
      <c r="L240" s="34">
        <v>20122.040000000005</v>
      </c>
      <c r="M240" s="164">
        <v>2.4974713423465505E-2</v>
      </c>
      <c r="N240" s="60">
        <v>403.03111482103486</v>
      </c>
      <c r="O240" s="659">
        <v>112</v>
      </c>
      <c r="P240" s="31">
        <v>129195.84</v>
      </c>
      <c r="Q240" s="34">
        <v>28651.699999999997</v>
      </c>
      <c r="R240" s="164">
        <v>0.5803571428571429</v>
      </c>
      <c r="S240" s="86">
        <v>-8529.6599999999926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20.45" customHeight="1">
      <c r="A241" t="s">
        <v>417</v>
      </c>
      <c r="B241" s="12" t="s">
        <v>100</v>
      </c>
      <c r="C241" s="30" t="s">
        <v>88</v>
      </c>
      <c r="D241" s="81"/>
      <c r="E241" s="150"/>
      <c r="F241" s="165">
        <v>0.22783783783783787</v>
      </c>
      <c r="G241" s="42"/>
      <c r="H241" s="150"/>
      <c r="I241" s="165">
        <v>0.22783783783783787</v>
      </c>
      <c r="J241" s="61"/>
      <c r="K241" s="14"/>
      <c r="L241" s="165">
        <v>0.22682954653569906</v>
      </c>
      <c r="M241" s="164"/>
      <c r="N241" s="60">
        <v>16137.567145910019</v>
      </c>
      <c r="O241" s="61"/>
      <c r="P241" s="14"/>
      <c r="Q241" s="165">
        <v>0.22176952446766085</v>
      </c>
      <c r="R241" s="61"/>
      <c r="S241" s="86">
        <v>-14697.260307692293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20.45" customHeight="1">
      <c r="A242" t="s">
        <v>100</v>
      </c>
      <c r="B242" s="12" t="s">
        <v>100</v>
      </c>
      <c r="C242" s="30"/>
      <c r="D242" s="81"/>
      <c r="E242" s="217"/>
      <c r="F242" s="218"/>
      <c r="G242" s="141"/>
      <c r="H242" s="217"/>
      <c r="I242" s="218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20.45" customHeight="1">
      <c r="A243" t="s">
        <v>419</v>
      </c>
      <c r="B243" s="12" t="s">
        <v>100</v>
      </c>
      <c r="C243" s="15" t="s">
        <v>102</v>
      </c>
      <c r="D243" s="476">
        <v>0</v>
      </c>
      <c r="E243" s="83">
        <v>0</v>
      </c>
      <c r="F243" s="83">
        <v>0</v>
      </c>
      <c r="G243" s="220">
        <v>0</v>
      </c>
      <c r="H243" s="83">
        <v>0</v>
      </c>
      <c r="I243" s="83">
        <v>0</v>
      </c>
      <c r="J243" s="660">
        <v>0</v>
      </c>
      <c r="K243" s="173">
        <v>0</v>
      </c>
      <c r="L243" s="114">
        <v>0</v>
      </c>
      <c r="M243" s="182" t="e">
        <v>#DIV/0!</v>
      </c>
      <c r="N243" s="115">
        <v>0</v>
      </c>
      <c r="O243" s="660">
        <v>0</v>
      </c>
      <c r="P243" s="173">
        <v>0</v>
      </c>
      <c r="Q243" s="114">
        <v>0</v>
      </c>
      <c r="R243" s="164">
        <v>0</v>
      </c>
      <c r="S243" s="116"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20.45" customHeight="1">
      <c r="A244" t="s">
        <v>417</v>
      </c>
      <c r="B244" s="12" t="s">
        <v>100</v>
      </c>
      <c r="C244" s="30" t="s">
        <v>88</v>
      </c>
      <c r="D244" s="14"/>
      <c r="E244" s="150"/>
      <c r="F244" s="165" t="e">
        <v>#DIV/0!</v>
      </c>
      <c r="G244" s="42"/>
      <c r="H244" s="150"/>
      <c r="I244" s="165" t="e">
        <v>#DIV/0!</v>
      </c>
      <c r="J244" s="61"/>
      <c r="K244" s="14"/>
      <c r="L244" s="165">
        <v>0</v>
      </c>
      <c r="M244" s="164"/>
      <c r="N244" s="60" t="e">
        <v>#DIV/0!</v>
      </c>
      <c r="O244" s="61"/>
      <c r="P244" s="14"/>
      <c r="Q244" s="165">
        <v>0</v>
      </c>
      <c r="R244" s="61"/>
      <c r="S244" s="86"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20.45" customHeight="1">
      <c r="A245" t="s">
        <v>100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20.45" customHeight="1">
      <c r="A246" t="s">
        <v>420</v>
      </c>
      <c r="B246" s="12" t="s">
        <v>100</v>
      </c>
      <c r="C246" s="15" t="s">
        <v>103</v>
      </c>
      <c r="D246" s="476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660">
        <v>0</v>
      </c>
      <c r="K246" s="31">
        <v>0</v>
      </c>
      <c r="L246" s="34">
        <v>0</v>
      </c>
      <c r="M246" s="164" t="e">
        <v>#DIV/0!</v>
      </c>
      <c r="N246" s="115">
        <v>0</v>
      </c>
      <c r="O246" s="660">
        <v>0</v>
      </c>
      <c r="P246" s="31">
        <v>0</v>
      </c>
      <c r="Q246" s="34">
        <v>0</v>
      </c>
      <c r="R246" s="164">
        <v>0</v>
      </c>
      <c r="S246" s="86"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20.45" customHeight="1">
      <c r="A247" t="s">
        <v>417</v>
      </c>
      <c r="B247" s="12" t="s">
        <v>100</v>
      </c>
      <c r="C247" s="30" t="s">
        <v>88</v>
      </c>
      <c r="D247" s="14"/>
      <c r="E247" s="14"/>
      <c r="F247" s="165" t="e">
        <v>#DIV/0!</v>
      </c>
      <c r="G247" s="42"/>
      <c r="H247" s="14"/>
      <c r="I247" s="165" t="e">
        <v>#DIV/0!</v>
      </c>
      <c r="J247" s="42"/>
      <c r="K247" s="14"/>
      <c r="L247" s="165">
        <v>0</v>
      </c>
      <c r="M247" s="43"/>
      <c r="N247" s="44" t="e">
        <v>#DIV/0!</v>
      </c>
      <c r="O247" s="42"/>
      <c r="P247" s="14"/>
      <c r="Q247" s="165">
        <v>0</v>
      </c>
      <c r="R247" s="43"/>
      <c r="S247" s="45"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20.45" customHeight="1" thickBot="1">
      <c r="A248" t="s">
        <v>100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20.45" customHeight="1" thickTop="1">
      <c r="A249" t="s">
        <v>421</v>
      </c>
      <c r="B249" s="12" t="s">
        <v>100</v>
      </c>
      <c r="C249" s="63" t="s">
        <v>97</v>
      </c>
      <c r="D249" s="64"/>
      <c r="E249" s="64">
        <v>86548.437574332362</v>
      </c>
      <c r="F249" s="66">
        <v>19719.00888517897</v>
      </c>
      <c r="G249" s="67"/>
      <c r="H249" s="64">
        <v>86548.437574332362</v>
      </c>
      <c r="I249" s="66">
        <v>19719.00888517897</v>
      </c>
      <c r="J249" s="67"/>
      <c r="K249" s="64">
        <v>88709.96</v>
      </c>
      <c r="L249" s="66">
        <v>20122.040000000005</v>
      </c>
      <c r="M249" s="216">
        <v>-1.0082913021388085E-3</v>
      </c>
      <c r="N249" s="66">
        <v>403.03111482103486</v>
      </c>
      <c r="O249" s="67"/>
      <c r="P249" s="64">
        <v>129195.84</v>
      </c>
      <c r="Q249" s="66">
        <v>28651.699999999997</v>
      </c>
      <c r="R249" s="216">
        <v>5.0600220680382113E-3</v>
      </c>
      <c r="S249" s="69">
        <v>-8529.6599999999926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0.45" customHeight="1" thickBot="1">
      <c r="A250" t="s">
        <v>100</v>
      </c>
      <c r="B250" s="12" t="s">
        <v>100</v>
      </c>
      <c r="C250" s="70"/>
      <c r="D250" s="71"/>
      <c r="E250" s="71"/>
      <c r="F250" s="75">
        <v>0.22783783783783787</v>
      </c>
      <c r="G250" s="73"/>
      <c r="H250" s="71"/>
      <c r="I250" s="75">
        <v>0.22783783783783787</v>
      </c>
      <c r="J250" s="73"/>
      <c r="K250" s="71"/>
      <c r="L250" s="75">
        <v>0.22682954653569906</v>
      </c>
      <c r="M250" s="74"/>
      <c r="N250" s="75">
        <v>2.0438710544116525E-2</v>
      </c>
      <c r="O250" s="73"/>
      <c r="P250" s="71"/>
      <c r="Q250" s="75">
        <v>0.22176952446766085</v>
      </c>
      <c r="R250" s="74"/>
      <c r="S250" s="76">
        <v>-1685696.2055319597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20.45" customHeight="1" thickTop="1">
      <c r="A251" t="s">
        <v>100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20.45" customHeight="1">
      <c r="A252" t="s">
        <v>422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20.45" customHeight="1">
      <c r="A253" t="s">
        <v>423</v>
      </c>
      <c r="B253" s="12" t="s">
        <v>100</v>
      </c>
      <c r="C253" s="108" t="s">
        <v>42</v>
      </c>
      <c r="D253" s="14"/>
      <c r="E253" s="14"/>
      <c r="F253" s="31">
        <v>296.76398467432955</v>
      </c>
      <c r="G253" s="42"/>
      <c r="H253" s="14"/>
      <c r="I253" s="31">
        <v>296.76398467432955</v>
      </c>
      <c r="J253" s="42"/>
      <c r="K253" s="14"/>
      <c r="L253" s="34">
        <v>809.12</v>
      </c>
      <c r="M253" s="42"/>
      <c r="N253" s="60">
        <v>512.35601532567046</v>
      </c>
      <c r="O253" s="42"/>
      <c r="P253" s="14"/>
      <c r="Q253" s="34">
        <v>383.42</v>
      </c>
      <c r="R253" s="42"/>
      <c r="S253" s="35">
        <v>425.7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20.45" customHeight="1">
      <c r="A254" t="s">
        <v>424</v>
      </c>
      <c r="B254" s="12" t="s">
        <v>100</v>
      </c>
      <c r="C254" s="109" t="s">
        <v>43</v>
      </c>
      <c r="D254" s="82"/>
      <c r="E254" s="14"/>
      <c r="F254" s="23">
        <v>557.18669667432948</v>
      </c>
      <c r="G254" s="84"/>
      <c r="H254" s="14"/>
      <c r="I254" s="23">
        <v>557.18669667432948</v>
      </c>
      <c r="J254" s="42"/>
      <c r="K254" s="14"/>
      <c r="L254" s="34">
        <v>501.37</v>
      </c>
      <c r="M254" s="42"/>
      <c r="N254" s="60">
        <v>-55.816696674329478</v>
      </c>
      <c r="O254" s="42"/>
      <c r="P254" s="14"/>
      <c r="Q254" s="34">
        <v>1310.9</v>
      </c>
      <c r="R254" s="42"/>
      <c r="S254" s="86">
        <v>-809.53000000000009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20.45" customHeight="1">
      <c r="A255" t="s">
        <v>425</v>
      </c>
      <c r="B255" s="12" t="s">
        <v>100</v>
      </c>
      <c r="C255" s="108" t="s">
        <v>44</v>
      </c>
      <c r="D255" s="110"/>
      <c r="E255" s="111"/>
      <c r="F255" s="31">
        <v>3454.5361019340994</v>
      </c>
      <c r="G255" s="112"/>
      <c r="H255" s="111"/>
      <c r="I255" s="31">
        <v>3454.5361019340994</v>
      </c>
      <c r="J255" s="113"/>
      <c r="K255" s="111"/>
      <c r="L255" s="114">
        <v>1731.36</v>
      </c>
      <c r="M255" s="113"/>
      <c r="N255" s="115">
        <v>-1723.1761019340995</v>
      </c>
      <c r="O255" s="113"/>
      <c r="P255" s="111"/>
      <c r="Q255" s="114">
        <v>7020.54</v>
      </c>
      <c r="R255" s="113"/>
      <c r="S255" s="116">
        <v>-5289.18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20.45" customHeight="1">
      <c r="A256" t="s">
        <v>426</v>
      </c>
      <c r="B256" s="12" t="s">
        <v>100</v>
      </c>
      <c r="C256" s="108" t="s">
        <v>45</v>
      </c>
      <c r="D256" s="82"/>
      <c r="E256" s="14"/>
      <c r="F256" s="31">
        <v>3579.3189425287355</v>
      </c>
      <c r="G256" s="84"/>
      <c r="H256" s="14"/>
      <c r="I256" s="31">
        <v>3579.3189425287355</v>
      </c>
      <c r="J256" s="42"/>
      <c r="K256" s="14"/>
      <c r="L256" s="34">
        <v>2557.7199999999998</v>
      </c>
      <c r="M256" s="42"/>
      <c r="N256" s="60">
        <v>-1021.5989425287357</v>
      </c>
      <c r="O256" s="42"/>
      <c r="P256" s="14"/>
      <c r="Q256" s="34">
        <v>6988.16</v>
      </c>
      <c r="R256" s="42"/>
      <c r="S256" s="86">
        <v>-4430.4400000000005</v>
      </c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20.45" hidden="1" customHeight="1">
      <c r="A257" t="s">
        <v>427</v>
      </c>
      <c r="B257" s="12" t="s">
        <v>100</v>
      </c>
      <c r="C257" s="30" t="s">
        <v>21</v>
      </c>
      <c r="D257" s="82"/>
      <c r="E257" s="14"/>
      <c r="F257" s="31">
        <v>0</v>
      </c>
      <c r="G257" s="84"/>
      <c r="H257" s="14"/>
      <c r="I257" s="31">
        <v>0</v>
      </c>
      <c r="J257" s="42"/>
      <c r="K257" s="14"/>
      <c r="L257" s="34">
        <v>0</v>
      </c>
      <c r="M257" s="42"/>
      <c r="N257" s="60">
        <v>0</v>
      </c>
      <c r="O257" s="42"/>
      <c r="P257" s="14"/>
      <c r="Q257" s="34">
        <v>0</v>
      </c>
      <c r="R257" s="42"/>
      <c r="S257" s="86"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20.45" hidden="1" customHeight="1">
      <c r="A258" t="s">
        <v>427</v>
      </c>
      <c r="B258" s="12" t="s">
        <v>100</v>
      </c>
      <c r="C258" s="30" t="s">
        <v>21</v>
      </c>
      <c r="D258" s="82"/>
      <c r="E258" s="14"/>
      <c r="F258" s="31">
        <v>0</v>
      </c>
      <c r="G258" s="84"/>
      <c r="H258" s="14"/>
      <c r="I258" s="31">
        <v>0</v>
      </c>
      <c r="J258" s="42"/>
      <c r="K258" s="14"/>
      <c r="L258" s="34">
        <v>0</v>
      </c>
      <c r="M258" s="42"/>
      <c r="N258" s="60">
        <v>0</v>
      </c>
      <c r="O258" s="42"/>
      <c r="P258" s="14"/>
      <c r="Q258" s="34">
        <v>0</v>
      </c>
      <c r="R258" s="42"/>
      <c r="S258" s="86"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20.45" hidden="1" customHeight="1">
      <c r="A259" t="s">
        <v>427</v>
      </c>
      <c r="B259" s="12" t="s">
        <v>100</v>
      </c>
      <c r="C259" s="30" t="s">
        <v>21</v>
      </c>
      <c r="D259" s="82"/>
      <c r="E259" s="14"/>
      <c r="F259" s="31">
        <v>0</v>
      </c>
      <c r="G259" s="84"/>
      <c r="H259" s="14"/>
      <c r="I259" s="31">
        <v>0</v>
      </c>
      <c r="J259" s="42"/>
      <c r="K259" s="14"/>
      <c r="L259" s="34">
        <v>0</v>
      </c>
      <c r="M259" s="42"/>
      <c r="N259" s="60">
        <v>0</v>
      </c>
      <c r="O259" s="42"/>
      <c r="P259" s="14"/>
      <c r="Q259" s="34">
        <v>0</v>
      </c>
      <c r="R259" s="42"/>
      <c r="S259" s="86"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20.45" customHeight="1">
      <c r="A260" t="s">
        <v>428</v>
      </c>
      <c r="B260" s="12" t="s">
        <v>100</v>
      </c>
      <c r="C260" s="109" t="s">
        <v>46</v>
      </c>
      <c r="D260" s="82"/>
      <c r="E260" s="14"/>
      <c r="F260" s="23">
        <v>946.53668709737929</v>
      </c>
      <c r="G260" s="84"/>
      <c r="H260" s="14"/>
      <c r="I260" s="23">
        <v>946.53668709737929</v>
      </c>
      <c r="J260" s="42"/>
      <c r="K260" s="14"/>
      <c r="L260" s="34">
        <v>412.98</v>
      </c>
      <c r="M260" s="42"/>
      <c r="N260" s="60">
        <v>-533.55668709737927</v>
      </c>
      <c r="O260" s="42"/>
      <c r="P260" s="14"/>
      <c r="Q260" s="34">
        <v>1270.52</v>
      </c>
      <c r="R260" s="42"/>
      <c r="S260" s="86">
        <v>-857.54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20.45" customHeight="1">
      <c r="A261" t="s">
        <v>429</v>
      </c>
      <c r="B261" s="12" t="s">
        <v>100</v>
      </c>
      <c r="C261" s="108" t="s">
        <v>47</v>
      </c>
      <c r="D261" s="110"/>
      <c r="E261" s="111"/>
      <c r="F261" s="31">
        <v>946.53668709737929</v>
      </c>
      <c r="G261" s="112"/>
      <c r="H261" s="111"/>
      <c r="I261" s="31">
        <v>946.53668709737929</v>
      </c>
      <c r="J261" s="113"/>
      <c r="K261" s="111"/>
      <c r="L261" s="114">
        <v>624.25</v>
      </c>
      <c r="M261" s="113"/>
      <c r="N261" s="115">
        <v>-322.28668709737929</v>
      </c>
      <c r="O261" s="113"/>
      <c r="P261" s="111"/>
      <c r="Q261" s="114">
        <v>1258.19</v>
      </c>
      <c r="R261" s="113"/>
      <c r="S261" s="116">
        <v>-633.94000000000005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20.45" customHeight="1">
      <c r="A262" t="s">
        <v>430</v>
      </c>
      <c r="B262" s="12" t="s">
        <v>100</v>
      </c>
      <c r="C262" s="108" t="s">
        <v>48</v>
      </c>
      <c r="D262" s="82"/>
      <c r="E262" s="14"/>
      <c r="F262" s="31">
        <v>678.35129241978848</v>
      </c>
      <c r="G262" s="84"/>
      <c r="H262" s="14"/>
      <c r="I262" s="31">
        <v>678.35129241978848</v>
      </c>
      <c r="J262" s="42"/>
      <c r="K262" s="14"/>
      <c r="L262" s="34">
        <v>447.38</v>
      </c>
      <c r="M262" s="42"/>
      <c r="N262" s="60">
        <v>-230.97129241978848</v>
      </c>
      <c r="O262" s="42"/>
      <c r="P262" s="14"/>
      <c r="Q262" s="34">
        <v>532.33000000000004</v>
      </c>
      <c r="R262" s="42"/>
      <c r="S262" s="86">
        <v>-84.950000000000045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20.45" customHeight="1">
      <c r="A263" t="s">
        <v>431</v>
      </c>
      <c r="B263" s="12" t="s">
        <v>100</v>
      </c>
      <c r="C263" s="108" t="s">
        <v>49</v>
      </c>
      <c r="D263" s="82"/>
      <c r="E263" s="14"/>
      <c r="F263" s="31">
        <v>157.75611451622987</v>
      </c>
      <c r="G263" s="84"/>
      <c r="H263" s="14"/>
      <c r="I263" s="31">
        <v>157.75611451622987</v>
      </c>
      <c r="J263" s="42"/>
      <c r="K263" s="14"/>
      <c r="L263" s="34">
        <v>104.04</v>
      </c>
      <c r="M263" s="42"/>
      <c r="N263" s="60">
        <v>-53.716114516229865</v>
      </c>
      <c r="O263" s="42"/>
      <c r="P263" s="14"/>
      <c r="Q263" s="34">
        <v>278.86</v>
      </c>
      <c r="R263" s="42"/>
      <c r="S263" s="86">
        <v>-174.82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20.25" hidden="1" customHeight="1">
      <c r="A264" t="s">
        <v>427</v>
      </c>
      <c r="B264" s="12" t="s">
        <v>100</v>
      </c>
      <c r="C264" s="30" t="s">
        <v>21</v>
      </c>
      <c r="D264" s="89"/>
      <c r="E264" s="117"/>
      <c r="F264" s="31">
        <v>0</v>
      </c>
      <c r="G264" s="91"/>
      <c r="H264" s="117"/>
      <c r="I264" s="31">
        <v>0</v>
      </c>
      <c r="J264" s="24"/>
      <c r="K264" s="117"/>
      <c r="L264" s="34">
        <v>0</v>
      </c>
      <c r="M264" s="24"/>
      <c r="N264" s="94">
        <v>0</v>
      </c>
      <c r="O264" s="24"/>
      <c r="P264" s="117"/>
      <c r="Q264" s="34">
        <v>0</v>
      </c>
      <c r="R264" s="24"/>
      <c r="S264" s="95"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20.45" customHeight="1">
      <c r="A265" t="s">
        <v>432</v>
      </c>
      <c r="B265" s="12" t="s">
        <v>100</v>
      </c>
      <c r="C265" s="99" t="s">
        <v>50</v>
      </c>
      <c r="D265" s="100" t="s">
        <v>40</v>
      </c>
      <c r="E265" s="101" t="e">
        <v>#DIV/0!</v>
      </c>
      <c r="F265" s="102">
        <v>10616.98650694227</v>
      </c>
      <c r="G265" s="103" t="s">
        <v>40</v>
      </c>
      <c r="H265" s="101" t="e">
        <v>#DIV/0!</v>
      </c>
      <c r="I265" s="102">
        <v>10616.98650694227</v>
      </c>
      <c r="J265" s="103" t="s">
        <v>40</v>
      </c>
      <c r="K265" s="101">
        <v>0</v>
      </c>
      <c r="L265" s="102">
        <v>7188.2199999999993</v>
      </c>
      <c r="M265" s="154"/>
      <c r="N265" s="119">
        <v>-3428.766506942271</v>
      </c>
      <c r="O265" s="103" t="s">
        <v>40</v>
      </c>
      <c r="P265" s="101">
        <v>0</v>
      </c>
      <c r="Q265" s="102">
        <v>19042.920000000002</v>
      </c>
      <c r="R265" s="154"/>
      <c r="S265" s="120">
        <v>-11854.700000000003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20.45" customHeight="1">
      <c r="A266" t="s">
        <v>433</v>
      </c>
      <c r="B266" s="12" t="s">
        <v>100</v>
      </c>
      <c r="C266" s="222" t="s">
        <v>51</v>
      </c>
      <c r="D266" s="82"/>
      <c r="E266" s="14"/>
      <c r="F266" s="31">
        <v>0</v>
      </c>
      <c r="G266" s="84"/>
      <c r="H266" s="14"/>
      <c r="I266" s="31">
        <v>0</v>
      </c>
      <c r="J266" s="42"/>
      <c r="K266" s="14"/>
      <c r="L266" s="34">
        <v>0.13</v>
      </c>
      <c r="M266" s="42"/>
      <c r="N266" s="60">
        <v>0.13</v>
      </c>
      <c r="O266" s="42"/>
      <c r="P266" s="14"/>
      <c r="Q266" s="34">
        <v>0</v>
      </c>
      <c r="R266" s="42"/>
      <c r="S266" s="86">
        <v>0.13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20.45" customHeight="1">
      <c r="A267" t="s">
        <v>434</v>
      </c>
      <c r="B267" s="12" t="s">
        <v>100</v>
      </c>
      <c r="C267" s="108" t="s">
        <v>52</v>
      </c>
      <c r="D267" s="82"/>
      <c r="E267" s="14"/>
      <c r="F267" s="31">
        <v>1100.8786527995303</v>
      </c>
      <c r="G267" s="84"/>
      <c r="H267" s="14"/>
      <c r="I267" s="31">
        <v>1100.8786527995303</v>
      </c>
      <c r="J267" s="42"/>
      <c r="K267" s="14"/>
      <c r="L267" s="34">
        <v>-102.58</v>
      </c>
      <c r="M267" s="42"/>
      <c r="N267" s="60">
        <v>-1203.4586527995302</v>
      </c>
      <c r="O267" s="42"/>
      <c r="P267" s="14"/>
      <c r="Q267" s="34">
        <v>308.31</v>
      </c>
      <c r="R267" s="42"/>
      <c r="S267" s="86">
        <v>-410.89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20.45" customHeight="1">
      <c r="A268" t="s">
        <v>435</v>
      </c>
      <c r="B268" s="12" t="s">
        <v>100</v>
      </c>
      <c r="C268" s="109" t="s">
        <v>53</v>
      </c>
      <c r="D268" s="89"/>
      <c r="E268" s="117"/>
      <c r="F268" s="23">
        <v>298.94</v>
      </c>
      <c r="G268" s="91"/>
      <c r="H268" s="117"/>
      <c r="I268" s="23">
        <v>298.94</v>
      </c>
      <c r="J268" s="24"/>
      <c r="K268" s="117"/>
      <c r="L268" s="34">
        <v>441.04</v>
      </c>
      <c r="M268" s="24"/>
      <c r="N268" s="94">
        <v>142.10000000000002</v>
      </c>
      <c r="O268" s="24"/>
      <c r="P268" s="117"/>
      <c r="Q268" s="34">
        <v>1714.81</v>
      </c>
      <c r="R268" s="24"/>
      <c r="S268" s="95">
        <v>-1273.77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20.45" customHeight="1">
      <c r="A269" t="s">
        <v>436</v>
      </c>
      <c r="B269" s="12" t="s">
        <v>100</v>
      </c>
      <c r="C269" s="108" t="s">
        <v>54</v>
      </c>
      <c r="D269" s="82"/>
      <c r="E269" s="14"/>
      <c r="F269" s="31">
        <v>1436.6179333333334</v>
      </c>
      <c r="G269" s="84"/>
      <c r="H269" s="14"/>
      <c r="I269" s="31">
        <v>1436.6179333333334</v>
      </c>
      <c r="J269" s="42"/>
      <c r="K269" s="14"/>
      <c r="L269" s="114">
        <v>1353.82</v>
      </c>
      <c r="M269" s="42"/>
      <c r="N269" s="60">
        <v>-82.797933333333503</v>
      </c>
      <c r="O269" s="42"/>
      <c r="P269" s="14"/>
      <c r="Q269" s="114">
        <v>1349.59</v>
      </c>
      <c r="R269" s="42"/>
      <c r="S269" s="86">
        <v>4.2300000000000182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20.45" customHeight="1">
      <c r="A270" t="s">
        <v>437</v>
      </c>
      <c r="B270" s="12" t="s">
        <v>100</v>
      </c>
      <c r="C270" s="108" t="s">
        <v>55</v>
      </c>
      <c r="D270" s="82"/>
      <c r="E270" s="14"/>
      <c r="F270" s="31">
        <v>349.23367500000001</v>
      </c>
      <c r="G270" s="84"/>
      <c r="H270" s="14"/>
      <c r="I270" s="31">
        <v>349.23367500000001</v>
      </c>
      <c r="J270" s="42"/>
      <c r="K270" s="14"/>
      <c r="L270" s="34">
        <v>165.31</v>
      </c>
      <c r="M270" s="42"/>
      <c r="N270" s="60">
        <v>-183.923675</v>
      </c>
      <c r="O270" s="42"/>
      <c r="P270" s="14"/>
      <c r="Q270" s="34">
        <v>425.39</v>
      </c>
      <c r="R270" s="42"/>
      <c r="S270" s="86">
        <v>-260.08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20.45" customHeight="1">
      <c r="A271" t="s">
        <v>438</v>
      </c>
      <c r="B271" s="12" t="s">
        <v>100</v>
      </c>
      <c r="C271" s="108" t="s">
        <v>56</v>
      </c>
      <c r="D271" s="89"/>
      <c r="E271" s="117"/>
      <c r="F271" s="23">
        <v>1024.7769583333334</v>
      </c>
      <c r="G271" s="91"/>
      <c r="H271" s="117"/>
      <c r="I271" s="23">
        <v>1024.7769583333334</v>
      </c>
      <c r="J271" s="24"/>
      <c r="K271" s="117"/>
      <c r="L271" s="34">
        <v>538.4</v>
      </c>
      <c r="M271" s="24"/>
      <c r="N271" s="94">
        <v>-486.37695833333339</v>
      </c>
      <c r="O271" s="24"/>
      <c r="P271" s="117"/>
      <c r="Q271" s="34">
        <v>1030.07</v>
      </c>
      <c r="R271" s="24"/>
      <c r="S271" s="95">
        <v>-491.66999999999996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20.45" customHeight="1">
      <c r="A272" t="s">
        <v>439</v>
      </c>
      <c r="B272" s="12" t="s">
        <v>100</v>
      </c>
      <c r="C272" s="223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v>0</v>
      </c>
      <c r="M272" s="42"/>
      <c r="N272" s="60">
        <v>0</v>
      </c>
      <c r="O272" s="42"/>
      <c r="P272" s="14"/>
      <c r="Q272" s="56">
        <v>0</v>
      </c>
      <c r="R272" s="42"/>
      <c r="S272" s="86"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20.45" customHeight="1">
      <c r="A273" t="s">
        <v>440</v>
      </c>
      <c r="B273" s="12" t="s">
        <v>100</v>
      </c>
      <c r="C273" s="108" t="s">
        <v>57</v>
      </c>
      <c r="D273" s="82"/>
      <c r="E273" s="14"/>
      <c r="F273" s="31">
        <v>0</v>
      </c>
      <c r="G273" s="84"/>
      <c r="H273" s="14"/>
      <c r="I273" s="31">
        <v>0</v>
      </c>
      <c r="J273" s="42"/>
      <c r="K273" s="14"/>
      <c r="L273" s="34">
        <v>1.95</v>
      </c>
      <c r="M273" s="42"/>
      <c r="N273" s="60">
        <v>1.95</v>
      </c>
      <c r="O273" s="42"/>
      <c r="P273" s="14"/>
      <c r="Q273" s="34">
        <v>0</v>
      </c>
      <c r="R273" s="42"/>
      <c r="S273" s="86">
        <v>1.95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20.45" customHeight="1">
      <c r="A274" t="s">
        <v>441</v>
      </c>
      <c r="B274" s="12" t="s">
        <v>100</v>
      </c>
      <c r="C274" s="108" t="s">
        <v>58</v>
      </c>
      <c r="D274" s="82"/>
      <c r="E274" s="14"/>
      <c r="F274" s="31">
        <v>0</v>
      </c>
      <c r="G274" s="84"/>
      <c r="H274" s="14"/>
      <c r="I274" s="31">
        <v>0</v>
      </c>
      <c r="J274" s="42"/>
      <c r="K274" s="14"/>
      <c r="L274" s="34">
        <v>0</v>
      </c>
      <c r="M274" s="42"/>
      <c r="N274" s="60">
        <v>0</v>
      </c>
      <c r="O274" s="42"/>
      <c r="P274" s="14"/>
      <c r="Q274" s="34">
        <v>0</v>
      </c>
      <c r="R274" s="42"/>
      <c r="S274" s="86"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20.45" customHeight="1">
      <c r="A275" t="s">
        <v>442</v>
      </c>
      <c r="B275" s="12" t="s">
        <v>100</v>
      </c>
      <c r="C275" s="108" t="s">
        <v>59</v>
      </c>
      <c r="D275" s="82"/>
      <c r="E275" s="14"/>
      <c r="F275" s="31">
        <v>152.60000000000002</v>
      </c>
      <c r="G275" s="84"/>
      <c r="H275" s="14"/>
      <c r="I275" s="31">
        <v>152.60000000000002</v>
      </c>
      <c r="J275" s="42"/>
      <c r="K275" s="14"/>
      <c r="L275" s="33">
        <v>139.96</v>
      </c>
      <c r="M275" s="42"/>
      <c r="N275" s="60">
        <v>-12.640000000000015</v>
      </c>
      <c r="O275" s="42"/>
      <c r="P275" s="14"/>
      <c r="Q275" s="33">
        <v>129.5</v>
      </c>
      <c r="R275" s="42"/>
      <c r="S275" s="86">
        <v>10.460000000000008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20.45" customHeight="1">
      <c r="A276" t="s">
        <v>443</v>
      </c>
      <c r="B276" s="12" t="s">
        <v>100</v>
      </c>
      <c r="C276" s="108" t="s">
        <v>60</v>
      </c>
      <c r="D276" s="82"/>
      <c r="E276" s="14"/>
      <c r="F276" s="31">
        <v>177.637</v>
      </c>
      <c r="G276" s="84"/>
      <c r="H276" s="14"/>
      <c r="I276" s="31">
        <v>177.637</v>
      </c>
      <c r="J276" s="42"/>
      <c r="K276" s="14"/>
      <c r="L276" s="34">
        <v>21.97</v>
      </c>
      <c r="M276" s="42"/>
      <c r="N276" s="60">
        <v>-155.667</v>
      </c>
      <c r="O276" s="42"/>
      <c r="P276" s="14"/>
      <c r="Q276" s="34">
        <v>120.96</v>
      </c>
      <c r="R276" s="42"/>
      <c r="S276" s="86">
        <v>-98.99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20.45" customHeight="1">
      <c r="A277" t="s">
        <v>444</v>
      </c>
      <c r="B277" s="12" t="s">
        <v>100</v>
      </c>
      <c r="C277" s="108" t="s">
        <v>61</v>
      </c>
      <c r="D277" s="82"/>
      <c r="E277" s="14"/>
      <c r="F277" s="31">
        <v>60.550000000000004</v>
      </c>
      <c r="G277" s="84"/>
      <c r="H277" s="14"/>
      <c r="I277" s="31">
        <v>60.550000000000004</v>
      </c>
      <c r="J277" s="42"/>
      <c r="K277" s="14"/>
      <c r="L277" s="34">
        <v>41.88</v>
      </c>
      <c r="M277" s="42"/>
      <c r="N277" s="60">
        <v>-18.670000000000002</v>
      </c>
      <c r="O277" s="42"/>
      <c r="P277" s="14"/>
      <c r="Q277" s="34">
        <v>14.47</v>
      </c>
      <c r="R277" s="42"/>
      <c r="S277" s="86">
        <v>27.410000000000004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20.45" customHeight="1">
      <c r="A278" t="s">
        <v>445</v>
      </c>
      <c r="B278" s="12" t="s">
        <v>100</v>
      </c>
      <c r="C278" s="108" t="s">
        <v>62</v>
      </c>
      <c r="D278" s="82"/>
      <c r="E278" s="14"/>
      <c r="F278" s="31">
        <v>251.37000000000003</v>
      </c>
      <c r="G278" s="84"/>
      <c r="H278" s="14"/>
      <c r="I278" s="31">
        <v>251.37000000000003</v>
      </c>
      <c r="J278" s="42"/>
      <c r="K278" s="14"/>
      <c r="L278" s="34">
        <v>115.76</v>
      </c>
      <c r="M278" s="42"/>
      <c r="N278" s="60">
        <v>-135.61000000000001</v>
      </c>
      <c r="O278" s="42"/>
      <c r="P278" s="14"/>
      <c r="Q278" s="34">
        <v>371.07</v>
      </c>
      <c r="R278" s="42"/>
      <c r="S278" s="86">
        <v>-255.31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20.45" customHeight="1">
      <c r="A279" t="s">
        <v>446</v>
      </c>
      <c r="B279" s="12" t="s">
        <v>100</v>
      </c>
      <c r="C279" s="108" t="s">
        <v>63</v>
      </c>
      <c r="D279" s="82"/>
      <c r="E279" s="14"/>
      <c r="F279" s="31">
        <v>41.200833333333343</v>
      </c>
      <c r="G279" s="84"/>
      <c r="H279" s="14"/>
      <c r="I279" s="31">
        <v>41.200833333333343</v>
      </c>
      <c r="J279" s="42"/>
      <c r="K279" s="14"/>
      <c r="L279" s="34">
        <v>6.2</v>
      </c>
      <c r="M279" s="42"/>
      <c r="N279" s="60">
        <v>-35.00083333333334</v>
      </c>
      <c r="O279" s="42"/>
      <c r="P279" s="14"/>
      <c r="Q279" s="34">
        <v>35</v>
      </c>
      <c r="R279" s="42"/>
      <c r="S279" s="86">
        <v>-28.8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20.45" customHeight="1">
      <c r="A280" t="s">
        <v>447</v>
      </c>
      <c r="B280" s="12" t="s">
        <v>100</v>
      </c>
      <c r="C280" s="108" t="s">
        <v>64</v>
      </c>
      <c r="D280" s="82"/>
      <c r="E280" s="14"/>
      <c r="F280" s="31">
        <v>530.72861470605994</v>
      </c>
      <c r="G280" s="84"/>
      <c r="H280" s="14"/>
      <c r="I280" s="31">
        <v>530.72861470605994</v>
      </c>
      <c r="J280" s="42"/>
      <c r="K280" s="14"/>
      <c r="L280" s="34">
        <v>147.3965</v>
      </c>
      <c r="M280" s="42"/>
      <c r="N280" s="60">
        <v>-383.33211470605994</v>
      </c>
      <c r="O280" s="42"/>
      <c r="P280" s="14"/>
      <c r="Q280" s="34">
        <v>204.50625000000002</v>
      </c>
      <c r="R280" s="42"/>
      <c r="S280" s="86">
        <v>-57.10975000000002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20.45" hidden="1" customHeight="1">
      <c r="A281" t="s">
        <v>427</v>
      </c>
      <c r="B281" s="12" t="s">
        <v>100</v>
      </c>
      <c r="C281" s="108" t="s">
        <v>21</v>
      </c>
      <c r="D281" s="82"/>
      <c r="E281" s="14"/>
      <c r="F281" s="31">
        <v>0</v>
      </c>
      <c r="G281" s="84"/>
      <c r="H281" s="14"/>
      <c r="I281" s="31">
        <v>0</v>
      </c>
      <c r="J281" s="42"/>
      <c r="K281" s="14"/>
      <c r="L281" s="34">
        <v>0</v>
      </c>
      <c r="M281" s="42"/>
      <c r="N281" s="60">
        <v>0</v>
      </c>
      <c r="O281" s="42"/>
      <c r="P281" s="14"/>
      <c r="Q281" s="34">
        <v>0</v>
      </c>
      <c r="R281" s="42"/>
      <c r="S281" s="86"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20.45" hidden="1" customHeight="1">
      <c r="A282" t="s">
        <v>427</v>
      </c>
      <c r="B282" s="12" t="s">
        <v>100</v>
      </c>
      <c r="C282" s="108" t="s">
        <v>21</v>
      </c>
      <c r="D282" s="82"/>
      <c r="E282" s="14"/>
      <c r="F282" s="31">
        <v>0</v>
      </c>
      <c r="G282" s="84"/>
      <c r="H282" s="14"/>
      <c r="I282" s="31">
        <v>0</v>
      </c>
      <c r="J282" s="42"/>
      <c r="K282" s="14"/>
      <c r="L282" s="34">
        <v>0</v>
      </c>
      <c r="M282" s="42"/>
      <c r="N282" s="60">
        <v>0</v>
      </c>
      <c r="O282" s="42"/>
      <c r="P282" s="14"/>
      <c r="Q282" s="34">
        <v>0</v>
      </c>
      <c r="R282" s="42"/>
      <c r="S282" s="86"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20.45" hidden="1" customHeight="1">
      <c r="A283" t="s">
        <v>427</v>
      </c>
      <c r="B283" s="12" t="s">
        <v>100</v>
      </c>
      <c r="C283" s="108" t="s">
        <v>21</v>
      </c>
      <c r="D283" s="82"/>
      <c r="E283" s="14"/>
      <c r="F283" s="31">
        <v>0</v>
      </c>
      <c r="G283" s="84"/>
      <c r="H283" s="14"/>
      <c r="I283" s="31">
        <v>0</v>
      </c>
      <c r="J283" s="42"/>
      <c r="K283" s="14"/>
      <c r="L283" s="34">
        <v>0</v>
      </c>
      <c r="M283" s="42"/>
      <c r="N283" s="60">
        <v>0</v>
      </c>
      <c r="O283" s="42"/>
      <c r="P283" s="14"/>
      <c r="Q283" s="34">
        <v>0</v>
      </c>
      <c r="R283" s="42"/>
      <c r="S283" s="86"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20.45" customHeight="1">
      <c r="B284" s="12"/>
      <c r="C284" s="99" t="s">
        <v>65</v>
      </c>
      <c r="D284" s="100" t="s">
        <v>40</v>
      </c>
      <c r="E284" s="101" t="e">
        <v>#DIV/0!</v>
      </c>
      <c r="F284" s="102">
        <v>5424.5336675055914</v>
      </c>
      <c r="G284" s="103" t="s">
        <v>40</v>
      </c>
      <c r="H284" s="101" t="e">
        <v>#DIV/0!</v>
      </c>
      <c r="I284" s="102">
        <v>5424.5336675055914</v>
      </c>
      <c r="J284" s="103" t="s">
        <v>40</v>
      </c>
      <c r="K284" s="101" t="e">
        <v>#DIV/0!</v>
      </c>
      <c r="L284" s="102">
        <v>2871.2364999999995</v>
      </c>
      <c r="M284" s="106"/>
      <c r="N284" s="102">
        <v>-2553.297167505591</v>
      </c>
      <c r="O284" s="103" t="s">
        <v>40</v>
      </c>
      <c r="P284" s="101" t="e">
        <v>#DIV/0!</v>
      </c>
      <c r="Q284" s="102">
        <v>5703.6762500000004</v>
      </c>
      <c r="R284" s="106"/>
      <c r="S284" s="107">
        <v>-2832.4397500000009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20.4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20.45" customHeight="1">
      <c r="B286" s="12"/>
      <c r="C286" s="99" t="s">
        <v>66</v>
      </c>
      <c r="D286" s="100" t="s">
        <v>40</v>
      </c>
      <c r="E286" s="101" t="e">
        <v>#DIV/0!</v>
      </c>
      <c r="F286" s="102">
        <v>16041.520174447862</v>
      </c>
      <c r="G286" s="103" t="s">
        <v>40</v>
      </c>
      <c r="H286" s="101" t="e">
        <v>#DIV/0!</v>
      </c>
      <c r="I286" s="102">
        <v>16041.520174447862</v>
      </c>
      <c r="J286" s="103" t="s">
        <v>40</v>
      </c>
      <c r="K286" s="101" t="e">
        <v>#DIV/0!</v>
      </c>
      <c r="L286" s="102">
        <v>10059.456499999998</v>
      </c>
      <c r="M286" s="106"/>
      <c r="N286" s="119">
        <v>-5982.0636744478634</v>
      </c>
      <c r="O286" s="103" t="s">
        <v>40</v>
      </c>
      <c r="P286" s="101" t="e">
        <v>#DIV/0!</v>
      </c>
      <c r="Q286" s="102">
        <v>24746.596250000002</v>
      </c>
      <c r="R286" s="106"/>
      <c r="S286" s="120">
        <v>-14687.139750000004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20.4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20.45" customHeight="1" thickBot="1">
      <c r="B288" s="12"/>
      <c r="C288" s="130" t="s">
        <v>73</v>
      </c>
      <c r="D288" s="159"/>
      <c r="E288" s="131"/>
      <c r="F288" s="133">
        <v>3677.4887107311079</v>
      </c>
      <c r="G288" s="160"/>
      <c r="H288" s="131"/>
      <c r="I288" s="133">
        <v>3677.4887107311079</v>
      </c>
      <c r="J288" s="161"/>
      <c r="K288" s="132"/>
      <c r="L288" s="133">
        <v>10062.583500000006</v>
      </c>
      <c r="M288" s="161"/>
      <c r="N288" s="133">
        <v>6385.0947892688982</v>
      </c>
      <c r="O288" s="161"/>
      <c r="P288" s="132"/>
      <c r="Q288" s="133">
        <v>3905.1037499999948</v>
      </c>
      <c r="R288" s="161"/>
      <c r="S288" s="135">
        <v>6157.4797500000113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">
        <v>256</v>
      </c>
      <c r="D290" s="2"/>
      <c r="E290" s="2"/>
      <c r="F290" s="2"/>
      <c r="G290" s="2"/>
      <c r="H290" s="1"/>
      <c r="I290" s="1"/>
      <c r="J290" s="1"/>
      <c r="K290" s="749" t="s">
        <v>104</v>
      </c>
      <c r="L290" s="2"/>
      <c r="M290" s="2"/>
      <c r="N290" s="1"/>
      <c r="O290" s="1"/>
      <c r="P290" s="2"/>
      <c r="Q290" s="1"/>
      <c r="R290" s="2"/>
      <c r="S290" s="5" t="s">
        <v>567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21.6" customHeight="1" thickTop="1">
      <c r="B292" s="12"/>
      <c r="C292" s="13"/>
      <c r="D292" s="774" t="s">
        <v>5</v>
      </c>
      <c r="E292" s="775"/>
      <c r="F292" s="776"/>
      <c r="G292" s="777" t="s">
        <v>75</v>
      </c>
      <c r="H292" s="775"/>
      <c r="I292" s="776"/>
      <c r="J292" s="777" t="s">
        <v>7</v>
      </c>
      <c r="K292" s="775"/>
      <c r="L292" s="776"/>
      <c r="M292" s="777" t="s">
        <v>8</v>
      </c>
      <c r="N292" s="776"/>
      <c r="O292" s="774" t="s">
        <v>9</v>
      </c>
      <c r="P292" s="775"/>
      <c r="Q292" s="776"/>
      <c r="R292" s="777" t="s">
        <v>10</v>
      </c>
      <c r="S292" s="778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21.6" customHeight="1">
      <c r="A293" t="s">
        <v>104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20.45" customHeight="1">
      <c r="A294" t="s">
        <v>451</v>
      </c>
      <c r="B294" s="12" t="s">
        <v>104</v>
      </c>
      <c r="C294" s="30" t="s">
        <v>106</v>
      </c>
      <c r="D294" s="83">
        <v>61003.734554113929</v>
      </c>
      <c r="E294" s="155">
        <v>0.35812717564768926</v>
      </c>
      <c r="F294" s="86">
        <v>21847.095159826171</v>
      </c>
      <c r="G294" s="83">
        <v>61003.734554113929</v>
      </c>
      <c r="H294" s="155">
        <v>0.35812717564768926</v>
      </c>
      <c r="I294" s="86">
        <v>21847.095159826171</v>
      </c>
      <c r="J294" s="31">
        <v>61528.69</v>
      </c>
      <c r="K294" s="155">
        <v>0.37592072901275808</v>
      </c>
      <c r="L294" s="34">
        <v>23129.91</v>
      </c>
      <c r="M294" s="164">
        <v>8.6053001463444242E-3</v>
      </c>
      <c r="N294" s="60">
        <v>1282.814840173829</v>
      </c>
      <c r="O294" s="31">
        <v>71344.289999999994</v>
      </c>
      <c r="P294" s="155">
        <v>0.37076548102167672</v>
      </c>
      <c r="Q294" s="34">
        <v>26451.999999999996</v>
      </c>
      <c r="R294" s="164">
        <v>-0.13758073701483317</v>
      </c>
      <c r="S294" s="86">
        <v>-3322.0899999999965</v>
      </c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20.45" customHeight="1">
      <c r="A295" t="s">
        <v>452</v>
      </c>
      <c r="B295" s="12" t="s">
        <v>104</v>
      </c>
      <c r="C295" s="30" t="s">
        <v>107</v>
      </c>
      <c r="D295" s="83">
        <v>37081.656491933565</v>
      </c>
      <c r="E295" s="155">
        <v>0.27367264200070923</v>
      </c>
      <c r="F295" s="86">
        <v>10148.234901910209</v>
      </c>
      <c r="G295" s="83">
        <v>37081.656491933565</v>
      </c>
      <c r="H295" s="155">
        <v>0.27367264200070923</v>
      </c>
      <c r="I295" s="86">
        <v>10148.234901910209</v>
      </c>
      <c r="J295" s="31">
        <v>55031.91</v>
      </c>
      <c r="K295" s="155">
        <v>0.25513561132077739</v>
      </c>
      <c r="L295" s="34">
        <v>14040.600000000004</v>
      </c>
      <c r="M295" s="164">
        <v>0.48407366893038306</v>
      </c>
      <c r="N295" s="60">
        <v>3892.3650980897946</v>
      </c>
      <c r="O295" s="31">
        <v>61955.23</v>
      </c>
      <c r="P295" s="155">
        <v>0.26865141167259005</v>
      </c>
      <c r="Q295" s="34">
        <v>16644.36</v>
      </c>
      <c r="R295" s="164">
        <v>-0.11174714386501348</v>
      </c>
      <c r="S295" s="86">
        <v>-2603.7599999999966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20.45" customHeight="1">
      <c r="A296" t="s">
        <v>453</v>
      </c>
      <c r="B296" s="12" t="s">
        <v>104</v>
      </c>
      <c r="C296" s="30" t="s">
        <v>108</v>
      </c>
      <c r="D296" s="83">
        <v>83010.273455644725</v>
      </c>
      <c r="E296" s="155">
        <v>0.23983607715678651</v>
      </c>
      <c r="F296" s="86">
        <v>19908.858349313956</v>
      </c>
      <c r="G296" s="83">
        <v>83010.273455644725</v>
      </c>
      <c r="H296" s="155">
        <v>0.23983607715678651</v>
      </c>
      <c r="I296" s="86">
        <v>19908.858349313956</v>
      </c>
      <c r="J296" s="31">
        <v>117794.14</v>
      </c>
      <c r="K296" s="155">
        <v>0.23941292835110475</v>
      </c>
      <c r="L296" s="34">
        <v>28201.440000000002</v>
      </c>
      <c r="M296" s="164">
        <v>0.41903086324539701</v>
      </c>
      <c r="N296" s="60">
        <v>8292.5816506860465</v>
      </c>
      <c r="O296" s="31">
        <v>111735.39</v>
      </c>
      <c r="P296" s="155">
        <v>0.23929132927356317</v>
      </c>
      <c r="Q296" s="34">
        <v>26737.309999999998</v>
      </c>
      <c r="R296" s="164">
        <v>5.4224091400226909E-2</v>
      </c>
      <c r="S296" s="86">
        <v>1464.1300000000047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20.45" customHeight="1">
      <c r="A297" t="s">
        <v>454</v>
      </c>
      <c r="B297" s="12" t="s">
        <v>104</v>
      </c>
      <c r="C297" s="30" t="s">
        <v>109</v>
      </c>
      <c r="D297" s="83">
        <v>58798.338788738147</v>
      </c>
      <c r="E297" s="155">
        <v>0.32994466198333777</v>
      </c>
      <c r="F297" s="86">
        <v>19400.198016831986</v>
      </c>
      <c r="G297" s="83">
        <v>58798.338788738147</v>
      </c>
      <c r="H297" s="155">
        <v>0.32994466198333777</v>
      </c>
      <c r="I297" s="86">
        <v>19400.198016831986</v>
      </c>
      <c r="J297" s="31">
        <v>71609.67</v>
      </c>
      <c r="K297" s="155">
        <v>0.30759365320354082</v>
      </c>
      <c r="L297" s="34">
        <v>22026.68</v>
      </c>
      <c r="M297" s="164">
        <v>0.21788593819449284</v>
      </c>
      <c r="N297" s="60">
        <v>2626.4819831680143</v>
      </c>
      <c r="O297" s="31">
        <v>52427.38</v>
      </c>
      <c r="P297" s="155">
        <v>0.30476575407735423</v>
      </c>
      <c r="Q297" s="34">
        <v>15978.07</v>
      </c>
      <c r="R297" s="164">
        <v>0.36588305576208463</v>
      </c>
      <c r="S297" s="86">
        <v>6048.6100000000006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20.45" customHeight="1">
      <c r="A298" t="s">
        <v>456</v>
      </c>
      <c r="B298" s="12" t="s">
        <v>104</v>
      </c>
      <c r="C298" s="30" t="s">
        <v>110</v>
      </c>
      <c r="D298" s="83">
        <v>12283.166558827203</v>
      </c>
      <c r="E298" s="155">
        <v>0.29678579936093841</v>
      </c>
      <c r="F298" s="86">
        <v>3645.4694058450782</v>
      </c>
      <c r="G298" s="83">
        <v>12283.166558827203</v>
      </c>
      <c r="H298" s="155">
        <v>0.29678579936093841</v>
      </c>
      <c r="I298" s="86">
        <v>3645.4694058450782</v>
      </c>
      <c r="J298" s="31">
        <v>17758.79</v>
      </c>
      <c r="K298" s="155">
        <v>0.272184084613873</v>
      </c>
      <c r="L298" s="34">
        <v>4833.6600000000017</v>
      </c>
      <c r="M298" s="164">
        <v>0.4457827234490917</v>
      </c>
      <c r="N298" s="60">
        <v>1188.1905941549235</v>
      </c>
      <c r="O298" s="31">
        <v>15606.28</v>
      </c>
      <c r="P298" s="155">
        <v>0.2988098380908199</v>
      </c>
      <c r="Q298" s="34">
        <v>4663.3100000000013</v>
      </c>
      <c r="R298" s="164">
        <v>0.13792588624579336</v>
      </c>
      <c r="S298" s="86">
        <v>170.35000000000036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20.45" customHeight="1">
      <c r="A299" t="s">
        <v>458</v>
      </c>
      <c r="B299" s="12" t="s">
        <v>104</v>
      </c>
      <c r="C299" s="30" t="s">
        <v>111</v>
      </c>
      <c r="D299" s="83">
        <v>54161.758987495748</v>
      </c>
      <c r="E299" s="155">
        <v>0.19081606757663094</v>
      </c>
      <c r="F299" s="86">
        <v>10334.933863027187</v>
      </c>
      <c r="G299" s="83">
        <v>54161.758987495748</v>
      </c>
      <c r="H299" s="155">
        <v>0.19081606757663094</v>
      </c>
      <c r="I299" s="86">
        <v>10334.933863027187</v>
      </c>
      <c r="J299" s="31">
        <v>54255.43</v>
      </c>
      <c r="K299" s="155">
        <v>0.20387470894618284</v>
      </c>
      <c r="L299" s="34">
        <v>11061.309999999998</v>
      </c>
      <c r="M299" s="164">
        <v>1.7294676955723974E-3</v>
      </c>
      <c r="N299" s="60">
        <v>726.37613697281085</v>
      </c>
      <c r="O299" s="31">
        <v>54996.95</v>
      </c>
      <c r="P299" s="155">
        <v>0.20567140541430018</v>
      </c>
      <c r="Q299" s="34">
        <v>11311.299999999996</v>
      </c>
      <c r="R299" s="164">
        <v>-1.3482929507909018E-2</v>
      </c>
      <c r="S299" s="86">
        <v>-249.98999999999796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20.45" hidden="1" customHeight="1">
      <c r="A300" t="s">
        <v>459</v>
      </c>
      <c r="B300" s="12" t="s">
        <v>104</v>
      </c>
      <c r="C300" s="30" t="s">
        <v>21</v>
      </c>
      <c r="D300" s="83">
        <v>0</v>
      </c>
      <c r="E300" s="155">
        <v>0</v>
      </c>
      <c r="F300" s="86">
        <v>0</v>
      </c>
      <c r="G300" s="83">
        <v>0</v>
      </c>
      <c r="H300" s="155">
        <v>0</v>
      </c>
      <c r="I300" s="86">
        <v>0</v>
      </c>
      <c r="J300" s="31">
        <v>0</v>
      </c>
      <c r="K300" s="155">
        <v>0</v>
      </c>
      <c r="L300" s="34">
        <v>0</v>
      </c>
      <c r="M300" s="164" t="e">
        <v>#DIV/0!</v>
      </c>
      <c r="N300" s="60">
        <v>0</v>
      </c>
      <c r="O300" s="31">
        <v>0</v>
      </c>
      <c r="P300" s="155">
        <v>0</v>
      </c>
      <c r="Q300" s="34">
        <v>0</v>
      </c>
      <c r="R300" s="164">
        <v>0</v>
      </c>
      <c r="S300" s="86"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20.45" customHeight="1">
      <c r="A301" t="s">
        <v>460</v>
      </c>
      <c r="B301" s="12" t="s">
        <v>104</v>
      </c>
      <c r="C301" s="30" t="s">
        <v>112</v>
      </c>
      <c r="D301" s="83">
        <v>0</v>
      </c>
      <c r="E301" s="155">
        <v>0</v>
      </c>
      <c r="F301" s="86">
        <v>9711.6505853186191</v>
      </c>
      <c r="G301" s="83">
        <v>0</v>
      </c>
      <c r="H301" s="155">
        <v>0</v>
      </c>
      <c r="I301" s="86">
        <v>9711.6505853186191</v>
      </c>
      <c r="J301" s="31">
        <v>0</v>
      </c>
      <c r="K301" s="155">
        <v>0</v>
      </c>
      <c r="L301" s="34">
        <v>6027.79</v>
      </c>
      <c r="M301" s="164"/>
      <c r="N301" s="60">
        <v>-3683.8605853186191</v>
      </c>
      <c r="O301" s="31">
        <v>0</v>
      </c>
      <c r="P301" s="155">
        <v>0</v>
      </c>
      <c r="Q301" s="34">
        <v>16821.09</v>
      </c>
      <c r="R301" s="164">
        <v>0</v>
      </c>
      <c r="S301" s="86">
        <v>-10793.3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20.45" customHeight="1">
      <c r="A302" t="s">
        <v>461</v>
      </c>
      <c r="B302" s="12" t="s">
        <v>104</v>
      </c>
      <c r="C302" s="88" t="s">
        <v>113</v>
      </c>
      <c r="D302" s="83">
        <v>0</v>
      </c>
      <c r="E302" s="155">
        <v>0</v>
      </c>
      <c r="F302" s="86">
        <v>100</v>
      </c>
      <c r="G302" s="83">
        <v>0</v>
      </c>
      <c r="H302" s="155">
        <v>0</v>
      </c>
      <c r="I302" s="86">
        <v>100</v>
      </c>
      <c r="J302" s="31">
        <v>0</v>
      </c>
      <c r="K302" s="155">
        <v>0</v>
      </c>
      <c r="L302" s="34">
        <v>0</v>
      </c>
      <c r="M302" s="164"/>
      <c r="N302" s="60">
        <v>-100</v>
      </c>
      <c r="O302" s="31">
        <v>0</v>
      </c>
      <c r="P302" s="155">
        <v>0</v>
      </c>
      <c r="Q302" s="34">
        <v>0</v>
      </c>
      <c r="R302" s="164">
        <v>0</v>
      </c>
      <c r="S302" s="86"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20.45" customHeight="1">
      <c r="A303" t="s">
        <v>462</v>
      </c>
      <c r="B303" s="12" t="s">
        <v>104</v>
      </c>
      <c r="C303" s="54" t="s">
        <v>114</v>
      </c>
      <c r="D303" s="205">
        <v>306338.92883675336</v>
      </c>
      <c r="E303" s="224">
        <v>0.31042884638651219</v>
      </c>
      <c r="F303" s="209">
        <v>95096.440282073207</v>
      </c>
      <c r="G303" s="205">
        <v>306338.92883675336</v>
      </c>
      <c r="H303" s="224">
        <v>0.31042884638651219</v>
      </c>
      <c r="I303" s="209">
        <v>95096.440282073207</v>
      </c>
      <c r="J303" s="205">
        <v>377978.62999999995</v>
      </c>
      <c r="K303" s="224">
        <v>0.28922637769230503</v>
      </c>
      <c r="L303" s="207">
        <v>109321.39</v>
      </c>
      <c r="M303" s="225">
        <v>0.23385764726435751</v>
      </c>
      <c r="N303" s="207">
        <v>14224.949717926793</v>
      </c>
      <c r="O303" s="205">
        <v>368065.52</v>
      </c>
      <c r="P303" s="224">
        <v>0.32224545238575991</v>
      </c>
      <c r="Q303" s="207">
        <v>118607.43999999997</v>
      </c>
      <c r="R303" s="225">
        <v>2.6933003667390328E-2</v>
      </c>
      <c r="S303" s="209">
        <v>-9286.0499999999738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20.45" customHeight="1">
      <c r="A304" t="s">
        <v>104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v>0.14958446053010002</v>
      </c>
      <c r="O304" s="42"/>
      <c r="P304" s="14"/>
      <c r="Q304" s="41"/>
      <c r="R304" s="42"/>
      <c r="S304" s="45">
        <v>-7.8292306115029339E-2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20.45" customHeight="1">
      <c r="A305" t="s">
        <v>104</v>
      </c>
      <c r="B305" s="12" t="s">
        <v>104</v>
      </c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20.45" customHeight="1">
      <c r="A306" t="s">
        <v>463</v>
      </c>
      <c r="B306" s="12" t="s">
        <v>104</v>
      </c>
      <c r="C306" s="30" t="s">
        <v>115</v>
      </c>
      <c r="D306" s="83">
        <v>22830.049108010149</v>
      </c>
      <c r="E306" s="155">
        <v>0.19500000000000001</v>
      </c>
      <c r="F306" s="116">
        <v>4451.8595760619792</v>
      </c>
      <c r="G306" s="83">
        <v>22830.049108010149</v>
      </c>
      <c r="H306" s="155">
        <v>0.19500000000000001</v>
      </c>
      <c r="I306" s="116">
        <v>4451.8595760619792</v>
      </c>
      <c r="J306" s="31">
        <v>27719.96</v>
      </c>
      <c r="K306" s="155">
        <v>0.15727223271606447</v>
      </c>
      <c r="L306" s="34">
        <v>4359.5799999999981</v>
      </c>
      <c r="M306" s="164">
        <v>0.21418748899117243</v>
      </c>
      <c r="N306" s="60">
        <v>-92.279576061981061</v>
      </c>
      <c r="O306" s="31">
        <v>34672.89</v>
      </c>
      <c r="P306" s="155">
        <v>0.17254748594651328</v>
      </c>
      <c r="Q306" s="34">
        <v>5982.7200000000012</v>
      </c>
      <c r="R306" s="164">
        <v>-0.20052928959772318</v>
      </c>
      <c r="S306" s="86">
        <v>-1623.1400000000031</v>
      </c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20.45" customHeight="1">
      <c r="A307" t="s">
        <v>464</v>
      </c>
      <c r="B307" s="12" t="s">
        <v>104</v>
      </c>
      <c r="C307" s="88" t="s">
        <v>116</v>
      </c>
      <c r="D307" s="83">
        <v>19208.182918302584</v>
      </c>
      <c r="E307" s="155">
        <v>0.30006987567403659</v>
      </c>
      <c r="F307" s="95">
        <v>5763.7970602192099</v>
      </c>
      <c r="G307" s="83">
        <v>19208.182918302584</v>
      </c>
      <c r="H307" s="155">
        <v>0.30006987567403659</v>
      </c>
      <c r="I307" s="95">
        <v>5763.7970602192099</v>
      </c>
      <c r="J307" s="31">
        <v>19970.45</v>
      </c>
      <c r="K307" s="155">
        <v>0.28391648660896474</v>
      </c>
      <c r="L307" s="34">
        <v>5669.9400000000005</v>
      </c>
      <c r="M307" s="164">
        <v>3.9684497223893472E-2</v>
      </c>
      <c r="N307" s="60">
        <v>-93.857060219209416</v>
      </c>
      <c r="O307" s="31">
        <v>22194.99</v>
      </c>
      <c r="P307" s="155">
        <v>0.29556174614180952</v>
      </c>
      <c r="Q307" s="34">
        <v>6559.9900000000016</v>
      </c>
      <c r="R307" s="164">
        <v>-0.10022712332828268</v>
      </c>
      <c r="S307" s="86">
        <v>-890.05000000000109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20.45" customHeight="1">
      <c r="A308" t="s">
        <v>465</v>
      </c>
      <c r="B308" s="12" t="s">
        <v>104</v>
      </c>
      <c r="C308" s="54" t="s">
        <v>117</v>
      </c>
      <c r="D308" s="205">
        <v>348377.16086306609</v>
      </c>
      <c r="E308" s="224">
        <v>0.30229334396507296</v>
      </c>
      <c r="F308" s="207">
        <v>105312.09691835439</v>
      </c>
      <c r="G308" s="208">
        <v>348377.16086306609</v>
      </c>
      <c r="H308" s="224">
        <v>0.30229334396507296</v>
      </c>
      <c r="I308" s="207">
        <v>105312.09691835439</v>
      </c>
      <c r="J308" s="208">
        <v>425669.04</v>
      </c>
      <c r="K308" s="224">
        <v>0.28038428634603074</v>
      </c>
      <c r="L308" s="207">
        <v>119350.91</v>
      </c>
      <c r="M308" s="225">
        <v>0.22186264721100477</v>
      </c>
      <c r="N308" s="207">
        <v>14038.813081645611</v>
      </c>
      <c r="O308" s="208">
        <v>424933.4</v>
      </c>
      <c r="P308" s="224">
        <v>0.3086369534614129</v>
      </c>
      <c r="Q308" s="207">
        <v>131150.14999999997</v>
      </c>
      <c r="R308" s="225">
        <v>1.7311889345482275E-3</v>
      </c>
      <c r="S308" s="209">
        <v>-11799.239999999962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20.45" customHeight="1">
      <c r="A309" t="s">
        <v>104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v>0.13330674720615923</v>
      </c>
      <c r="O309" s="42"/>
      <c r="P309" s="14"/>
      <c r="Q309" s="41"/>
      <c r="R309" s="42"/>
      <c r="S309" s="45">
        <v>-8.9967415210733384E-2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20.45" customHeight="1">
      <c r="A310" t="s">
        <v>104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20.45" customHeight="1">
      <c r="A311" t="s">
        <v>466</v>
      </c>
      <c r="B311" s="12" t="s">
        <v>104</v>
      </c>
      <c r="C311" s="88" t="s">
        <v>118</v>
      </c>
      <c r="D311" s="92">
        <v>0</v>
      </c>
      <c r="E311" s="228">
        <v>0</v>
      </c>
      <c r="F311" s="153">
        <v>0</v>
      </c>
      <c r="G311" s="181">
        <v>0</v>
      </c>
      <c r="H311" s="228">
        <v>0</v>
      </c>
      <c r="I311" s="153">
        <v>0</v>
      </c>
      <c r="J311" s="47">
        <v>0</v>
      </c>
      <c r="K311" s="229">
        <v>0</v>
      </c>
      <c r="L311" s="23">
        <v>0</v>
      </c>
      <c r="M311" s="229">
        <v>0</v>
      </c>
      <c r="N311" s="94">
        <v>0</v>
      </c>
      <c r="O311" s="47">
        <v>0</v>
      </c>
      <c r="P311" s="229">
        <v>0</v>
      </c>
      <c r="Q311" s="23">
        <v>0</v>
      </c>
      <c r="R311" s="229">
        <v>0</v>
      </c>
      <c r="S311" s="95"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20.45" customHeight="1" thickBot="1">
      <c r="A312" t="s">
        <v>104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20.45" customHeight="1" thickTop="1">
      <c r="A313" t="s">
        <v>467</v>
      </c>
      <c r="B313" s="12" t="s">
        <v>104</v>
      </c>
      <c r="C313" s="63" t="s">
        <v>119</v>
      </c>
      <c r="D313" s="64">
        <v>348377.16086306609</v>
      </c>
      <c r="E313" s="230">
        <v>0.30229334396507296</v>
      </c>
      <c r="F313" s="66">
        <v>105312.09691835439</v>
      </c>
      <c r="G313" s="67">
        <v>348377.16086306609</v>
      </c>
      <c r="H313" s="230">
        <v>0.30229334396507296</v>
      </c>
      <c r="I313" s="66">
        <v>105312.09691835439</v>
      </c>
      <c r="J313" s="67">
        <v>425669.04</v>
      </c>
      <c r="K313" s="230">
        <v>0.28038428634603074</v>
      </c>
      <c r="L313" s="66">
        <v>119350.91</v>
      </c>
      <c r="M313" s="231">
        <v>0.22186264721100477</v>
      </c>
      <c r="N313" s="232">
        <v>14038.813081645611</v>
      </c>
      <c r="O313" s="67">
        <v>424933.4</v>
      </c>
      <c r="P313" s="230">
        <v>0.3086369534614129</v>
      </c>
      <c r="Q313" s="66">
        <v>131150.14999999997</v>
      </c>
      <c r="R313" s="231">
        <v>1.7311889345482275E-3</v>
      </c>
      <c r="S313" s="233">
        <v>-11799.239999999962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20.45" customHeight="1" thickBot="1">
      <c r="A314" t="s">
        <v>104</v>
      </c>
      <c r="B314" s="12" t="s">
        <v>104</v>
      </c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>
        <v>0.13330674720615923</v>
      </c>
      <c r="O314" s="238"/>
      <c r="P314" s="236"/>
      <c r="Q314" s="237"/>
      <c r="R314" s="239"/>
      <c r="S314" s="76">
        <v>-8.9967415210733384E-2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20.45" customHeight="1" thickTop="1">
      <c r="A315" t="s">
        <v>104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20.45" customHeight="1">
      <c r="A316" t="s">
        <v>468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20.45" customHeight="1">
      <c r="A317" t="s">
        <v>469</v>
      </c>
      <c r="B317" s="12" t="s">
        <v>104</v>
      </c>
      <c r="C317" s="108" t="s">
        <v>42</v>
      </c>
      <c r="D317" s="14"/>
      <c r="E317" s="14"/>
      <c r="F317" s="31">
        <v>9312.4792762778889</v>
      </c>
      <c r="G317" s="42"/>
      <c r="H317" s="14"/>
      <c r="I317" s="31">
        <v>9312.4792762778889</v>
      </c>
      <c r="J317" s="42"/>
      <c r="K317" s="14"/>
      <c r="L317" s="34">
        <v>6584.61</v>
      </c>
      <c r="M317" s="42"/>
      <c r="N317" s="60">
        <v>-2727.8692762778892</v>
      </c>
      <c r="O317" s="42"/>
      <c r="P317" s="14"/>
      <c r="Q317" s="34">
        <v>11960.17</v>
      </c>
      <c r="R317" s="42"/>
      <c r="S317" s="35">
        <v>-5375.56</v>
      </c>
      <c r="T317" s="14"/>
      <c r="U317" s="14"/>
      <c r="V317" s="14" t="s">
        <v>470</v>
      </c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20.45" customHeight="1">
      <c r="A318" t="s">
        <v>471</v>
      </c>
      <c r="B318" s="12" t="s">
        <v>104</v>
      </c>
      <c r="C318" s="109" t="s">
        <v>43</v>
      </c>
      <c r="D318" s="82"/>
      <c r="E318" s="14"/>
      <c r="F318" s="23">
        <v>4457.4935733946359</v>
      </c>
      <c r="G318" s="84"/>
      <c r="H318" s="14"/>
      <c r="I318" s="23">
        <v>4457.4935733946359</v>
      </c>
      <c r="J318" s="42"/>
      <c r="K318" s="14"/>
      <c r="L318" s="34">
        <v>4010.96</v>
      </c>
      <c r="M318" s="42"/>
      <c r="N318" s="60">
        <v>-446.53357339463582</v>
      </c>
      <c r="O318" s="42"/>
      <c r="P318" s="14"/>
      <c r="Q318" s="34">
        <v>4664.2</v>
      </c>
      <c r="R318" s="42"/>
      <c r="S318" s="86">
        <v>-653.23999999999978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20.45" customHeight="1">
      <c r="A319" t="s">
        <v>472</v>
      </c>
      <c r="B319" s="12" t="s">
        <v>104</v>
      </c>
      <c r="C319" s="108" t="s">
        <v>44</v>
      </c>
      <c r="D319" s="110"/>
      <c r="E319" s="111"/>
      <c r="F319" s="31">
        <v>16566.671412622221</v>
      </c>
      <c r="G319" s="112"/>
      <c r="H319" s="111"/>
      <c r="I319" s="31">
        <v>16566.671412622221</v>
      </c>
      <c r="J319" s="113"/>
      <c r="K319" s="111"/>
      <c r="L319" s="114">
        <v>23639.58</v>
      </c>
      <c r="M319" s="113"/>
      <c r="N319" s="115">
        <v>7072.9085873777803</v>
      </c>
      <c r="O319" s="113"/>
      <c r="P319" s="111"/>
      <c r="Q319" s="114">
        <v>15579.01</v>
      </c>
      <c r="R319" s="113"/>
      <c r="S319" s="116">
        <v>8060.5700000000015</v>
      </c>
      <c r="T319" s="14"/>
      <c r="U319" s="14"/>
      <c r="V319" s="14" t="s">
        <v>473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20.45" customHeight="1">
      <c r="A320" t="s">
        <v>474</v>
      </c>
      <c r="B320" s="12" t="s">
        <v>104</v>
      </c>
      <c r="C320" s="108" t="s">
        <v>45</v>
      </c>
      <c r="D320" s="82"/>
      <c r="E320" s="14"/>
      <c r="F320" s="31">
        <v>0</v>
      </c>
      <c r="G320" s="84"/>
      <c r="H320" s="14"/>
      <c r="I320" s="31">
        <v>0</v>
      </c>
      <c r="J320" s="42"/>
      <c r="K320" s="14"/>
      <c r="L320" s="34">
        <v>0</v>
      </c>
      <c r="M320" s="42"/>
      <c r="N320" s="60">
        <v>0</v>
      </c>
      <c r="O320" s="42"/>
      <c r="P320" s="14"/>
      <c r="Q320" s="34">
        <v>0</v>
      </c>
      <c r="R320" s="42"/>
      <c r="S320" s="86"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20.45" hidden="1" customHeight="1">
      <c r="A321" t="s">
        <v>459</v>
      </c>
      <c r="B321" s="12" t="s">
        <v>104</v>
      </c>
      <c r="C321" s="241" t="s">
        <v>21</v>
      </c>
      <c r="D321" s="82"/>
      <c r="E321" s="14"/>
      <c r="F321" s="31">
        <v>0</v>
      </c>
      <c r="G321" s="84"/>
      <c r="H321" s="14"/>
      <c r="I321" s="31">
        <v>0</v>
      </c>
      <c r="J321" s="42"/>
      <c r="K321" s="14"/>
      <c r="L321" s="34">
        <v>0</v>
      </c>
      <c r="M321" s="42"/>
      <c r="N321" s="60">
        <v>0</v>
      </c>
      <c r="O321" s="42"/>
      <c r="P321" s="14"/>
      <c r="Q321" s="34">
        <v>0</v>
      </c>
      <c r="R321" s="42"/>
      <c r="S321" s="86"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20.45" hidden="1" customHeight="1">
      <c r="A322" t="s">
        <v>459</v>
      </c>
      <c r="B322" s="12" t="s">
        <v>104</v>
      </c>
      <c r="C322" s="241" t="s">
        <v>21</v>
      </c>
      <c r="D322" s="82"/>
      <c r="E322" s="14"/>
      <c r="F322" s="31">
        <v>0</v>
      </c>
      <c r="G322" s="84"/>
      <c r="H322" s="14"/>
      <c r="I322" s="31">
        <v>0</v>
      </c>
      <c r="J322" s="42"/>
      <c r="K322" s="14"/>
      <c r="L322" s="34">
        <v>0</v>
      </c>
      <c r="M322" s="42"/>
      <c r="N322" s="60">
        <v>0</v>
      </c>
      <c r="O322" s="42"/>
      <c r="P322" s="14"/>
      <c r="Q322" s="34">
        <v>0</v>
      </c>
      <c r="R322" s="42"/>
      <c r="S322" s="86"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20.45" hidden="1" customHeight="1">
      <c r="A323" t="s">
        <v>459</v>
      </c>
      <c r="B323" s="12" t="s">
        <v>104</v>
      </c>
      <c r="C323" s="241" t="s">
        <v>21</v>
      </c>
      <c r="D323" s="82"/>
      <c r="E323" s="14"/>
      <c r="F323" s="31">
        <v>0</v>
      </c>
      <c r="G323" s="84"/>
      <c r="H323" s="14"/>
      <c r="I323" s="31">
        <v>0</v>
      </c>
      <c r="J323" s="42"/>
      <c r="K323" s="14"/>
      <c r="L323" s="34">
        <v>0</v>
      </c>
      <c r="M323" s="42"/>
      <c r="N323" s="60">
        <v>0</v>
      </c>
      <c r="O323" s="42"/>
      <c r="P323" s="14"/>
      <c r="Q323" s="34">
        <v>0</v>
      </c>
      <c r="R323" s="42"/>
      <c r="S323" s="86"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20.45" customHeight="1">
      <c r="A324" t="s">
        <v>475</v>
      </c>
      <c r="B324" s="12" t="s">
        <v>104</v>
      </c>
      <c r="C324" s="109" t="s">
        <v>46</v>
      </c>
      <c r="D324" s="82"/>
      <c r="E324" s="14"/>
      <c r="F324" s="23">
        <v>3640.3973114753694</v>
      </c>
      <c r="G324" s="84"/>
      <c r="H324" s="14"/>
      <c r="I324" s="23">
        <v>3640.3973114753694</v>
      </c>
      <c r="J324" s="42"/>
      <c r="K324" s="14"/>
      <c r="L324" s="34">
        <v>3467.9</v>
      </c>
      <c r="M324" s="42"/>
      <c r="N324" s="60">
        <v>-172.49731147536932</v>
      </c>
      <c r="O324" s="42"/>
      <c r="P324" s="14"/>
      <c r="Q324" s="34">
        <v>4137.8599999999997</v>
      </c>
      <c r="R324" s="42"/>
      <c r="S324" s="86">
        <v>-669.95999999999958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20.45" customHeight="1">
      <c r="A325" t="s">
        <v>476</v>
      </c>
      <c r="B325" s="12" t="s">
        <v>104</v>
      </c>
      <c r="C325" s="108" t="s">
        <v>47</v>
      </c>
      <c r="D325" s="110"/>
      <c r="E325" s="111"/>
      <c r="F325" s="31">
        <v>3640.3973114753694</v>
      </c>
      <c r="G325" s="112"/>
      <c r="H325" s="111"/>
      <c r="I325" s="31">
        <v>3640.3973114753694</v>
      </c>
      <c r="J325" s="113"/>
      <c r="K325" s="111"/>
      <c r="L325" s="114">
        <v>51.58</v>
      </c>
      <c r="M325" s="113"/>
      <c r="N325" s="115">
        <v>-3588.8173114753695</v>
      </c>
      <c r="O325" s="113"/>
      <c r="P325" s="111"/>
      <c r="Q325" s="114">
        <v>0</v>
      </c>
      <c r="R325" s="113"/>
      <c r="S325" s="116">
        <v>51.58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20.45" customHeight="1">
      <c r="A326" t="s">
        <v>477</v>
      </c>
      <c r="B326" s="12" t="s">
        <v>104</v>
      </c>
      <c r="C326" s="108" t="s">
        <v>48</v>
      </c>
      <c r="D326" s="82"/>
      <c r="E326" s="14"/>
      <c r="F326" s="31">
        <v>2608.951406557348</v>
      </c>
      <c r="G326" s="84"/>
      <c r="H326" s="14"/>
      <c r="I326" s="31">
        <v>2608.951406557348</v>
      </c>
      <c r="J326" s="42"/>
      <c r="K326" s="14"/>
      <c r="L326" s="34">
        <v>2792.49</v>
      </c>
      <c r="M326" s="42"/>
      <c r="N326" s="60">
        <v>183.53859344265175</v>
      </c>
      <c r="O326" s="42"/>
      <c r="P326" s="14"/>
      <c r="Q326" s="34">
        <v>4436.7700000000004</v>
      </c>
      <c r="R326" s="42"/>
      <c r="S326" s="86">
        <v>-1644.2800000000007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20.45" customHeight="1">
      <c r="A327" t="s">
        <v>478</v>
      </c>
      <c r="B327" s="12" t="s">
        <v>104</v>
      </c>
      <c r="C327" s="108" t="s">
        <v>49</v>
      </c>
      <c r="D327" s="82"/>
      <c r="E327" s="14"/>
      <c r="F327" s="31">
        <v>606.73288524589498</v>
      </c>
      <c r="G327" s="84"/>
      <c r="H327" s="14"/>
      <c r="I327" s="31">
        <v>606.73288524589498</v>
      </c>
      <c r="J327" s="42"/>
      <c r="K327" s="14"/>
      <c r="L327" s="34">
        <v>4494.3499999999995</v>
      </c>
      <c r="M327" s="42"/>
      <c r="N327" s="60">
        <v>3887.6171147541045</v>
      </c>
      <c r="O327" s="42"/>
      <c r="P327" s="14"/>
      <c r="Q327" s="34">
        <v>4972.22</v>
      </c>
      <c r="R327" s="42"/>
      <c r="S327" s="86">
        <v>-477.8700000000008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20.45" hidden="1" customHeight="1">
      <c r="A328" t="s">
        <v>459</v>
      </c>
      <c r="B328" s="12" t="s">
        <v>104</v>
      </c>
      <c r="C328" s="30" t="s">
        <v>21</v>
      </c>
      <c r="D328" s="89"/>
      <c r="E328" s="117"/>
      <c r="F328" s="31">
        <v>0</v>
      </c>
      <c r="G328" s="91"/>
      <c r="H328" s="117"/>
      <c r="I328" s="31">
        <v>0</v>
      </c>
      <c r="J328" s="24"/>
      <c r="K328" s="117"/>
      <c r="L328" s="34">
        <v>0</v>
      </c>
      <c r="M328" s="24"/>
      <c r="N328" s="94">
        <v>0</v>
      </c>
      <c r="O328" s="24"/>
      <c r="P328" s="117"/>
      <c r="Q328" s="34">
        <v>0</v>
      </c>
      <c r="R328" s="24"/>
      <c r="S328" s="95"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20.45" customHeight="1">
      <c r="A329" t="s">
        <v>479</v>
      </c>
      <c r="B329" s="12" t="s">
        <v>104</v>
      </c>
      <c r="C329" s="99" t="s">
        <v>50</v>
      </c>
      <c r="D329" s="100" t="s">
        <v>40</v>
      </c>
      <c r="E329" s="101">
        <v>0.38773440442179724</v>
      </c>
      <c r="F329" s="102">
        <v>40833.123177048728</v>
      </c>
      <c r="G329" s="103" t="s">
        <v>40</v>
      </c>
      <c r="H329" s="101">
        <v>0.38773440442179724</v>
      </c>
      <c r="I329" s="102">
        <v>40833.123177048728</v>
      </c>
      <c r="J329" s="103" t="s">
        <v>40</v>
      </c>
      <c r="K329" s="101">
        <v>0.37738690052719331</v>
      </c>
      <c r="L329" s="102">
        <v>45041.47</v>
      </c>
      <c r="M329" s="154"/>
      <c r="N329" s="119">
        <v>4208.3468229512728</v>
      </c>
      <c r="O329" s="103" t="s">
        <v>40</v>
      </c>
      <c r="P329" s="101">
        <v>0.34883856404281666</v>
      </c>
      <c r="Q329" s="102">
        <v>45750.229999999996</v>
      </c>
      <c r="R329" s="154"/>
      <c r="S329" s="120">
        <v>-708.75999999999476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20.45" customHeight="1">
      <c r="A330" t="s">
        <v>480</v>
      </c>
      <c r="B330" s="12" t="s">
        <v>104</v>
      </c>
      <c r="C330" s="222" t="s">
        <v>51</v>
      </c>
      <c r="D330" s="82"/>
      <c r="E330" s="14"/>
      <c r="F330" s="31">
        <v>3808.6416666666664</v>
      </c>
      <c r="G330" s="84"/>
      <c r="H330" s="14"/>
      <c r="I330" s="31">
        <v>3808.6416666666664</v>
      </c>
      <c r="J330" s="42"/>
      <c r="K330" s="14"/>
      <c r="L330" s="34">
        <v>837.54</v>
      </c>
      <c r="M330" s="42"/>
      <c r="N330" s="60">
        <v>-2971.1016666666665</v>
      </c>
      <c r="O330" s="42"/>
      <c r="P330" s="14"/>
      <c r="Q330" s="34">
        <v>9919.64</v>
      </c>
      <c r="R330" s="42"/>
      <c r="S330" s="86">
        <v>-9082.0999999999985</v>
      </c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20.45" customHeight="1">
      <c r="A331" t="s">
        <v>481</v>
      </c>
      <c r="B331" s="12" t="s">
        <v>104</v>
      </c>
      <c r="C331" s="108" t="s">
        <v>52</v>
      </c>
      <c r="D331" s="82"/>
      <c r="E331" s="14"/>
      <c r="F331" s="31">
        <v>1782.5831259687641</v>
      </c>
      <c r="G331" s="84"/>
      <c r="H331" s="14"/>
      <c r="I331" s="31">
        <v>1782.5831259687641</v>
      </c>
      <c r="J331" s="42"/>
      <c r="K331" s="14"/>
      <c r="L331" s="34">
        <v>1832.11</v>
      </c>
      <c r="M331" s="42"/>
      <c r="N331" s="60">
        <v>49.52687403123582</v>
      </c>
      <c r="O331" s="42"/>
      <c r="P331" s="14"/>
      <c r="Q331" s="34">
        <v>8.52</v>
      </c>
      <c r="R331" s="42"/>
      <c r="S331" s="86">
        <v>1823.59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20.45" customHeight="1">
      <c r="A332" t="s">
        <v>482</v>
      </c>
      <c r="B332" s="12" t="s">
        <v>104</v>
      </c>
      <c r="C332" s="109" t="s">
        <v>53</v>
      </c>
      <c r="D332" s="89"/>
      <c r="E332" s="117"/>
      <c r="F332" s="23">
        <v>285.5</v>
      </c>
      <c r="G332" s="91"/>
      <c r="H332" s="117"/>
      <c r="I332" s="23">
        <v>285.5</v>
      </c>
      <c r="J332" s="24"/>
      <c r="K332" s="117"/>
      <c r="L332" s="34">
        <v>406.29</v>
      </c>
      <c r="M332" s="24"/>
      <c r="N332" s="94">
        <v>120.79000000000002</v>
      </c>
      <c r="O332" s="24"/>
      <c r="P332" s="117"/>
      <c r="Q332" s="34">
        <v>1161.26</v>
      </c>
      <c r="R332" s="24"/>
      <c r="S332" s="95">
        <v>-754.97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20.45" customHeight="1">
      <c r="A333" t="s">
        <v>483</v>
      </c>
      <c r="B333" s="12" t="s">
        <v>104</v>
      </c>
      <c r="C333" s="108" t="s">
        <v>54</v>
      </c>
      <c r="D333" s="82"/>
      <c r="E333" s="14"/>
      <c r="F333" s="31">
        <v>4280.7783333333336</v>
      </c>
      <c r="G333" s="84"/>
      <c r="H333" s="14"/>
      <c r="I333" s="31">
        <v>4280.7783333333336</v>
      </c>
      <c r="J333" s="42"/>
      <c r="K333" s="14"/>
      <c r="L333" s="114">
        <v>3768.16</v>
      </c>
      <c r="M333" s="42"/>
      <c r="N333" s="60">
        <v>-512.61833333333379</v>
      </c>
      <c r="O333" s="42"/>
      <c r="P333" s="14"/>
      <c r="Q333" s="114">
        <v>3677.6</v>
      </c>
      <c r="R333" s="42"/>
      <c r="S333" s="86">
        <v>90.559999999999945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20.45" customHeight="1">
      <c r="A334" t="s">
        <v>484</v>
      </c>
      <c r="B334" s="12" t="s">
        <v>104</v>
      </c>
      <c r="C334" s="108" t="s">
        <v>55</v>
      </c>
      <c r="D334" s="82"/>
      <c r="E334" s="14"/>
      <c r="F334" s="31">
        <v>1247.2631249999999</v>
      </c>
      <c r="G334" s="84"/>
      <c r="H334" s="14"/>
      <c r="I334" s="31">
        <v>1247.2631249999999</v>
      </c>
      <c r="J334" s="42"/>
      <c r="K334" s="14"/>
      <c r="L334" s="34">
        <v>590.37</v>
      </c>
      <c r="M334" s="42"/>
      <c r="N334" s="60">
        <v>-656.89312499999994</v>
      </c>
      <c r="O334" s="42"/>
      <c r="P334" s="14"/>
      <c r="Q334" s="34">
        <v>1519.25</v>
      </c>
      <c r="R334" s="42"/>
      <c r="S334" s="86">
        <v>-928.88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20.45" customHeight="1">
      <c r="A335" t="s">
        <v>485</v>
      </c>
      <c r="B335" s="12" t="s">
        <v>104</v>
      </c>
      <c r="C335" s="242" t="s">
        <v>56</v>
      </c>
      <c r="D335" s="89"/>
      <c r="E335" s="117"/>
      <c r="F335" s="23">
        <v>7507.8482083333329</v>
      </c>
      <c r="G335" s="91"/>
      <c r="H335" s="117"/>
      <c r="I335" s="23">
        <v>7507.8482083333329</v>
      </c>
      <c r="J335" s="24"/>
      <c r="K335" s="117"/>
      <c r="L335" s="49">
        <v>5530.86</v>
      </c>
      <c r="M335" s="24"/>
      <c r="N335" s="94">
        <v>-1976.9882083333332</v>
      </c>
      <c r="O335" s="24"/>
      <c r="P335" s="117"/>
      <c r="Q335" s="49">
        <v>12916.02</v>
      </c>
      <c r="R335" s="24"/>
      <c r="S335" s="95">
        <v>-7385.1600000000008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20.45" customHeight="1">
      <c r="A336" t="s">
        <v>486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v>0</v>
      </c>
      <c r="M336" s="42"/>
      <c r="N336" s="60">
        <v>0</v>
      </c>
      <c r="O336" s="42"/>
      <c r="P336" s="14"/>
      <c r="Q336" s="34">
        <v>0</v>
      </c>
      <c r="R336" s="42"/>
      <c r="S336" s="86"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20.45" customHeight="1">
      <c r="A337" t="s">
        <v>487</v>
      </c>
      <c r="B337" s="12" t="s">
        <v>104</v>
      </c>
      <c r="C337" s="108" t="s">
        <v>57</v>
      </c>
      <c r="D337" s="82"/>
      <c r="E337" s="14"/>
      <c r="F337" s="31">
        <v>126</v>
      </c>
      <c r="G337" s="84"/>
      <c r="H337" s="14"/>
      <c r="I337" s="31">
        <v>126</v>
      </c>
      <c r="J337" s="42"/>
      <c r="K337" s="14"/>
      <c r="L337" s="34">
        <v>6.98</v>
      </c>
      <c r="M337" s="42"/>
      <c r="N337" s="60">
        <v>-119.02</v>
      </c>
      <c r="O337" s="42"/>
      <c r="P337" s="14"/>
      <c r="Q337" s="34">
        <v>110</v>
      </c>
      <c r="R337" s="42"/>
      <c r="S337" s="86">
        <v>-103.02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20.45" customHeight="1">
      <c r="A338" t="s">
        <v>488</v>
      </c>
      <c r="B338" s="12" t="s">
        <v>104</v>
      </c>
      <c r="C338" s="108" t="s">
        <v>58</v>
      </c>
      <c r="D338" s="82"/>
      <c r="E338" s="14"/>
      <c r="F338" s="31">
        <v>170</v>
      </c>
      <c r="G338" s="84"/>
      <c r="H338" s="14"/>
      <c r="I338" s="31">
        <v>170</v>
      </c>
      <c r="J338" s="42"/>
      <c r="K338" s="14"/>
      <c r="L338" s="34">
        <v>0</v>
      </c>
      <c r="M338" s="42"/>
      <c r="N338" s="60">
        <v>-170</v>
      </c>
      <c r="O338" s="42"/>
      <c r="P338" s="14"/>
      <c r="Q338" s="34">
        <v>170</v>
      </c>
      <c r="R338" s="42"/>
      <c r="S338" s="86">
        <v>-170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20.45" customHeight="1">
      <c r="A339" t="s">
        <v>489</v>
      </c>
      <c r="B339" s="12" t="s">
        <v>104</v>
      </c>
      <c r="C339" s="108" t="s">
        <v>59</v>
      </c>
      <c r="D339" s="82"/>
      <c r="E339" s="14"/>
      <c r="F339" s="31">
        <v>545</v>
      </c>
      <c r="G339" s="84"/>
      <c r="H339" s="14"/>
      <c r="I339" s="31">
        <v>545</v>
      </c>
      <c r="J339" s="42"/>
      <c r="K339" s="14"/>
      <c r="L339" s="33">
        <v>499.79</v>
      </c>
      <c r="M339" s="42"/>
      <c r="N339" s="60">
        <v>-45.20999999999998</v>
      </c>
      <c r="O339" s="42"/>
      <c r="P339" s="14"/>
      <c r="Q339" s="33">
        <v>462.5</v>
      </c>
      <c r="R339" s="42"/>
      <c r="S339" s="86">
        <v>37.29000000000002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20.45" customHeight="1">
      <c r="A340" t="s">
        <v>490</v>
      </c>
      <c r="B340" s="12" t="s">
        <v>104</v>
      </c>
      <c r="C340" s="108" t="s">
        <v>60</v>
      </c>
      <c r="D340" s="82"/>
      <c r="E340" s="14"/>
      <c r="F340" s="31">
        <v>452.27499999999998</v>
      </c>
      <c r="G340" s="84"/>
      <c r="H340" s="14"/>
      <c r="I340" s="31">
        <v>452.27499999999998</v>
      </c>
      <c r="J340" s="42"/>
      <c r="K340" s="14"/>
      <c r="L340" s="34">
        <v>78.47</v>
      </c>
      <c r="M340" s="42"/>
      <c r="N340" s="60">
        <v>-373.80499999999995</v>
      </c>
      <c r="O340" s="42"/>
      <c r="P340" s="14"/>
      <c r="Q340" s="34">
        <v>334.11</v>
      </c>
      <c r="R340" s="42"/>
      <c r="S340" s="86">
        <v>-255.64000000000001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20.45" customHeight="1">
      <c r="A341" t="s">
        <v>491</v>
      </c>
      <c r="B341" s="12" t="s">
        <v>104</v>
      </c>
      <c r="C341" s="108" t="s">
        <v>61</v>
      </c>
      <c r="D341" s="82"/>
      <c r="E341" s="14"/>
      <c r="F341" s="31">
        <v>216.25</v>
      </c>
      <c r="G341" s="84"/>
      <c r="H341" s="14"/>
      <c r="I341" s="31">
        <v>216.25</v>
      </c>
      <c r="J341" s="42"/>
      <c r="K341" s="14"/>
      <c r="L341" s="34">
        <v>65.7</v>
      </c>
      <c r="M341" s="42"/>
      <c r="N341" s="60">
        <v>-150.55000000000001</v>
      </c>
      <c r="O341" s="42"/>
      <c r="P341" s="14"/>
      <c r="Q341" s="34">
        <v>51.68</v>
      </c>
      <c r="R341" s="42"/>
      <c r="S341" s="86">
        <v>14.020000000000003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20.45" customHeight="1">
      <c r="A342" t="s">
        <v>492</v>
      </c>
      <c r="B342" s="12" t="s">
        <v>104</v>
      </c>
      <c r="C342" s="108" t="s">
        <v>62</v>
      </c>
      <c r="D342" s="82"/>
      <c r="E342" s="14"/>
      <c r="F342" s="31">
        <v>897.75</v>
      </c>
      <c r="G342" s="84"/>
      <c r="H342" s="14"/>
      <c r="I342" s="31">
        <v>897.75</v>
      </c>
      <c r="J342" s="42"/>
      <c r="K342" s="14"/>
      <c r="L342" s="34">
        <v>31.98</v>
      </c>
      <c r="M342" s="42"/>
      <c r="N342" s="60">
        <v>-865.77</v>
      </c>
      <c r="O342" s="42"/>
      <c r="P342" s="14"/>
      <c r="Q342" s="34">
        <v>1325.23</v>
      </c>
      <c r="R342" s="42"/>
      <c r="S342" s="86">
        <v>-1293.25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20.45" customHeight="1">
      <c r="A343" t="s">
        <v>493</v>
      </c>
      <c r="B343" s="12" t="s">
        <v>104</v>
      </c>
      <c r="C343" s="108" t="s">
        <v>63</v>
      </c>
      <c r="D343" s="82"/>
      <c r="E343" s="14"/>
      <c r="F343" s="31">
        <v>247.14583333333334</v>
      </c>
      <c r="G343" s="84"/>
      <c r="H343" s="14"/>
      <c r="I343" s="31">
        <v>247.14583333333334</v>
      </c>
      <c r="J343" s="42"/>
      <c r="K343" s="14"/>
      <c r="L343" s="34">
        <v>22.14</v>
      </c>
      <c r="M343" s="42"/>
      <c r="N343" s="60">
        <v>-225.00583333333333</v>
      </c>
      <c r="O343" s="42"/>
      <c r="P343" s="14"/>
      <c r="Q343" s="34">
        <v>325</v>
      </c>
      <c r="R343" s="42"/>
      <c r="S343" s="86">
        <v>-302.86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20.45" customHeight="1">
      <c r="A344" t="s">
        <v>494</v>
      </c>
      <c r="B344" s="12" t="s">
        <v>104</v>
      </c>
      <c r="C344" s="108" t="s">
        <v>64</v>
      </c>
      <c r="D344" s="82"/>
      <c r="E344" s="14"/>
      <c r="F344" s="31">
        <v>1895.4593382359283</v>
      </c>
      <c r="G344" s="84"/>
      <c r="H344" s="14"/>
      <c r="I344" s="31">
        <v>1895.4593382359283</v>
      </c>
      <c r="J344" s="42"/>
      <c r="K344" s="14"/>
      <c r="L344" s="33">
        <v>1179.172</v>
      </c>
      <c r="M344" s="42"/>
      <c r="N344" s="60">
        <v>-716.28733823592825</v>
      </c>
      <c r="O344" s="42"/>
      <c r="P344" s="14"/>
      <c r="Q344" s="34">
        <v>1636.0500000000002</v>
      </c>
      <c r="R344" s="42"/>
      <c r="S344" s="86">
        <v>-456.87800000000016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20.45" hidden="1" customHeight="1">
      <c r="A345" t="s">
        <v>459</v>
      </c>
      <c r="B345" s="12" t="s">
        <v>104</v>
      </c>
      <c r="C345" s="108" t="s">
        <v>21</v>
      </c>
      <c r="D345" s="82"/>
      <c r="E345" s="14"/>
      <c r="F345" s="31">
        <v>0</v>
      </c>
      <c r="G345" s="84"/>
      <c r="H345" s="14"/>
      <c r="I345" s="31">
        <v>0</v>
      </c>
      <c r="J345" s="42"/>
      <c r="K345" s="14"/>
      <c r="L345" s="34">
        <v>0</v>
      </c>
      <c r="M345" s="42"/>
      <c r="N345" s="60">
        <v>0</v>
      </c>
      <c r="O345" s="42"/>
      <c r="P345" s="14"/>
      <c r="Q345" s="34">
        <v>0</v>
      </c>
      <c r="R345" s="42"/>
      <c r="S345" s="86"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20.45" hidden="1" customHeight="1">
      <c r="A346" t="s">
        <v>459</v>
      </c>
      <c r="B346" s="12" t="s">
        <v>104</v>
      </c>
      <c r="C346" s="108" t="s">
        <v>21</v>
      </c>
      <c r="D346" s="82"/>
      <c r="E346" s="14"/>
      <c r="F346" s="31">
        <v>0</v>
      </c>
      <c r="G346" s="84"/>
      <c r="H346" s="14"/>
      <c r="I346" s="31">
        <v>0</v>
      </c>
      <c r="J346" s="42"/>
      <c r="K346" s="14"/>
      <c r="L346" s="34">
        <v>0</v>
      </c>
      <c r="M346" s="42"/>
      <c r="N346" s="60">
        <v>0</v>
      </c>
      <c r="O346" s="42"/>
      <c r="P346" s="14"/>
      <c r="Q346" s="34">
        <v>0</v>
      </c>
      <c r="R346" s="42"/>
      <c r="S346" s="86"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20.45" hidden="1" customHeight="1">
      <c r="A347" t="s">
        <v>459</v>
      </c>
      <c r="B347" s="12" t="s">
        <v>104</v>
      </c>
      <c r="C347" s="108" t="s">
        <v>21</v>
      </c>
      <c r="D347" s="82"/>
      <c r="E347" s="14"/>
      <c r="F347" s="31">
        <v>0</v>
      </c>
      <c r="G347" s="84"/>
      <c r="H347" s="14"/>
      <c r="I347" s="31">
        <v>0</v>
      </c>
      <c r="J347" s="42"/>
      <c r="K347" s="14"/>
      <c r="L347" s="34">
        <v>0</v>
      </c>
      <c r="M347" s="42"/>
      <c r="N347" s="60">
        <v>0</v>
      </c>
      <c r="O347" s="42"/>
      <c r="P347" s="14"/>
      <c r="Q347" s="34">
        <v>0</v>
      </c>
      <c r="R347" s="42"/>
      <c r="S347" s="86"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20.45" customHeight="1">
      <c r="B348" s="7"/>
      <c r="C348" s="99" t="s">
        <v>65</v>
      </c>
      <c r="D348" s="100" t="s">
        <v>40</v>
      </c>
      <c r="E348" s="101">
        <v>0.22279011924965458</v>
      </c>
      <c r="F348" s="102">
        <v>23462.494630871355</v>
      </c>
      <c r="G348" s="103" t="s">
        <v>40</v>
      </c>
      <c r="H348" s="101">
        <v>0.22279011924965458</v>
      </c>
      <c r="I348" s="102">
        <v>23462.494630871355</v>
      </c>
      <c r="J348" s="103" t="s">
        <v>40</v>
      </c>
      <c r="K348" s="101">
        <v>0.12441934460323761</v>
      </c>
      <c r="L348" s="102">
        <v>14849.561999999998</v>
      </c>
      <c r="M348" s="106"/>
      <c r="N348" s="102">
        <v>-8612.9326308713607</v>
      </c>
      <c r="O348" s="103" t="s">
        <v>40</v>
      </c>
      <c r="P348" s="101">
        <v>0.2563234582652022</v>
      </c>
      <c r="Q348" s="102">
        <v>33616.86</v>
      </c>
      <c r="R348" s="106"/>
      <c r="S348" s="107">
        <v>-18767.297999999999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20.4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20.45" customHeight="1">
      <c r="B350" s="7"/>
      <c r="C350" s="99" t="s">
        <v>66</v>
      </c>
      <c r="D350" s="100" t="s">
        <v>40</v>
      </c>
      <c r="E350" s="101">
        <v>0.61052452367145182</v>
      </c>
      <c r="F350" s="102">
        <v>64295.617807920084</v>
      </c>
      <c r="G350" s="103" t="s">
        <v>40</v>
      </c>
      <c r="H350" s="101">
        <v>0.61052452367145182</v>
      </c>
      <c r="I350" s="102">
        <v>64295.617807920084</v>
      </c>
      <c r="J350" s="103" t="s">
        <v>40</v>
      </c>
      <c r="K350" s="101">
        <v>0.50180624513043093</v>
      </c>
      <c r="L350" s="102">
        <v>59891.031999999999</v>
      </c>
      <c r="M350" s="106"/>
      <c r="N350" s="119">
        <v>-4404.5858079200843</v>
      </c>
      <c r="O350" s="103" t="s">
        <v>40</v>
      </c>
      <c r="P350" s="101">
        <v>0.60516202230801885</v>
      </c>
      <c r="Q350" s="102">
        <v>79367.09</v>
      </c>
      <c r="R350" s="106"/>
      <c r="S350" s="120">
        <v>-19476.057999999997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20.4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20.45" customHeight="1" thickBot="1">
      <c r="B352" s="7"/>
      <c r="C352" s="130" t="s">
        <v>73</v>
      </c>
      <c r="D352" s="159"/>
      <c r="E352" s="131"/>
      <c r="F352" s="133">
        <v>41016.479110434309</v>
      </c>
      <c r="G352" s="160"/>
      <c r="H352" s="131"/>
      <c r="I352" s="133">
        <v>41016.479110434309</v>
      </c>
      <c r="J352" s="161"/>
      <c r="K352" s="132"/>
      <c r="L352" s="133">
        <v>59459.878000000004</v>
      </c>
      <c r="M352" s="161"/>
      <c r="N352" s="133">
        <v>18443.398889565695</v>
      </c>
      <c r="O352" s="161"/>
      <c r="P352" s="132"/>
      <c r="Q352" s="133">
        <v>51783.059999999969</v>
      </c>
      <c r="R352" s="161"/>
      <c r="S352" s="135">
        <v>7676.8180000000357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20.4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20.45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hidden="1" customHeight="1">
      <c r="B355" s="7"/>
      <c r="C355" s="6" t="s">
        <v>256</v>
      </c>
      <c r="D355" s="2"/>
      <c r="E355" s="2"/>
      <c r="F355" s="2"/>
      <c r="G355" s="2"/>
      <c r="H355" s="1"/>
      <c r="I355" s="1"/>
      <c r="J355" s="1"/>
      <c r="K355" s="749" t="s">
        <v>120</v>
      </c>
      <c r="L355" s="2"/>
      <c r="M355" s="2"/>
      <c r="N355" s="1"/>
      <c r="O355" s="1"/>
      <c r="P355" s="2"/>
      <c r="Q355" s="1"/>
      <c r="R355" s="2"/>
      <c r="S355" s="5" t="s">
        <v>567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hidden="1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20.45" hidden="1" customHeight="1" thickTop="1">
      <c r="B357" s="7"/>
      <c r="C357" s="13"/>
      <c r="D357" s="774" t="s">
        <v>5</v>
      </c>
      <c r="E357" s="775"/>
      <c r="F357" s="776"/>
      <c r="G357" s="777" t="s">
        <v>75</v>
      </c>
      <c r="H357" s="775"/>
      <c r="I357" s="776"/>
      <c r="J357" s="777" t="s">
        <v>7</v>
      </c>
      <c r="K357" s="775"/>
      <c r="L357" s="776"/>
      <c r="M357" s="777" t="s">
        <v>8</v>
      </c>
      <c r="N357" s="776"/>
      <c r="O357" s="774" t="s">
        <v>9</v>
      </c>
      <c r="P357" s="775"/>
      <c r="Q357" s="776"/>
      <c r="R357" s="777" t="s">
        <v>10</v>
      </c>
      <c r="S357" s="778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20.45" hidden="1" customHeight="1" thickBot="1">
      <c r="A358" t="s">
        <v>120</v>
      </c>
      <c r="B358" s="12" t="s">
        <v>120</v>
      </c>
      <c r="C358" s="30"/>
      <c r="D358" s="243" t="s">
        <v>85</v>
      </c>
      <c r="E358" s="243" t="s">
        <v>105</v>
      </c>
      <c r="F358" s="244" t="s">
        <v>13</v>
      </c>
      <c r="G358" s="245" t="s">
        <v>85</v>
      </c>
      <c r="H358" s="243" t="s">
        <v>105</v>
      </c>
      <c r="I358" s="244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20.45" hidden="1" customHeight="1" thickTop="1">
      <c r="A359" t="s">
        <v>495</v>
      </c>
      <c r="B359" s="12" t="s">
        <v>120</v>
      </c>
      <c r="C359" s="63" t="s">
        <v>120</v>
      </c>
      <c r="D359" s="246">
        <v>0</v>
      </c>
      <c r="E359" s="247">
        <v>0</v>
      </c>
      <c r="F359" s="248">
        <v>0</v>
      </c>
      <c r="G359" s="246">
        <v>0</v>
      </c>
      <c r="H359" s="247">
        <v>0</v>
      </c>
      <c r="I359" s="246">
        <v>0</v>
      </c>
      <c r="J359" s="249">
        <v>0</v>
      </c>
      <c r="K359" s="230">
        <v>0</v>
      </c>
      <c r="L359" s="250">
        <v>0</v>
      </c>
      <c r="M359" s="231">
        <v>0</v>
      </c>
      <c r="N359" s="232">
        <v>0</v>
      </c>
      <c r="O359" s="249">
        <v>0</v>
      </c>
      <c r="P359" s="230">
        <v>0</v>
      </c>
      <c r="Q359" s="250">
        <v>0</v>
      </c>
      <c r="R359" s="231">
        <v>0</v>
      </c>
      <c r="S359" s="233">
        <v>0</v>
      </c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20.45" hidden="1" customHeight="1" thickBot="1">
      <c r="A360" t="s">
        <v>120</v>
      </c>
      <c r="B360" s="12" t="s">
        <v>120</v>
      </c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20.45" hidden="1" customHeight="1">
      <c r="A361" t="s">
        <v>496</v>
      </c>
      <c r="B361" s="12" t="s">
        <v>120</v>
      </c>
      <c r="C361" s="54" t="s">
        <v>121</v>
      </c>
      <c r="D361" s="252">
        <v>0</v>
      </c>
      <c r="E361" s="183">
        <v>0</v>
      </c>
      <c r="F361" s="185">
        <v>0</v>
      </c>
      <c r="G361" s="184">
        <v>0</v>
      </c>
      <c r="H361" s="183">
        <v>0</v>
      </c>
      <c r="I361" s="185">
        <v>0</v>
      </c>
      <c r="J361" s="184">
        <v>0</v>
      </c>
      <c r="K361" s="183">
        <v>0</v>
      </c>
      <c r="L361" s="185">
        <v>0</v>
      </c>
      <c r="M361" s="253">
        <v>0</v>
      </c>
      <c r="N361" s="254">
        <v>0</v>
      </c>
      <c r="O361" s="184">
        <v>0</v>
      </c>
      <c r="P361" s="183">
        <v>0</v>
      </c>
      <c r="Q361" s="185">
        <v>0</v>
      </c>
      <c r="R361" s="42">
        <v>0</v>
      </c>
      <c r="S361" s="45"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20.45" hidden="1" customHeight="1">
      <c r="A362" t="s">
        <v>120</v>
      </c>
      <c r="B362" s="12" t="s">
        <v>120</v>
      </c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>
        <v>0</v>
      </c>
      <c r="O362" s="42"/>
      <c r="P362" s="14"/>
      <c r="Q362" s="41"/>
      <c r="R362" s="42"/>
      <c r="S362" s="62"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20.45" hidden="1" customHeight="1">
      <c r="A363" t="s">
        <v>497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20.45" hidden="1" customHeight="1">
      <c r="A364" t="s">
        <v>498</v>
      </c>
      <c r="B364" s="12" t="s">
        <v>120</v>
      </c>
      <c r="C364" s="108" t="s">
        <v>42</v>
      </c>
      <c r="D364" s="14"/>
      <c r="E364" s="14"/>
      <c r="F364" s="31">
        <v>0</v>
      </c>
      <c r="G364" s="42"/>
      <c r="H364" s="14"/>
      <c r="I364" s="31">
        <v>0</v>
      </c>
      <c r="J364" s="42"/>
      <c r="K364" s="14"/>
      <c r="L364" s="34">
        <v>0</v>
      </c>
      <c r="M364" s="42"/>
      <c r="N364" s="41"/>
      <c r="O364" s="42"/>
      <c r="P364" s="14"/>
      <c r="Q364" s="34">
        <v>0</v>
      </c>
      <c r="R364" s="42"/>
      <c r="S364" s="35"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20.45" hidden="1" customHeight="1">
      <c r="A365" t="s">
        <v>499</v>
      </c>
      <c r="B365" s="12" t="s">
        <v>120</v>
      </c>
      <c r="C365" s="109" t="s">
        <v>43</v>
      </c>
      <c r="D365" s="82"/>
      <c r="E365" s="14"/>
      <c r="F365" s="23">
        <v>0</v>
      </c>
      <c r="G365" s="84"/>
      <c r="H365" s="14"/>
      <c r="I365" s="23">
        <v>0</v>
      </c>
      <c r="J365" s="42"/>
      <c r="K365" s="14"/>
      <c r="L365" s="23">
        <v>0</v>
      </c>
      <c r="M365" s="42"/>
      <c r="N365" s="60">
        <v>0</v>
      </c>
      <c r="O365" s="42"/>
      <c r="P365" s="14"/>
      <c r="Q365" s="23">
        <v>0</v>
      </c>
      <c r="R365" s="42"/>
      <c r="S365" s="86"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20.45" hidden="1" customHeight="1">
      <c r="A366" t="s">
        <v>500</v>
      </c>
      <c r="B366" s="12" t="s">
        <v>120</v>
      </c>
      <c r="C366" s="108" t="s">
        <v>44</v>
      </c>
      <c r="D366" s="110"/>
      <c r="E366" s="111"/>
      <c r="F366" s="31">
        <v>0</v>
      </c>
      <c r="G366" s="112"/>
      <c r="H366" s="111"/>
      <c r="I366" s="31">
        <v>0</v>
      </c>
      <c r="J366" s="113"/>
      <c r="K366" s="111"/>
      <c r="L366" s="34">
        <v>0</v>
      </c>
      <c r="M366" s="113"/>
      <c r="N366" s="115">
        <v>0</v>
      </c>
      <c r="O366" s="113"/>
      <c r="P366" s="111"/>
      <c r="Q366" s="34">
        <v>0</v>
      </c>
      <c r="R366" s="113"/>
      <c r="S366" s="116"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20.45" hidden="1" customHeight="1">
      <c r="A367" t="s">
        <v>501</v>
      </c>
      <c r="B367" s="12" t="s">
        <v>120</v>
      </c>
      <c r="C367" s="108" t="s">
        <v>45</v>
      </c>
      <c r="D367" s="82"/>
      <c r="E367" s="14"/>
      <c r="F367" s="31">
        <v>0</v>
      </c>
      <c r="G367" s="84"/>
      <c r="H367" s="14"/>
      <c r="I367" s="31">
        <v>0</v>
      </c>
      <c r="J367" s="42"/>
      <c r="K367" s="14"/>
      <c r="L367" s="34">
        <v>0</v>
      </c>
      <c r="M367" s="42"/>
      <c r="N367" s="60">
        <v>0</v>
      </c>
      <c r="O367" s="42"/>
      <c r="P367" s="14"/>
      <c r="Q367" s="34">
        <v>0</v>
      </c>
      <c r="R367" s="42"/>
      <c r="S367" s="86"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20.45" hidden="1" customHeight="1">
      <c r="A368" t="s">
        <v>502</v>
      </c>
      <c r="B368" s="12" t="s">
        <v>120</v>
      </c>
      <c r="C368" s="30" t="s">
        <v>21</v>
      </c>
      <c r="D368" s="82"/>
      <c r="E368" s="14"/>
      <c r="F368" s="31">
        <v>0</v>
      </c>
      <c r="G368" s="84"/>
      <c r="H368" s="14"/>
      <c r="I368" s="31">
        <v>0</v>
      </c>
      <c r="J368" s="42"/>
      <c r="K368" s="14"/>
      <c r="L368" s="34">
        <v>0</v>
      </c>
      <c r="M368" s="42"/>
      <c r="N368" s="60">
        <v>0</v>
      </c>
      <c r="O368" s="42"/>
      <c r="P368" s="14"/>
      <c r="Q368" s="34">
        <v>0</v>
      </c>
      <c r="R368" s="42"/>
      <c r="S368" s="86"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20.45" hidden="1" customHeight="1">
      <c r="A369" t="s">
        <v>502</v>
      </c>
      <c r="B369" s="12" t="s">
        <v>120</v>
      </c>
      <c r="C369" s="30" t="s">
        <v>21</v>
      </c>
      <c r="D369" s="82"/>
      <c r="E369" s="14"/>
      <c r="F369" s="31">
        <v>0</v>
      </c>
      <c r="G369" s="84"/>
      <c r="H369" s="14"/>
      <c r="I369" s="31">
        <v>0</v>
      </c>
      <c r="J369" s="42"/>
      <c r="K369" s="14"/>
      <c r="L369" s="34">
        <v>0</v>
      </c>
      <c r="M369" s="42"/>
      <c r="N369" s="60">
        <v>0</v>
      </c>
      <c r="O369" s="42"/>
      <c r="P369" s="14"/>
      <c r="Q369" s="34">
        <v>0</v>
      </c>
      <c r="R369" s="42"/>
      <c r="S369" s="86"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20.45" hidden="1" customHeight="1">
      <c r="A370" t="s">
        <v>502</v>
      </c>
      <c r="B370" s="12" t="s">
        <v>120</v>
      </c>
      <c r="C370" s="30" t="s">
        <v>21</v>
      </c>
      <c r="D370" s="82"/>
      <c r="E370" s="14"/>
      <c r="F370" s="31">
        <v>0</v>
      </c>
      <c r="G370" s="84"/>
      <c r="H370" s="14"/>
      <c r="I370" s="31">
        <v>0</v>
      </c>
      <c r="J370" s="42"/>
      <c r="K370" s="14"/>
      <c r="L370" s="34">
        <v>0</v>
      </c>
      <c r="M370" s="42"/>
      <c r="N370" s="60">
        <v>0</v>
      </c>
      <c r="O370" s="42"/>
      <c r="P370" s="14"/>
      <c r="Q370" s="34">
        <v>0</v>
      </c>
      <c r="R370" s="42"/>
      <c r="S370" s="86"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20.45" hidden="1" customHeight="1">
      <c r="A371" t="s">
        <v>503</v>
      </c>
      <c r="B371" s="12" t="s">
        <v>120</v>
      </c>
      <c r="C371" s="109" t="s">
        <v>46</v>
      </c>
      <c r="D371" s="82"/>
      <c r="E371" s="14"/>
      <c r="F371" s="23">
        <v>0</v>
      </c>
      <c r="G371" s="84"/>
      <c r="H371" s="14"/>
      <c r="I371" s="23">
        <v>0</v>
      </c>
      <c r="J371" s="42"/>
      <c r="K371" s="14"/>
      <c r="L371" s="23">
        <v>0</v>
      </c>
      <c r="M371" s="42"/>
      <c r="N371" s="60">
        <v>0</v>
      </c>
      <c r="O371" s="42"/>
      <c r="P371" s="14"/>
      <c r="Q371" s="23">
        <v>0</v>
      </c>
      <c r="R371" s="42"/>
      <c r="S371" s="86"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20.45" hidden="1" customHeight="1">
      <c r="A372" t="s">
        <v>504</v>
      </c>
      <c r="B372" s="12" t="s">
        <v>120</v>
      </c>
      <c r="C372" s="108" t="s">
        <v>47</v>
      </c>
      <c r="D372" s="110"/>
      <c r="E372" s="111"/>
      <c r="F372" s="31">
        <v>0</v>
      </c>
      <c r="G372" s="112"/>
      <c r="H372" s="111"/>
      <c r="I372" s="31">
        <v>0</v>
      </c>
      <c r="J372" s="113"/>
      <c r="K372" s="111"/>
      <c r="L372" s="34">
        <v>0</v>
      </c>
      <c r="M372" s="113"/>
      <c r="N372" s="115">
        <v>0</v>
      </c>
      <c r="O372" s="113"/>
      <c r="P372" s="111"/>
      <c r="Q372" s="34">
        <v>0</v>
      </c>
      <c r="R372" s="113"/>
      <c r="S372" s="116"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20.45" hidden="1" customHeight="1">
      <c r="A373" t="s">
        <v>505</v>
      </c>
      <c r="B373" s="12" t="s">
        <v>120</v>
      </c>
      <c r="C373" s="108" t="s">
        <v>48</v>
      </c>
      <c r="D373" s="82"/>
      <c r="E373" s="14"/>
      <c r="F373" s="31">
        <v>0</v>
      </c>
      <c r="G373" s="84"/>
      <c r="H373" s="14"/>
      <c r="I373" s="31">
        <v>0</v>
      </c>
      <c r="J373" s="42"/>
      <c r="K373" s="14"/>
      <c r="L373" s="34">
        <v>0</v>
      </c>
      <c r="M373" s="42"/>
      <c r="N373" s="60">
        <v>0</v>
      </c>
      <c r="O373" s="42"/>
      <c r="P373" s="14"/>
      <c r="Q373" s="34">
        <v>0</v>
      </c>
      <c r="R373" s="42"/>
      <c r="S373" s="86"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20.45" hidden="1" customHeight="1">
      <c r="A374" t="s">
        <v>506</v>
      </c>
      <c r="B374" s="12" t="s">
        <v>120</v>
      </c>
      <c r="C374" s="108" t="s">
        <v>49</v>
      </c>
      <c r="D374" s="82"/>
      <c r="E374" s="14"/>
      <c r="F374" s="31">
        <v>0</v>
      </c>
      <c r="G374" s="84"/>
      <c r="H374" s="14"/>
      <c r="I374" s="31">
        <v>0</v>
      </c>
      <c r="J374" s="42"/>
      <c r="K374" s="14"/>
      <c r="L374" s="34">
        <v>0</v>
      </c>
      <c r="M374" s="42"/>
      <c r="N374" s="60">
        <v>0</v>
      </c>
      <c r="O374" s="42"/>
      <c r="P374" s="14"/>
      <c r="Q374" s="34">
        <v>0</v>
      </c>
      <c r="R374" s="42"/>
      <c r="S374" s="86"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20.45" hidden="1" customHeight="1">
      <c r="A375" t="s">
        <v>502</v>
      </c>
      <c r="B375" s="12" t="s">
        <v>120</v>
      </c>
      <c r="C375" s="30" t="s">
        <v>21</v>
      </c>
      <c r="D375" s="89"/>
      <c r="E375" s="117"/>
      <c r="F375" s="31">
        <v>0</v>
      </c>
      <c r="G375" s="91"/>
      <c r="H375" s="117"/>
      <c r="I375" s="31">
        <v>0</v>
      </c>
      <c r="J375" s="24"/>
      <c r="K375" s="117"/>
      <c r="L375" s="34">
        <v>0</v>
      </c>
      <c r="M375" s="24"/>
      <c r="N375" s="94">
        <v>0</v>
      </c>
      <c r="O375" s="24"/>
      <c r="P375" s="117"/>
      <c r="Q375" s="34">
        <v>0</v>
      </c>
      <c r="R375" s="24"/>
      <c r="S375" s="95"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20.45" hidden="1" customHeight="1">
      <c r="A376" t="s">
        <v>507</v>
      </c>
      <c r="B376" s="12" t="s">
        <v>120</v>
      </c>
      <c r="C376" s="99" t="s">
        <v>50</v>
      </c>
      <c r="D376" s="100" t="s">
        <v>40</v>
      </c>
      <c r="E376" s="101">
        <v>0</v>
      </c>
      <c r="F376" s="102">
        <v>0</v>
      </c>
      <c r="G376" s="103" t="s">
        <v>40</v>
      </c>
      <c r="H376" s="101">
        <v>0</v>
      </c>
      <c r="I376" s="102">
        <v>0</v>
      </c>
      <c r="J376" s="103" t="s">
        <v>40</v>
      </c>
      <c r="K376" s="101">
        <v>0</v>
      </c>
      <c r="L376" s="102">
        <v>0</v>
      </c>
      <c r="M376" s="154"/>
      <c r="N376" s="119">
        <v>0</v>
      </c>
      <c r="O376" s="103" t="s">
        <v>40</v>
      </c>
      <c r="P376" s="101">
        <v>0</v>
      </c>
      <c r="Q376" s="102">
        <v>0</v>
      </c>
      <c r="R376" s="154"/>
      <c r="S376" s="120"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20.45" hidden="1" customHeight="1">
      <c r="A377" t="s">
        <v>508</v>
      </c>
      <c r="B377" s="12" t="s">
        <v>120</v>
      </c>
      <c r="C377" s="222" t="s">
        <v>51</v>
      </c>
      <c r="D377" s="82"/>
      <c r="E377" s="14"/>
      <c r="F377" s="31">
        <v>0</v>
      </c>
      <c r="G377" s="84"/>
      <c r="H377" s="14"/>
      <c r="I377" s="31">
        <v>0</v>
      </c>
      <c r="J377" s="42"/>
      <c r="K377" s="14"/>
      <c r="L377" s="34">
        <v>0</v>
      </c>
      <c r="M377" s="42"/>
      <c r="N377" s="60">
        <v>0</v>
      </c>
      <c r="O377" s="42"/>
      <c r="P377" s="14"/>
      <c r="Q377" s="34">
        <v>0</v>
      </c>
      <c r="R377" s="42"/>
      <c r="S377" s="86"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20.45" hidden="1" customHeight="1">
      <c r="A378" t="s">
        <v>509</v>
      </c>
      <c r="B378" s="12" t="s">
        <v>120</v>
      </c>
      <c r="C378" s="108" t="s">
        <v>52</v>
      </c>
      <c r="D378" s="82"/>
      <c r="E378" s="14"/>
      <c r="F378" s="31">
        <v>0</v>
      </c>
      <c r="G378" s="84"/>
      <c r="H378" s="14"/>
      <c r="I378" s="31">
        <v>0</v>
      </c>
      <c r="J378" s="42"/>
      <c r="K378" s="14"/>
      <c r="L378" s="34">
        <v>0</v>
      </c>
      <c r="M378" s="42"/>
      <c r="N378" s="60">
        <v>0</v>
      </c>
      <c r="O378" s="42"/>
      <c r="P378" s="14"/>
      <c r="Q378" s="34">
        <v>0</v>
      </c>
      <c r="R378" s="42"/>
      <c r="S378" s="86"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20.45" hidden="1" customHeight="1">
      <c r="A379" t="s">
        <v>510</v>
      </c>
      <c r="B379" s="12" t="s">
        <v>120</v>
      </c>
      <c r="C379" s="109" t="s">
        <v>53</v>
      </c>
      <c r="D379" s="89"/>
      <c r="E379" s="117"/>
      <c r="F379" s="23">
        <v>0</v>
      </c>
      <c r="G379" s="91"/>
      <c r="H379" s="117"/>
      <c r="I379" s="23">
        <v>0</v>
      </c>
      <c r="J379" s="24"/>
      <c r="K379" s="117"/>
      <c r="L379" s="23">
        <v>0</v>
      </c>
      <c r="M379" s="24"/>
      <c r="N379" s="94">
        <v>0</v>
      </c>
      <c r="O379" s="24"/>
      <c r="P379" s="117"/>
      <c r="Q379" s="23">
        <v>0</v>
      </c>
      <c r="R379" s="24"/>
      <c r="S379" s="95"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20.45" hidden="1" customHeight="1">
      <c r="A380" t="s">
        <v>511</v>
      </c>
      <c r="B380" s="12" t="s">
        <v>120</v>
      </c>
      <c r="C380" s="108" t="s">
        <v>54</v>
      </c>
      <c r="D380" s="82"/>
      <c r="E380" s="14"/>
      <c r="F380" s="31">
        <v>0</v>
      </c>
      <c r="G380" s="84"/>
      <c r="H380" s="14"/>
      <c r="I380" s="31">
        <v>0</v>
      </c>
      <c r="J380" s="42"/>
      <c r="K380" s="14"/>
      <c r="L380" s="34">
        <v>0</v>
      </c>
      <c r="M380" s="42"/>
      <c r="N380" s="60">
        <v>0</v>
      </c>
      <c r="O380" s="42"/>
      <c r="P380" s="14"/>
      <c r="Q380" s="34">
        <v>0</v>
      </c>
      <c r="R380" s="42"/>
      <c r="S380" s="86"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20.45" hidden="1" customHeight="1">
      <c r="A381" t="s">
        <v>512</v>
      </c>
      <c r="B381" s="12" t="s">
        <v>120</v>
      </c>
      <c r="C381" s="108" t="s">
        <v>55</v>
      </c>
      <c r="D381" s="82"/>
      <c r="E381" s="14"/>
      <c r="F381" s="31">
        <v>0</v>
      </c>
      <c r="G381" s="84"/>
      <c r="H381" s="14"/>
      <c r="I381" s="31">
        <v>0</v>
      </c>
      <c r="J381" s="42"/>
      <c r="K381" s="14"/>
      <c r="L381" s="34">
        <v>0</v>
      </c>
      <c r="M381" s="42"/>
      <c r="N381" s="60">
        <v>0</v>
      </c>
      <c r="O381" s="42"/>
      <c r="P381" s="14"/>
      <c r="Q381" s="34">
        <v>0</v>
      </c>
      <c r="R381" s="42"/>
      <c r="S381" s="86"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20.45" hidden="1" customHeight="1">
      <c r="A382" t="s">
        <v>513</v>
      </c>
      <c r="B382" s="12" t="s">
        <v>120</v>
      </c>
      <c r="C382" s="108" t="s">
        <v>56</v>
      </c>
      <c r="D382" s="89"/>
      <c r="E382" s="117"/>
      <c r="F382" s="23">
        <v>0</v>
      </c>
      <c r="G382" s="91"/>
      <c r="H382" s="117"/>
      <c r="I382" s="23">
        <v>0</v>
      </c>
      <c r="J382" s="24"/>
      <c r="K382" s="117"/>
      <c r="L382" s="23">
        <v>0</v>
      </c>
      <c r="M382" s="24"/>
      <c r="N382" s="94">
        <v>0</v>
      </c>
      <c r="O382" s="24"/>
      <c r="P382" s="117"/>
      <c r="Q382" s="23">
        <v>0</v>
      </c>
      <c r="R382" s="24"/>
      <c r="S382" s="95"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45" hidden="1" customHeight="1">
      <c r="A383" t="s">
        <v>514</v>
      </c>
      <c r="B383" s="12" t="s">
        <v>120</v>
      </c>
      <c r="C383" s="222" t="s">
        <v>57</v>
      </c>
      <c r="D383" s="82"/>
      <c r="E383" s="14"/>
      <c r="F383" s="31">
        <v>0</v>
      </c>
      <c r="G383" s="84"/>
      <c r="H383" s="14"/>
      <c r="I383" s="31">
        <v>0</v>
      </c>
      <c r="J383" s="42"/>
      <c r="K383" s="14"/>
      <c r="L383" s="34">
        <v>0</v>
      </c>
      <c r="M383" s="42"/>
      <c r="N383" s="60">
        <v>0</v>
      </c>
      <c r="O383" s="42"/>
      <c r="P383" s="14"/>
      <c r="Q383" s="34">
        <v>0</v>
      </c>
      <c r="R383" s="42"/>
      <c r="S383" s="86"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45" hidden="1" customHeight="1">
      <c r="A384" t="s">
        <v>515</v>
      </c>
      <c r="B384" s="12" t="s">
        <v>120</v>
      </c>
      <c r="C384" s="108" t="s">
        <v>58</v>
      </c>
      <c r="D384" s="82"/>
      <c r="E384" s="14"/>
      <c r="F384" s="31">
        <v>0</v>
      </c>
      <c r="G384" s="84"/>
      <c r="H384" s="14"/>
      <c r="I384" s="31">
        <v>0</v>
      </c>
      <c r="J384" s="42"/>
      <c r="K384" s="14"/>
      <c r="L384" s="34">
        <v>0</v>
      </c>
      <c r="M384" s="42"/>
      <c r="N384" s="60">
        <v>0</v>
      </c>
      <c r="O384" s="42"/>
      <c r="P384" s="14"/>
      <c r="Q384" s="34">
        <v>0</v>
      </c>
      <c r="R384" s="42"/>
      <c r="S384" s="86"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45" hidden="1" customHeight="1">
      <c r="A385" t="s">
        <v>516</v>
      </c>
      <c r="B385" s="12" t="s">
        <v>120</v>
      </c>
      <c r="C385" s="108" t="s">
        <v>59</v>
      </c>
      <c r="D385" s="82"/>
      <c r="E385" s="14"/>
      <c r="F385" s="31">
        <v>0</v>
      </c>
      <c r="G385" s="84"/>
      <c r="H385" s="14"/>
      <c r="I385" s="31">
        <v>0</v>
      </c>
      <c r="J385" s="42"/>
      <c r="K385" s="14"/>
      <c r="L385" s="34">
        <v>0</v>
      </c>
      <c r="M385" s="42"/>
      <c r="N385" s="60">
        <v>0</v>
      </c>
      <c r="O385" s="42"/>
      <c r="P385" s="14"/>
      <c r="Q385" s="34">
        <v>0</v>
      </c>
      <c r="R385" s="42"/>
      <c r="S385" s="86"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45" hidden="1" customHeight="1">
      <c r="A386" t="s">
        <v>517</v>
      </c>
      <c r="B386" s="12" t="s">
        <v>120</v>
      </c>
      <c r="C386" s="108" t="s">
        <v>60</v>
      </c>
      <c r="D386" s="82"/>
      <c r="E386" s="14"/>
      <c r="F386" s="31">
        <v>0</v>
      </c>
      <c r="G386" s="84"/>
      <c r="H386" s="14"/>
      <c r="I386" s="31">
        <v>0</v>
      </c>
      <c r="J386" s="42"/>
      <c r="K386" s="14"/>
      <c r="L386" s="34">
        <v>0</v>
      </c>
      <c r="M386" s="42"/>
      <c r="N386" s="60">
        <v>0</v>
      </c>
      <c r="O386" s="42"/>
      <c r="P386" s="14"/>
      <c r="Q386" s="34">
        <v>0</v>
      </c>
      <c r="R386" s="42"/>
      <c r="S386" s="86"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45" hidden="1" customHeight="1">
      <c r="A387" t="s">
        <v>518</v>
      </c>
      <c r="B387" s="12" t="s">
        <v>120</v>
      </c>
      <c r="C387" s="108" t="s">
        <v>61</v>
      </c>
      <c r="D387" s="82"/>
      <c r="E387" s="14"/>
      <c r="F387" s="31">
        <v>0</v>
      </c>
      <c r="G387" s="84"/>
      <c r="H387" s="14"/>
      <c r="I387" s="31">
        <v>0</v>
      </c>
      <c r="J387" s="42"/>
      <c r="K387" s="14"/>
      <c r="L387" s="34">
        <v>0</v>
      </c>
      <c r="M387" s="42"/>
      <c r="N387" s="60">
        <v>0</v>
      </c>
      <c r="O387" s="42"/>
      <c r="P387" s="14"/>
      <c r="Q387" s="34">
        <v>0</v>
      </c>
      <c r="R387" s="42"/>
      <c r="S387" s="86"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45" hidden="1" customHeight="1">
      <c r="A388" t="s">
        <v>519</v>
      </c>
      <c r="B388" s="12" t="s">
        <v>120</v>
      </c>
      <c r="C388" s="108" t="s">
        <v>62</v>
      </c>
      <c r="D388" s="82"/>
      <c r="E388" s="14"/>
      <c r="F388" s="31">
        <v>0</v>
      </c>
      <c r="G388" s="84"/>
      <c r="H388" s="14"/>
      <c r="I388" s="31">
        <v>0</v>
      </c>
      <c r="J388" s="42"/>
      <c r="K388" s="14"/>
      <c r="L388" s="34">
        <v>0</v>
      </c>
      <c r="M388" s="42"/>
      <c r="N388" s="60">
        <v>0</v>
      </c>
      <c r="O388" s="42"/>
      <c r="P388" s="14"/>
      <c r="Q388" s="34">
        <v>0</v>
      </c>
      <c r="R388" s="42"/>
      <c r="S388" s="86"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45" hidden="1" customHeight="1">
      <c r="A389" t="s">
        <v>520</v>
      </c>
      <c r="B389" s="12" t="s">
        <v>120</v>
      </c>
      <c r="C389" s="108" t="s">
        <v>63</v>
      </c>
      <c r="D389" s="82"/>
      <c r="E389" s="14"/>
      <c r="F389" s="31">
        <v>0</v>
      </c>
      <c r="G389" s="84"/>
      <c r="H389" s="14"/>
      <c r="I389" s="31">
        <v>0</v>
      </c>
      <c r="J389" s="42"/>
      <c r="K389" s="14"/>
      <c r="L389" s="34">
        <v>0</v>
      </c>
      <c r="M389" s="42"/>
      <c r="N389" s="60">
        <v>0</v>
      </c>
      <c r="O389" s="42"/>
      <c r="P389" s="14"/>
      <c r="Q389" s="34">
        <v>0</v>
      </c>
      <c r="R389" s="42"/>
      <c r="S389" s="86"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45" hidden="1" customHeight="1">
      <c r="A390" t="s">
        <v>521</v>
      </c>
      <c r="B390" s="12" t="s">
        <v>120</v>
      </c>
      <c r="C390" s="108" t="s">
        <v>64</v>
      </c>
      <c r="D390" s="82"/>
      <c r="E390" s="14"/>
      <c r="F390" s="31">
        <v>0</v>
      </c>
      <c r="G390" s="84"/>
      <c r="H390" s="14"/>
      <c r="I390" s="31">
        <v>0</v>
      </c>
      <c r="J390" s="42"/>
      <c r="K390" s="14"/>
      <c r="L390" s="34">
        <v>0</v>
      </c>
      <c r="M390" s="42"/>
      <c r="N390" s="60">
        <v>0</v>
      </c>
      <c r="O390" s="42"/>
      <c r="P390" s="14"/>
      <c r="Q390" s="34">
        <v>0</v>
      </c>
      <c r="R390" s="42"/>
      <c r="S390" s="86"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20.45" hidden="1" customHeight="1">
      <c r="A391" t="s">
        <v>502</v>
      </c>
      <c r="B391" s="12" t="s">
        <v>120</v>
      </c>
      <c r="C391" s="108" t="s">
        <v>21</v>
      </c>
      <c r="D391" s="82"/>
      <c r="E391" s="14"/>
      <c r="F391" s="31">
        <v>0</v>
      </c>
      <c r="G391" s="84"/>
      <c r="H391" s="14"/>
      <c r="I391" s="31">
        <v>0</v>
      </c>
      <c r="J391" s="42"/>
      <c r="K391" s="14"/>
      <c r="L391" s="34">
        <v>0</v>
      </c>
      <c r="M391" s="42"/>
      <c r="N391" s="60">
        <v>0</v>
      </c>
      <c r="O391" s="42"/>
      <c r="P391" s="14"/>
      <c r="Q391" s="34">
        <v>0</v>
      </c>
      <c r="R391" s="42"/>
      <c r="S391" s="86"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20.45" hidden="1" customHeight="1">
      <c r="A392" t="s">
        <v>502</v>
      </c>
      <c r="B392" s="12" t="s">
        <v>120</v>
      </c>
      <c r="C392" s="108" t="s">
        <v>21</v>
      </c>
      <c r="D392" s="82"/>
      <c r="E392" s="14"/>
      <c r="F392" s="31">
        <v>0</v>
      </c>
      <c r="G392" s="84"/>
      <c r="H392" s="14"/>
      <c r="I392" s="31">
        <v>0</v>
      </c>
      <c r="J392" s="42"/>
      <c r="K392" s="14"/>
      <c r="L392" s="34">
        <v>0</v>
      </c>
      <c r="M392" s="42"/>
      <c r="N392" s="60">
        <v>0</v>
      </c>
      <c r="O392" s="42"/>
      <c r="P392" s="14"/>
      <c r="Q392" s="34">
        <v>0</v>
      </c>
      <c r="R392" s="42"/>
      <c r="S392" s="86"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20.45" hidden="1" customHeight="1">
      <c r="A393" t="s">
        <v>502</v>
      </c>
      <c r="B393" s="12" t="s">
        <v>120</v>
      </c>
      <c r="C393" s="108" t="s">
        <v>21</v>
      </c>
      <c r="D393" s="89"/>
      <c r="E393" s="117"/>
      <c r="F393" s="31">
        <v>0</v>
      </c>
      <c r="G393" s="91"/>
      <c r="H393" s="117"/>
      <c r="I393" s="31">
        <v>0</v>
      </c>
      <c r="J393" s="24"/>
      <c r="K393" s="117"/>
      <c r="L393" s="34">
        <v>0</v>
      </c>
      <c r="M393" s="24"/>
      <c r="N393" s="94">
        <v>0</v>
      </c>
      <c r="O393" s="24"/>
      <c r="P393" s="117"/>
      <c r="Q393" s="34">
        <v>0</v>
      </c>
      <c r="R393" s="24"/>
      <c r="S393" s="95"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20.45" hidden="1" customHeight="1">
      <c r="B394" s="7"/>
      <c r="C394" s="99" t="s">
        <v>65</v>
      </c>
      <c r="D394" s="100" t="s">
        <v>40</v>
      </c>
      <c r="E394" s="101">
        <v>0</v>
      </c>
      <c r="F394" s="102">
        <v>0</v>
      </c>
      <c r="G394" s="103" t="s">
        <v>40</v>
      </c>
      <c r="H394" s="101">
        <v>0</v>
      </c>
      <c r="I394" s="102">
        <v>0</v>
      </c>
      <c r="J394" s="103" t="s">
        <v>40</v>
      </c>
      <c r="K394" s="101">
        <v>0</v>
      </c>
      <c r="L394" s="102">
        <v>0</v>
      </c>
      <c r="M394" s="154"/>
      <c r="N394" s="102">
        <v>0</v>
      </c>
      <c r="O394" s="103" t="s">
        <v>40</v>
      </c>
      <c r="P394" s="101">
        <v>0</v>
      </c>
      <c r="Q394" s="102">
        <v>0</v>
      </c>
      <c r="R394" s="154"/>
      <c r="S394" s="120"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20.45" hidden="1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20.45" hidden="1" customHeight="1">
      <c r="B396" s="7"/>
      <c r="C396" s="99" t="s">
        <v>66</v>
      </c>
      <c r="D396" s="100" t="s">
        <v>40</v>
      </c>
      <c r="E396" s="101">
        <v>0</v>
      </c>
      <c r="F396" s="102">
        <v>0</v>
      </c>
      <c r="G396" s="103" t="s">
        <v>40</v>
      </c>
      <c r="H396" s="101">
        <v>0</v>
      </c>
      <c r="I396" s="102">
        <v>0</v>
      </c>
      <c r="J396" s="103" t="s">
        <v>40</v>
      </c>
      <c r="K396" s="101">
        <v>0</v>
      </c>
      <c r="L396" s="102">
        <v>0</v>
      </c>
      <c r="M396" s="259"/>
      <c r="N396" s="102">
        <v>0</v>
      </c>
      <c r="O396" s="103" t="s">
        <v>40</v>
      </c>
      <c r="P396" s="101">
        <v>0</v>
      </c>
      <c r="Q396" s="102">
        <v>0</v>
      </c>
      <c r="R396" s="106"/>
      <c r="S396" s="107">
        <v>0</v>
      </c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20.45" hidden="1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20.45" hidden="1" customHeight="1" thickTop="1" thickBot="1">
      <c r="B398" s="7"/>
      <c r="C398" s="260" t="s">
        <v>73</v>
      </c>
      <c r="D398" s="261"/>
      <c r="E398" s="261"/>
      <c r="F398" s="262">
        <v>0</v>
      </c>
      <c r="G398" s="263"/>
      <c r="H398" s="261"/>
      <c r="I398" s="262">
        <v>0</v>
      </c>
      <c r="J398" s="264"/>
      <c r="K398" s="265"/>
      <c r="L398" s="262">
        <v>0</v>
      </c>
      <c r="M398" s="263"/>
      <c r="N398" s="262">
        <v>0</v>
      </c>
      <c r="O398" s="264"/>
      <c r="P398" s="265"/>
      <c r="Q398" s="262">
        <v>0</v>
      </c>
      <c r="R398" s="264"/>
      <c r="S398" s="266"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hidden="1" customHeight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hidden="1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 t="s">
        <v>552</v>
      </c>
      <c r="M400" s="14"/>
      <c r="N400" s="14"/>
      <c r="O400" s="14"/>
      <c r="P400" s="14"/>
      <c r="Q400" s="14"/>
      <c r="R400" s="14" t="s">
        <v>553</v>
      </c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 t="s">
        <v>554</v>
      </c>
      <c r="M401" s="11">
        <v>12245.78</v>
      </c>
      <c r="N401" s="11">
        <v>0.53097345132743357</v>
      </c>
      <c r="O401" s="11">
        <v>12037.774824213226</v>
      </c>
      <c r="P401" s="11"/>
      <c r="Q401" s="11">
        <v>-208.005175786775</v>
      </c>
      <c r="R401" s="11">
        <v>6132</v>
      </c>
      <c r="S401" s="11">
        <v>-208.005175786775</v>
      </c>
      <c r="T401" s="11"/>
      <c r="U401" s="11"/>
      <c r="V401" s="6" t="s">
        <v>256</v>
      </c>
      <c r="W401" s="6"/>
      <c r="X401" s="6"/>
      <c r="Y401" s="6"/>
      <c r="Z401" s="1"/>
      <c r="AA401" s="1"/>
      <c r="AB401" s="6"/>
      <c r="AC401" s="6"/>
      <c r="AD401" s="1"/>
      <c r="AE401" s="749" t="s">
        <v>122</v>
      </c>
      <c r="AF401" s="6"/>
      <c r="AG401" s="6"/>
      <c r="AH401" s="1"/>
      <c r="AI401" s="1"/>
      <c r="AJ401" s="267"/>
      <c r="AK401" s="2"/>
      <c r="AL401" s="1"/>
      <c r="AM401" s="6"/>
      <c r="AN401" s="6"/>
      <c r="AO401" s="5" t="s">
        <v>567</v>
      </c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 t="s">
        <v>555</v>
      </c>
      <c r="M402" s="11">
        <v>8776.15</v>
      </c>
      <c r="N402" s="11">
        <v>0.38053097345132741</v>
      </c>
      <c r="O402" s="11">
        <v>8627.0719573528131</v>
      </c>
      <c r="P402" s="11"/>
      <c r="Q402" s="11">
        <v>-149.07804264718652</v>
      </c>
      <c r="R402" s="11">
        <v>6139</v>
      </c>
      <c r="S402" s="11">
        <v>-149.07804264718652</v>
      </c>
      <c r="T402" s="11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1:61" ht="20.45" customHeight="1" thickTop="1" thickBot="1">
      <c r="A403" t="s">
        <v>522</v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 t="s">
        <v>556</v>
      </c>
      <c r="M403" s="11">
        <v>2040.96</v>
      </c>
      <c r="N403" s="11">
        <v>8.8495575221238937E-2</v>
      </c>
      <c r="O403" s="11">
        <v>2006.2958040355379</v>
      </c>
      <c r="P403" s="11"/>
      <c r="Q403" s="11">
        <v>-34.664195964462124</v>
      </c>
      <c r="R403" s="11">
        <v>6131</v>
      </c>
      <c r="S403" s="11">
        <v>-34.664195964462124</v>
      </c>
      <c r="T403" s="11"/>
      <c r="U403" s="11"/>
      <c r="V403" s="269"/>
      <c r="W403" s="750"/>
      <c r="X403" s="779" t="s">
        <v>123</v>
      </c>
      <c r="Y403" s="772"/>
      <c r="Z403" s="780"/>
      <c r="AA403" s="771" t="s">
        <v>75</v>
      </c>
      <c r="AB403" s="772"/>
      <c r="AC403" s="780"/>
      <c r="AD403" s="771" t="s">
        <v>7</v>
      </c>
      <c r="AE403" s="772"/>
      <c r="AF403" s="780"/>
      <c r="AG403" s="771" t="s">
        <v>124</v>
      </c>
      <c r="AH403" s="772"/>
      <c r="AI403" s="780"/>
      <c r="AJ403" s="771" t="s">
        <v>125</v>
      </c>
      <c r="AK403" s="772"/>
      <c r="AL403" s="772"/>
      <c r="AM403" s="771" t="s">
        <v>126</v>
      </c>
      <c r="AN403" s="772"/>
      <c r="AO403" s="773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1:61" ht="20.45" customHeight="1">
      <c r="A404" t="s">
        <v>522</v>
      </c>
      <c r="B404" s="7"/>
      <c r="C404" s="11"/>
      <c r="D404" s="11"/>
      <c r="E404" s="11"/>
      <c r="F404" s="11" t="s">
        <v>557</v>
      </c>
      <c r="G404" s="11"/>
      <c r="H404" s="11"/>
      <c r="I404" s="11"/>
      <c r="J404" s="11"/>
      <c r="K404" s="11"/>
      <c r="L404" s="11"/>
      <c r="M404" s="11"/>
      <c r="N404" s="11">
        <v>0.99999999999999989</v>
      </c>
      <c r="O404" s="11">
        <v>22671.142585601574</v>
      </c>
      <c r="P404" s="11"/>
      <c r="Q404" s="11">
        <v>-391.74741439842364</v>
      </c>
      <c r="R404" s="11"/>
      <c r="S404" s="11"/>
      <c r="T404" s="11"/>
      <c r="U404" s="11"/>
      <c r="V404" s="88"/>
      <c r="W404" s="271" t="s">
        <v>127</v>
      </c>
      <c r="X404" s="271" t="s">
        <v>128</v>
      </c>
      <c r="Y404" s="271" t="s">
        <v>129</v>
      </c>
      <c r="Z404" s="272" t="s">
        <v>130</v>
      </c>
      <c r="AA404" s="271" t="s">
        <v>128</v>
      </c>
      <c r="AB404" s="271" t="s">
        <v>129</v>
      </c>
      <c r="AC404" s="272" t="s">
        <v>130</v>
      </c>
      <c r="AD404" s="273" t="s">
        <v>128</v>
      </c>
      <c r="AE404" s="271" t="s">
        <v>129</v>
      </c>
      <c r="AF404" s="271" t="s">
        <v>130</v>
      </c>
      <c r="AG404" s="273" t="s">
        <v>131</v>
      </c>
      <c r="AH404" s="271" t="s">
        <v>132</v>
      </c>
      <c r="AI404" s="271" t="s">
        <v>133</v>
      </c>
      <c r="AJ404" s="273" t="s">
        <v>128</v>
      </c>
      <c r="AK404" s="271" t="s">
        <v>129</v>
      </c>
      <c r="AL404" s="271" t="s">
        <v>130</v>
      </c>
      <c r="AM404" s="274" t="s">
        <v>131</v>
      </c>
      <c r="AN404" s="271" t="s">
        <v>132</v>
      </c>
      <c r="AO404" s="145" t="s">
        <v>133</v>
      </c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1:61" ht="20.45" customHeight="1">
      <c r="A405" t="s">
        <v>16</v>
      </c>
      <c r="B405" s="7"/>
      <c r="C405" s="11"/>
      <c r="D405" s="11"/>
      <c r="E405" s="11"/>
      <c r="F405" s="11" t="s">
        <v>552</v>
      </c>
      <c r="G405" s="11"/>
      <c r="H405" s="11"/>
      <c r="I405" s="11">
        <v>107941.30000000002</v>
      </c>
      <c r="J405" s="11">
        <v>0.29420720779898651</v>
      </c>
      <c r="K405" s="11">
        <v>4800</v>
      </c>
      <c r="L405" s="11" t="s">
        <v>558</v>
      </c>
      <c r="M405" s="11">
        <v>23062.89</v>
      </c>
      <c r="N405" s="11">
        <v>0.29929097949322087</v>
      </c>
      <c r="O405" s="11">
        <v>0.29420720779898651</v>
      </c>
      <c r="P405" s="11">
        <v>22671.142585601578</v>
      </c>
      <c r="Q405" s="11">
        <v>-391.74741439842182</v>
      </c>
      <c r="R405" s="11"/>
      <c r="S405" s="11"/>
      <c r="T405" s="258"/>
      <c r="U405" s="258"/>
      <c r="V405" s="109" t="s">
        <v>16</v>
      </c>
      <c r="W405" s="275"/>
      <c r="X405" s="275"/>
      <c r="Y405" s="275"/>
      <c r="Z405" s="276">
        <v>2497685.4862042968</v>
      </c>
      <c r="AA405" s="275"/>
      <c r="AB405" s="275"/>
      <c r="AC405" s="276">
        <v>2497685.4862042968</v>
      </c>
      <c r="AD405" s="277"/>
      <c r="AE405" s="278"/>
      <c r="AF405" s="278">
        <v>5178134.8099999996</v>
      </c>
      <c r="AG405" s="277"/>
      <c r="AH405" s="278"/>
      <c r="AI405" s="279"/>
      <c r="AJ405" s="277"/>
      <c r="AK405" s="278"/>
      <c r="AL405" s="278">
        <v>5268919.33</v>
      </c>
      <c r="AM405" s="280"/>
      <c r="AN405" s="278"/>
      <c r="AO405" s="281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1:61" ht="20.45" customHeight="1">
      <c r="A406" t="s">
        <v>134</v>
      </c>
      <c r="B406" s="7"/>
      <c r="C406" s="11"/>
      <c r="D406" s="11"/>
      <c r="E406" s="11"/>
      <c r="F406" s="11" t="s">
        <v>558</v>
      </c>
      <c r="G406" s="11"/>
      <c r="H406" s="11"/>
      <c r="I406" s="11">
        <v>72736.929999999993</v>
      </c>
      <c r="J406" s="11">
        <v>0.19825339401295267</v>
      </c>
      <c r="K406" s="11">
        <v>4125</v>
      </c>
      <c r="L406" s="11" t="s">
        <v>554</v>
      </c>
      <c r="M406" s="11">
        <v>7449.83</v>
      </c>
      <c r="N406" s="11">
        <v>0.53097345132743357</v>
      </c>
      <c r="O406" s="11">
        <v>8111.7309569604895</v>
      </c>
      <c r="P406" s="11"/>
      <c r="Q406" s="11">
        <v>661.90095696048957</v>
      </c>
      <c r="R406" s="11">
        <v>6232</v>
      </c>
      <c r="S406" s="11">
        <v>661.90095696048957</v>
      </c>
      <c r="T406" s="258"/>
      <c r="U406" s="258"/>
      <c r="V406" s="282" t="s">
        <v>134</v>
      </c>
      <c r="W406" s="283"/>
      <c r="X406" s="283"/>
      <c r="Y406" s="283"/>
      <c r="Z406" s="284">
        <v>526121.23533606844</v>
      </c>
      <c r="AA406" s="283"/>
      <c r="AB406" s="283"/>
      <c r="AC406" s="284">
        <v>526121.23533606844</v>
      </c>
      <c r="AD406" s="285"/>
      <c r="AE406" s="286"/>
      <c r="AF406" s="286">
        <v>621461.30000000005</v>
      </c>
      <c r="AG406" s="285"/>
      <c r="AH406" s="286">
        <v>95340.064663931611</v>
      </c>
      <c r="AI406" s="287">
        <v>0.18121310880567595</v>
      </c>
      <c r="AJ406" s="285"/>
      <c r="AK406" s="286"/>
      <c r="AL406" s="286">
        <v>554370.64999999991</v>
      </c>
      <c r="AM406" s="288"/>
      <c r="AN406" s="286">
        <v>67090.65000000014</v>
      </c>
      <c r="AO406" s="289">
        <v>0.12102128783332983</v>
      </c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1:61" ht="20.45" customHeight="1">
      <c r="A407" t="s">
        <v>135</v>
      </c>
      <c r="B407" s="7"/>
      <c r="C407" s="11"/>
      <c r="D407" s="11"/>
      <c r="E407" s="11"/>
      <c r="F407" s="11" t="s">
        <v>84</v>
      </c>
      <c r="G407" s="11"/>
      <c r="H407" s="11"/>
      <c r="I407" s="11">
        <v>145875.75</v>
      </c>
      <c r="J407" s="11">
        <v>0.39760218834758332</v>
      </c>
      <c r="K407" s="11">
        <v>3500</v>
      </c>
      <c r="L407" s="11" t="s">
        <v>555</v>
      </c>
      <c r="M407" s="11">
        <v>5339.04</v>
      </c>
      <c r="N407" s="11">
        <v>0.38053097345132741</v>
      </c>
      <c r="O407" s="11">
        <v>5813.4071858216848</v>
      </c>
      <c r="P407" s="11"/>
      <c r="Q407" s="11">
        <v>474.36718582168487</v>
      </c>
      <c r="R407" s="11">
        <v>6239</v>
      </c>
      <c r="S407" s="11">
        <v>474.36718582168487</v>
      </c>
      <c r="T407" s="258"/>
      <c r="U407" s="258"/>
      <c r="V407" s="290" t="s">
        <v>135</v>
      </c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1:61" ht="20.45" customHeight="1">
      <c r="A408" t="s">
        <v>32</v>
      </c>
      <c r="B408" s="7"/>
      <c r="C408" s="11"/>
      <c r="D408" s="11"/>
      <c r="E408" s="11"/>
      <c r="F408" s="11" t="s">
        <v>559</v>
      </c>
      <c r="G408" s="11"/>
      <c r="H408" s="11"/>
      <c r="I408" s="11">
        <v>5599.57</v>
      </c>
      <c r="J408" s="11">
        <v>1.526231252148131E-2</v>
      </c>
      <c r="K408" s="11">
        <v>0</v>
      </c>
      <c r="L408" s="11" t="s">
        <v>556</v>
      </c>
      <c r="M408" s="11">
        <v>1241.6400000000001</v>
      </c>
      <c r="N408" s="11">
        <v>8.8495575221238937E-2</v>
      </c>
      <c r="O408" s="11">
        <v>1351.9551594934151</v>
      </c>
      <c r="P408" s="11"/>
      <c r="Q408" s="11">
        <v>110.31515949341497</v>
      </c>
      <c r="R408" s="11">
        <v>6231</v>
      </c>
      <c r="S408" s="11">
        <v>110.31515949341497</v>
      </c>
      <c r="T408" s="258"/>
      <c r="U408" s="258"/>
      <c r="V408" s="108" t="s">
        <v>32</v>
      </c>
      <c r="W408" s="298" t="s">
        <v>136</v>
      </c>
      <c r="X408" s="291"/>
      <c r="Y408" s="299">
        <v>424.41490550481171</v>
      </c>
      <c r="Z408" s="292">
        <v>40220.503050962827</v>
      </c>
      <c r="AA408" s="291"/>
      <c r="AB408" s="299">
        <v>424.41490550481171</v>
      </c>
      <c r="AC408" s="292">
        <v>40220.503050962827</v>
      </c>
      <c r="AD408" s="300"/>
      <c r="AE408" s="299">
        <v>637.366847826087</v>
      </c>
      <c r="AF408" s="292">
        <v>58637.75</v>
      </c>
      <c r="AG408" s="293">
        <v>212.95194232127528</v>
      </c>
      <c r="AH408" s="294">
        <v>18417.246949037173</v>
      </c>
      <c r="AI408" s="295">
        <v>0.45790692686515982</v>
      </c>
      <c r="AJ408" s="300"/>
      <c r="AK408" s="294">
        <v>483.66208695652176</v>
      </c>
      <c r="AL408" s="292">
        <v>55621.14</v>
      </c>
      <c r="AM408" s="296">
        <v>212.95194232127528</v>
      </c>
      <c r="AN408" s="294">
        <v>3016.6100000000006</v>
      </c>
      <c r="AO408" s="301">
        <v>5.4234954551452927E-2</v>
      </c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1:61" ht="20.45" customHeight="1">
      <c r="A409" t="s">
        <v>33</v>
      </c>
      <c r="B409" s="7"/>
      <c r="C409" s="11"/>
      <c r="D409" s="11"/>
      <c r="E409" s="11"/>
      <c r="F409" s="11" t="s">
        <v>560</v>
      </c>
      <c r="G409" s="11"/>
      <c r="H409" s="11"/>
      <c r="I409" s="11">
        <v>34735.15</v>
      </c>
      <c r="J409" s="11">
        <v>9.4674897318996198E-2</v>
      </c>
      <c r="K409" s="11">
        <v>500</v>
      </c>
      <c r="L409" s="11"/>
      <c r="M409" s="11">
        <v>14030.509999999998</v>
      </c>
      <c r="N409" s="11">
        <v>0.99999999999999989</v>
      </c>
      <c r="O409" s="11">
        <v>15277.093302275589</v>
      </c>
      <c r="P409" s="11"/>
      <c r="Q409" s="11">
        <v>1246.5833022755894</v>
      </c>
      <c r="R409" s="11"/>
      <c r="S409" s="11"/>
      <c r="T409" s="258"/>
      <c r="U409" s="258"/>
      <c r="V409" s="109" t="s">
        <v>33</v>
      </c>
      <c r="W409" s="302" t="s">
        <v>137</v>
      </c>
      <c r="X409" s="275"/>
      <c r="Y409" s="303">
        <v>369.64149583182495</v>
      </c>
      <c r="Z409" s="276">
        <v>35029.794472422989</v>
      </c>
      <c r="AA409" s="275"/>
      <c r="AB409" s="303">
        <v>369.64149583182495</v>
      </c>
      <c r="AC409" s="276">
        <v>35029.794472422989</v>
      </c>
      <c r="AD409" s="304"/>
      <c r="AE409" s="303">
        <v>466.02695652173907</v>
      </c>
      <c r="AF409" s="276">
        <v>42874.479999999996</v>
      </c>
      <c r="AG409" s="277">
        <v>96.385460689914112</v>
      </c>
      <c r="AH409" s="278">
        <v>7844.6855275770067</v>
      </c>
      <c r="AI409" s="305">
        <v>0.22394323591457813</v>
      </c>
      <c r="AJ409" s="304"/>
      <c r="AK409" s="278">
        <v>290.57208695652173</v>
      </c>
      <c r="AL409" s="276">
        <v>33415.79</v>
      </c>
      <c r="AM409" s="280">
        <v>96.385460689914112</v>
      </c>
      <c r="AN409" s="278">
        <v>9458.6899999999951</v>
      </c>
      <c r="AO409" s="306">
        <v>0.28306049325782795</v>
      </c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1:61" ht="20.45" customHeight="1">
      <c r="A410" t="s">
        <v>34</v>
      </c>
      <c r="B410" s="7"/>
      <c r="C410" s="11"/>
      <c r="D410" s="11"/>
      <c r="E410" s="11"/>
      <c r="F410" s="11"/>
      <c r="G410" s="11"/>
      <c r="H410" s="11"/>
      <c r="I410" s="11">
        <v>366888.7</v>
      </c>
      <c r="J410" s="11">
        <v>1</v>
      </c>
      <c r="K410" s="11"/>
      <c r="L410" s="11" t="s">
        <v>84</v>
      </c>
      <c r="M410" s="11">
        <v>14030.509999999998</v>
      </c>
      <c r="N410" s="11">
        <v>0.18207627407880927</v>
      </c>
      <c r="O410" s="11">
        <v>0.19825339401295267</v>
      </c>
      <c r="P410" s="11">
        <v>15277.093302275591</v>
      </c>
      <c r="Q410" s="11">
        <v>1246.5833022755924</v>
      </c>
      <c r="R410" s="11"/>
      <c r="S410" s="11"/>
      <c r="T410" s="258"/>
      <c r="U410" s="258"/>
      <c r="V410" s="108" t="s">
        <v>34</v>
      </c>
      <c r="W410" s="298" t="s">
        <v>138</v>
      </c>
      <c r="X410" s="291"/>
      <c r="Y410" s="299">
        <v>155.89631907279187</v>
      </c>
      <c r="Z410" s="292">
        <v>14773.817544044792</v>
      </c>
      <c r="AA410" s="291"/>
      <c r="AB410" s="299">
        <v>155.89631907279187</v>
      </c>
      <c r="AC410" s="292">
        <v>14773.817544044792</v>
      </c>
      <c r="AD410" s="300"/>
      <c r="AE410" s="299">
        <v>147.69478260869565</v>
      </c>
      <c r="AF410" s="292">
        <v>13587.919999999998</v>
      </c>
      <c r="AG410" s="293">
        <v>-8.2015364640962218</v>
      </c>
      <c r="AH410" s="294">
        <v>-1185.8975440447939</v>
      </c>
      <c r="AI410" s="295">
        <v>-8.0270217261673146E-2</v>
      </c>
      <c r="AJ410" s="300"/>
      <c r="AK410" s="294">
        <v>103.30347826086957</v>
      </c>
      <c r="AL410" s="292">
        <v>11879.9</v>
      </c>
      <c r="AM410" s="296">
        <v>-8.2015364640962218</v>
      </c>
      <c r="AN410" s="294">
        <v>1708.0199999999986</v>
      </c>
      <c r="AO410" s="301">
        <v>0.14377393749105621</v>
      </c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1:61" ht="20.45" customHeight="1">
      <c r="A411" t="s">
        <v>35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 t="s">
        <v>554</v>
      </c>
      <c r="M411" s="11">
        <v>16699.61</v>
      </c>
      <c r="N411" s="11">
        <v>0.53097345132743357</v>
      </c>
      <c r="O411" s="11">
        <v>16268.281286340094</v>
      </c>
      <c r="P411" s="11"/>
      <c r="Q411" s="11">
        <v>-431.3287136599065</v>
      </c>
      <c r="R411" s="11">
        <v>6432</v>
      </c>
      <c r="S411" s="11">
        <v>-431.3287136599065</v>
      </c>
      <c r="T411" s="258"/>
      <c r="U411" s="258"/>
      <c r="V411" s="108" t="s">
        <v>35</v>
      </c>
      <c r="W411" s="298" t="s">
        <v>139</v>
      </c>
      <c r="X411" s="291"/>
      <c r="Y411" s="299">
        <v>43.756483377091051</v>
      </c>
      <c r="Z411" s="292">
        <v>4146.6681550083831</v>
      </c>
      <c r="AA411" s="291"/>
      <c r="AB411" s="299">
        <v>43.756483377091051</v>
      </c>
      <c r="AC411" s="292">
        <v>4146.6681550083831</v>
      </c>
      <c r="AD411" s="300"/>
      <c r="AE411" s="299">
        <v>16.336847826086956</v>
      </c>
      <c r="AF411" s="292">
        <v>1502.9899999999998</v>
      </c>
      <c r="AG411" s="293">
        <v>-27.419635551004095</v>
      </c>
      <c r="AH411" s="294">
        <v>-2643.6781550083833</v>
      </c>
      <c r="AI411" s="295">
        <v>-0.63754273459652788</v>
      </c>
      <c r="AJ411" s="300"/>
      <c r="AK411" s="294">
        <v>2.9229565217391302</v>
      </c>
      <c r="AL411" s="292">
        <v>336.14</v>
      </c>
      <c r="AM411" s="296">
        <v>-27.419635551004095</v>
      </c>
      <c r="AN411" s="294">
        <v>1166.8499999999999</v>
      </c>
      <c r="AO411" s="307">
        <v>3.4713214731956921</v>
      </c>
      <c r="AP411" s="258"/>
      <c r="AQ411" s="258" t="s">
        <v>561</v>
      </c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1:61" ht="20.45" customHeight="1">
      <c r="A412" t="s">
        <v>36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 t="s">
        <v>555</v>
      </c>
      <c r="M412" s="11">
        <v>11968.05</v>
      </c>
      <c r="N412" s="11">
        <v>0.38053097345132741</v>
      </c>
      <c r="O412" s="11">
        <v>11658.934921877068</v>
      </c>
      <c r="P412" s="11"/>
      <c r="Q412" s="11">
        <v>-309.11507812293166</v>
      </c>
      <c r="R412" s="11">
        <v>6439</v>
      </c>
      <c r="S412" s="11">
        <v>-309.11507812293166</v>
      </c>
      <c r="T412" s="258"/>
      <c r="U412" s="258"/>
      <c r="V412" s="109" t="s">
        <v>36</v>
      </c>
      <c r="W412" s="302"/>
      <c r="X412" s="275"/>
      <c r="Y412" s="303">
        <v>46.411107684857775</v>
      </c>
      <c r="Z412" s="276">
        <v>4398.2387847974005</v>
      </c>
      <c r="AA412" s="275"/>
      <c r="AB412" s="303">
        <v>46.411107684857775</v>
      </c>
      <c r="AC412" s="276">
        <v>4398.2387847974005</v>
      </c>
      <c r="AD412" s="304"/>
      <c r="AE412" s="303">
        <v>35.899456521739133</v>
      </c>
      <c r="AF412" s="276">
        <v>3302.75</v>
      </c>
      <c r="AG412" s="277">
        <v>-10.511651163118643</v>
      </c>
      <c r="AH412" s="278">
        <v>-1095.4887847974005</v>
      </c>
      <c r="AI412" s="305">
        <v>-0.24907442237651561</v>
      </c>
      <c r="AJ412" s="304"/>
      <c r="AK412" s="278">
        <v>40.471043478260867</v>
      </c>
      <c r="AL412" s="276">
        <v>4654.17</v>
      </c>
      <c r="AM412" s="280">
        <v>-10.511651163118643</v>
      </c>
      <c r="AN412" s="278">
        <v>-1351.42</v>
      </c>
      <c r="AO412" s="306">
        <v>-0.29036756285223791</v>
      </c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1:61" ht="20.45" customHeight="1">
      <c r="A413" t="s">
        <v>37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 t="s">
        <v>556</v>
      </c>
      <c r="M413" s="11">
        <v>2783.27</v>
      </c>
      <c r="N413" s="11">
        <v>8.8495575221238937E-2</v>
      </c>
      <c r="O413" s="11">
        <v>2711.3802143900161</v>
      </c>
      <c r="P413" s="11"/>
      <c r="Q413" s="11">
        <v>-71.889785609983846</v>
      </c>
      <c r="R413" s="11">
        <v>6431</v>
      </c>
      <c r="S413" s="11">
        <v>-71.889785609983846</v>
      </c>
      <c r="T413" s="258"/>
      <c r="U413" s="258"/>
      <c r="V413" s="108" t="s">
        <v>37</v>
      </c>
      <c r="W413" s="298" t="s">
        <v>140</v>
      </c>
      <c r="X413" s="295"/>
      <c r="Y413" s="299">
        <v>134.62732127372783</v>
      </c>
      <c r="Z413" s="292">
        <v>12758.219647334074</v>
      </c>
      <c r="AA413" s="295"/>
      <c r="AB413" s="299">
        <v>134.62732127372783</v>
      </c>
      <c r="AC413" s="292">
        <v>12758.219647334074</v>
      </c>
      <c r="AD413" s="300"/>
      <c r="AE413" s="299">
        <v>151.53739130434786</v>
      </c>
      <c r="AF413" s="292">
        <v>13941.440000000002</v>
      </c>
      <c r="AG413" s="293">
        <v>16.910070030620034</v>
      </c>
      <c r="AH413" s="294">
        <v>1183.2203526659287</v>
      </c>
      <c r="AI413" s="295">
        <v>9.2741807663828044E-2</v>
      </c>
      <c r="AJ413" s="300"/>
      <c r="AK413" s="294">
        <v>136.08695652173913</v>
      </c>
      <c r="AL413" s="292">
        <v>15650</v>
      </c>
      <c r="AM413" s="296">
        <v>16.910070030620034</v>
      </c>
      <c r="AN413" s="294">
        <v>-1708.5599999999977</v>
      </c>
      <c r="AO413" s="301">
        <v>-0.10917316293929698</v>
      </c>
      <c r="AP413" s="258"/>
      <c r="AQ413" s="258"/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1:61" ht="20.45" customHeight="1">
      <c r="A414" t="s">
        <v>38</v>
      </c>
      <c r="B414" s="7"/>
      <c r="C414" s="11"/>
      <c r="D414" s="11"/>
      <c r="E414" s="11"/>
      <c r="F414" s="11" t="s">
        <v>554</v>
      </c>
      <c r="G414" s="11"/>
      <c r="H414" s="11"/>
      <c r="I414" s="11"/>
      <c r="J414" s="11"/>
      <c r="K414" s="11"/>
      <c r="L414" s="11"/>
      <c r="M414" s="11">
        <v>31450.93</v>
      </c>
      <c r="N414" s="11"/>
      <c r="O414" s="11">
        <v>30638.596422607181</v>
      </c>
      <c r="P414" s="11"/>
      <c r="Q414" s="11">
        <v>-812.33357739281928</v>
      </c>
      <c r="R414" s="11"/>
      <c r="S414" s="11"/>
      <c r="T414" s="258"/>
      <c r="U414" s="258"/>
      <c r="V414" s="108" t="s">
        <v>38</v>
      </c>
      <c r="W414" s="298" t="s">
        <v>141</v>
      </c>
      <c r="X414" s="291"/>
      <c r="Y414" s="299">
        <v>168.90948932156024</v>
      </c>
      <c r="Z414" s="292">
        <v>16007.035903967248</v>
      </c>
      <c r="AA414" s="291"/>
      <c r="AB414" s="299">
        <v>168.90948932156024</v>
      </c>
      <c r="AC414" s="292">
        <v>16007.035903967248</v>
      </c>
      <c r="AD414" s="300"/>
      <c r="AE414" s="299">
        <v>141.01527272727273</v>
      </c>
      <c r="AF414" s="292">
        <v>15511.68</v>
      </c>
      <c r="AG414" s="293">
        <v>-27.894216594287514</v>
      </c>
      <c r="AH414" s="294">
        <v>-495.35590396724729</v>
      </c>
      <c r="AI414" s="295">
        <v>-3.0946135620553979E-2</v>
      </c>
      <c r="AJ414" s="300"/>
      <c r="AK414" s="294">
        <v>188.93852173913044</v>
      </c>
      <c r="AL414" s="292">
        <v>21727.93</v>
      </c>
      <c r="AM414" s="296">
        <v>-27.894216594287514</v>
      </c>
      <c r="AN414" s="294">
        <v>-6216.25</v>
      </c>
      <c r="AO414" s="301">
        <v>-0.28609490181531327</v>
      </c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1:61" ht="20.45" hidden="1" customHeight="1">
      <c r="A415" t="s">
        <v>21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 t="s">
        <v>556</v>
      </c>
      <c r="M415" s="11"/>
      <c r="N415" s="11"/>
      <c r="O415" s="11"/>
      <c r="P415" s="11"/>
      <c r="Q415" s="11">
        <v>0</v>
      </c>
      <c r="R415" s="11"/>
      <c r="S415" s="11"/>
      <c r="T415" s="258"/>
      <c r="U415" s="258"/>
      <c r="V415" s="108" t="s">
        <v>21</v>
      </c>
      <c r="W415" s="298"/>
      <c r="X415" s="295"/>
      <c r="Y415" s="299">
        <v>0</v>
      </c>
      <c r="Z415" s="292">
        <v>0</v>
      </c>
      <c r="AA415" s="291"/>
      <c r="AB415" s="299">
        <v>0</v>
      </c>
      <c r="AC415" s="292">
        <v>0</v>
      </c>
      <c r="AD415" s="300"/>
      <c r="AE415" s="299">
        <v>0</v>
      </c>
      <c r="AF415" s="292">
        <v>0</v>
      </c>
      <c r="AG415" s="293">
        <v>0</v>
      </c>
      <c r="AH415" s="294">
        <v>0</v>
      </c>
      <c r="AI415" s="295">
        <v>0</v>
      </c>
      <c r="AJ415" s="300"/>
      <c r="AK415" s="294">
        <v>0</v>
      </c>
      <c r="AL415" s="292">
        <v>0</v>
      </c>
      <c r="AM415" s="296">
        <v>0</v>
      </c>
      <c r="AN415" s="294">
        <v>0</v>
      </c>
      <c r="AO415" s="301">
        <v>0</v>
      </c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1:61" ht="20.45" hidden="1" customHeight="1">
      <c r="A416" t="s">
        <v>21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>
        <v>0</v>
      </c>
      <c r="R416" s="11"/>
      <c r="S416" s="11"/>
      <c r="T416" s="258"/>
      <c r="U416" s="258"/>
      <c r="V416" s="108" t="s">
        <v>21</v>
      </c>
      <c r="W416" s="298"/>
      <c r="X416" s="295"/>
      <c r="Y416" s="299">
        <v>0</v>
      </c>
      <c r="Z416" s="292">
        <v>0</v>
      </c>
      <c r="AA416" s="291"/>
      <c r="AB416" s="299">
        <v>0</v>
      </c>
      <c r="AC416" s="292">
        <v>0</v>
      </c>
      <c r="AD416" s="300"/>
      <c r="AE416" s="299">
        <v>0</v>
      </c>
      <c r="AF416" s="292">
        <v>0</v>
      </c>
      <c r="AG416" s="293">
        <v>0</v>
      </c>
      <c r="AH416" s="294">
        <v>0</v>
      </c>
      <c r="AI416" s="295">
        <v>0</v>
      </c>
      <c r="AJ416" s="300"/>
      <c r="AK416" s="294">
        <v>0</v>
      </c>
      <c r="AL416" s="292">
        <v>0</v>
      </c>
      <c r="AM416" s="296">
        <v>0</v>
      </c>
      <c r="AN416" s="294">
        <v>0</v>
      </c>
      <c r="AO416" s="301">
        <v>0</v>
      </c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1:61" ht="20.45" hidden="1" customHeight="1">
      <c r="A417" t="s">
        <v>21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8"/>
      <c r="U417" s="258"/>
      <c r="V417" s="108" t="s">
        <v>21</v>
      </c>
      <c r="W417" s="298" t="s">
        <v>141</v>
      </c>
      <c r="X417" s="291"/>
      <c r="Y417" s="299">
        <v>0</v>
      </c>
      <c r="Z417" s="292">
        <v>0</v>
      </c>
      <c r="AA417" s="291"/>
      <c r="AB417" s="299">
        <v>0</v>
      </c>
      <c r="AC417" s="292">
        <v>0</v>
      </c>
      <c r="AD417" s="300"/>
      <c r="AE417" s="299">
        <v>0</v>
      </c>
      <c r="AF417" s="292">
        <v>0</v>
      </c>
      <c r="AG417" s="293">
        <v>0</v>
      </c>
      <c r="AH417" s="294">
        <v>0</v>
      </c>
      <c r="AI417" s="295">
        <v>0</v>
      </c>
      <c r="AJ417" s="300"/>
      <c r="AK417" s="294">
        <v>0</v>
      </c>
      <c r="AL417" s="292">
        <v>0</v>
      </c>
      <c r="AM417" s="296">
        <v>0</v>
      </c>
      <c r="AN417" s="294">
        <v>0</v>
      </c>
      <c r="AO417" s="301">
        <v>0</v>
      </c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1:61" ht="20.45" customHeight="1">
      <c r="A418" t="s">
        <v>39</v>
      </c>
      <c r="B418" s="7"/>
      <c r="C418" s="11"/>
      <c r="D418" s="11"/>
      <c r="E418" s="11"/>
      <c r="F418" s="11" t="s">
        <v>562</v>
      </c>
      <c r="G418" s="11"/>
      <c r="H418" s="11"/>
      <c r="I418" s="11"/>
      <c r="J418" s="11"/>
      <c r="K418" s="11"/>
      <c r="L418" s="11" t="s">
        <v>559</v>
      </c>
      <c r="M418" s="11">
        <v>31450.93</v>
      </c>
      <c r="N418" s="11">
        <v>0.40814397699823068</v>
      </c>
      <c r="O418" s="11">
        <v>0.39760218834758332</v>
      </c>
      <c r="P418" s="11">
        <v>30638.596422607181</v>
      </c>
      <c r="Q418" s="11">
        <v>-812.33357739281928</v>
      </c>
      <c r="R418" s="11"/>
      <c r="S418" s="11"/>
      <c r="T418" s="258"/>
      <c r="U418" s="258"/>
      <c r="V418" s="308" t="s">
        <v>39</v>
      </c>
      <c r="W418" s="309"/>
      <c r="X418" s="310">
        <v>0.24202459244436483</v>
      </c>
      <c r="Y418" s="309"/>
      <c r="Z418" s="311">
        <v>127334.27755853772</v>
      </c>
      <c r="AA418" s="310">
        <v>0.24202459244436483</v>
      </c>
      <c r="AB418" s="309"/>
      <c r="AC418" s="311">
        <v>127334.27755853772</v>
      </c>
      <c r="AD418" s="312">
        <v>0.24033517453138273</v>
      </c>
      <c r="AE418" s="309"/>
      <c r="AF418" s="311">
        <v>149359.01</v>
      </c>
      <c r="AG418" s="313"/>
      <c r="AH418" s="314">
        <v>22024.732441462285</v>
      </c>
      <c r="AI418" s="310">
        <v>0.17296782032110045</v>
      </c>
      <c r="AJ418" s="312">
        <v>0.25846438659766713</v>
      </c>
      <c r="AK418" s="309"/>
      <c r="AL418" s="311">
        <v>143285.06999999998</v>
      </c>
      <c r="AM418" s="315"/>
      <c r="AN418" s="314">
        <v>6073.9400000000314</v>
      </c>
      <c r="AO418" s="289">
        <v>4.239059938345309E-2</v>
      </c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1:61" ht="20.45" customHeight="1">
      <c r="A419" t="s">
        <v>142</v>
      </c>
      <c r="B419" s="7"/>
      <c r="C419" s="11"/>
      <c r="D419" s="11"/>
      <c r="E419" s="11"/>
      <c r="F419" s="11" t="s">
        <v>556</v>
      </c>
      <c r="G419" s="11"/>
      <c r="H419" s="11"/>
      <c r="I419" s="11"/>
      <c r="J419" s="11"/>
      <c r="K419" s="11"/>
      <c r="L419" s="11" t="s">
        <v>554</v>
      </c>
      <c r="M419" s="11">
        <v>624.25</v>
      </c>
      <c r="N419" s="11">
        <v>0.53097345132743357</v>
      </c>
      <c r="O419" s="316">
        <v>624.47240094773395</v>
      </c>
      <c r="P419" s="162"/>
      <c r="Q419" s="11">
        <v>0.22240094773394503</v>
      </c>
      <c r="R419" s="11">
        <v>6532</v>
      </c>
      <c r="S419" s="11">
        <v>0.22240094773394503</v>
      </c>
      <c r="T419" s="258"/>
      <c r="U419" s="258"/>
      <c r="V419" s="108" t="s">
        <v>142</v>
      </c>
      <c r="W419" s="298" t="s">
        <v>143</v>
      </c>
      <c r="X419" s="291"/>
      <c r="Y419" s="291"/>
      <c r="Z419" s="292">
        <v>0</v>
      </c>
      <c r="AA419" s="291"/>
      <c r="AB419" s="291"/>
      <c r="AC419" s="292">
        <v>0</v>
      </c>
      <c r="AD419" s="300"/>
      <c r="AE419" s="299"/>
      <c r="AF419" s="292">
        <v>2336.25</v>
      </c>
      <c r="AG419" s="293"/>
      <c r="AH419" s="294">
        <v>2336.25</v>
      </c>
      <c r="AI419" s="295">
        <v>0</v>
      </c>
      <c r="AJ419" s="300"/>
      <c r="AK419" s="291"/>
      <c r="AL419" s="292">
        <v>9542.18</v>
      </c>
      <c r="AM419" s="296"/>
      <c r="AN419" s="294">
        <v>-7205.93</v>
      </c>
      <c r="AO419" s="301">
        <v>-0.75516601028276553</v>
      </c>
      <c r="AP419" s="258"/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1:61" ht="20.45" customHeight="1">
      <c r="A420" t="s">
        <v>42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 t="s">
        <v>555</v>
      </c>
      <c r="M420" s="11">
        <v>447.38</v>
      </c>
      <c r="N420" s="11">
        <v>0.38053097345132741</v>
      </c>
      <c r="O420" s="316">
        <v>447.5385540125427</v>
      </c>
      <c r="P420" s="162"/>
      <c r="Q420" s="11">
        <v>0.15855401254270873</v>
      </c>
      <c r="R420" s="11">
        <v>6539</v>
      </c>
      <c r="S420" s="11">
        <v>0.15855401254270873</v>
      </c>
      <c r="T420" s="258"/>
      <c r="U420" s="258"/>
      <c r="V420" s="108" t="s">
        <v>42</v>
      </c>
      <c r="W420" s="298" t="s">
        <v>144</v>
      </c>
      <c r="X420" s="291"/>
      <c r="Y420" s="291"/>
      <c r="Z420" s="292">
        <v>53818.620880569077</v>
      </c>
      <c r="AA420" s="291"/>
      <c r="AB420" s="291"/>
      <c r="AC420" s="292">
        <v>53818.620880569077</v>
      </c>
      <c r="AD420" s="300"/>
      <c r="AE420" s="299"/>
      <c r="AF420" s="292">
        <v>59639.140000000007</v>
      </c>
      <c r="AG420" s="293"/>
      <c r="AH420" s="294">
        <v>5820.51911943093</v>
      </c>
      <c r="AI420" s="295">
        <v>0.10815065537163174</v>
      </c>
      <c r="AJ420" s="300"/>
      <c r="AK420" s="291"/>
      <c r="AL420" s="292">
        <v>52294.77</v>
      </c>
      <c r="AM420" s="296"/>
      <c r="AN420" s="294">
        <v>7344.3700000000099</v>
      </c>
      <c r="AO420" s="301">
        <v>0.14044176884227638</v>
      </c>
      <c r="AP420" s="258"/>
      <c r="AQ420" s="258" t="s">
        <v>524</v>
      </c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1:61" ht="20.45" customHeight="1">
      <c r="A421" t="s">
        <v>43</v>
      </c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 t="s">
        <v>556</v>
      </c>
      <c r="M421" s="258">
        <v>104.04</v>
      </c>
      <c r="N421" s="258">
        <v>8.8495575221238937E-2</v>
      </c>
      <c r="O421" s="317">
        <v>104.078733491289</v>
      </c>
      <c r="P421" s="162"/>
      <c r="Q421" s="258">
        <v>3.873349128899406E-2</v>
      </c>
      <c r="R421" s="258">
        <v>6531</v>
      </c>
      <c r="S421" s="258">
        <v>3.873349128899406E-2</v>
      </c>
      <c r="T421" s="258"/>
      <c r="U421" s="258"/>
      <c r="V421" s="109" t="s">
        <v>43</v>
      </c>
      <c r="W421" s="302" t="s">
        <v>145</v>
      </c>
      <c r="X421" s="275"/>
      <c r="Y421" s="275"/>
      <c r="Z421" s="276">
        <v>26435.301540536399</v>
      </c>
      <c r="AA421" s="275"/>
      <c r="AB421" s="275"/>
      <c r="AC421" s="276">
        <v>26435.301540536399</v>
      </c>
      <c r="AD421" s="304"/>
      <c r="AE421" s="303"/>
      <c r="AF421" s="276">
        <v>24523.37</v>
      </c>
      <c r="AG421" s="277"/>
      <c r="AH421" s="278">
        <v>-1911.9315405363996</v>
      </c>
      <c r="AI421" s="305">
        <v>-7.2324937833775305E-2</v>
      </c>
      <c r="AJ421" s="304"/>
      <c r="AK421" s="275"/>
      <c r="AL421" s="276">
        <v>29776.150000000005</v>
      </c>
      <c r="AM421" s="280"/>
      <c r="AN421" s="278">
        <v>-5252.7800000000061</v>
      </c>
      <c r="AO421" s="281">
        <v>-0.17640897160982885</v>
      </c>
      <c r="AP421" s="258"/>
      <c r="AQ421" s="258" t="s">
        <v>525</v>
      </c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1:61" ht="20.45" customHeight="1">
      <c r="A422" t="s">
        <v>44</v>
      </c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>
        <v>1175.67</v>
      </c>
      <c r="N422" s="258"/>
      <c r="O422" s="317">
        <v>1176.0896884515657</v>
      </c>
      <c r="P422" s="162"/>
      <c r="Q422" s="258">
        <v>0.41968845156564782</v>
      </c>
      <c r="R422" s="258"/>
      <c r="S422" s="258"/>
      <c r="T422" s="258"/>
      <c r="U422" s="258"/>
      <c r="V422" s="108" t="s">
        <v>44</v>
      </c>
      <c r="W422" s="298" t="s">
        <v>146</v>
      </c>
      <c r="X422" s="291"/>
      <c r="Y422" s="291"/>
      <c r="Z422" s="292">
        <v>45745.692907402299</v>
      </c>
      <c r="AA422" s="291"/>
      <c r="AB422" s="291"/>
      <c r="AC422" s="292">
        <v>45745.692907402299</v>
      </c>
      <c r="AD422" s="300"/>
      <c r="AE422" s="299"/>
      <c r="AF422" s="292">
        <v>52419.020000000004</v>
      </c>
      <c r="AG422" s="293"/>
      <c r="AH422" s="294">
        <v>6673.3270925977049</v>
      </c>
      <c r="AI422" s="295">
        <v>0.14587880669128234</v>
      </c>
      <c r="AJ422" s="300"/>
      <c r="AK422" s="291"/>
      <c r="AL422" s="292">
        <v>54215.73</v>
      </c>
      <c r="AM422" s="296"/>
      <c r="AN422" s="294">
        <v>-1796.7099999999991</v>
      </c>
      <c r="AO422" s="301">
        <v>-3.314001305525166E-2</v>
      </c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1:61" ht="20.45" customHeight="1">
      <c r="A423" t="s">
        <v>45</v>
      </c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>
        <v>1175.67</v>
      </c>
      <c r="N423" s="258">
        <v>1.5256866154276199E-2</v>
      </c>
      <c r="O423" s="317">
        <v>1.526231252148131E-2</v>
      </c>
      <c r="P423" s="162">
        <v>1176.0896884515657</v>
      </c>
      <c r="Q423" s="258">
        <v>0.41968845156566204</v>
      </c>
      <c r="R423" s="258"/>
      <c r="S423" s="258"/>
      <c r="T423" s="258"/>
      <c r="U423" s="258"/>
      <c r="V423" s="108" t="s">
        <v>45</v>
      </c>
      <c r="W423" s="298" t="s">
        <v>147</v>
      </c>
      <c r="X423" s="291"/>
      <c r="Y423" s="291"/>
      <c r="Z423" s="292">
        <v>34709.818583908047</v>
      </c>
      <c r="AA423" s="291"/>
      <c r="AB423" s="291"/>
      <c r="AC423" s="292">
        <v>34709.818583908047</v>
      </c>
      <c r="AD423" s="300"/>
      <c r="AE423" s="299"/>
      <c r="AF423" s="292">
        <v>30463.27</v>
      </c>
      <c r="AG423" s="293"/>
      <c r="AH423" s="294">
        <v>-4246.5485839080466</v>
      </c>
      <c r="AI423" s="295">
        <v>-0.1223443036339235</v>
      </c>
      <c r="AJ423" s="300"/>
      <c r="AK423" s="291"/>
      <c r="AL423" s="292">
        <v>31680.84</v>
      </c>
      <c r="AM423" s="296"/>
      <c r="AN423" s="294">
        <v>-1217.5699999999997</v>
      </c>
      <c r="AO423" s="301">
        <v>-3.8432377424335959E-2</v>
      </c>
      <c r="AP423" s="258"/>
      <c r="AQ423" s="258" t="s">
        <v>534</v>
      </c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1:61" ht="20.45" hidden="1" customHeight="1">
      <c r="A424" t="s">
        <v>21</v>
      </c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317"/>
      <c r="P424" s="162"/>
      <c r="Q424" s="258"/>
      <c r="R424" s="258"/>
      <c r="S424" s="258"/>
      <c r="T424" s="258"/>
      <c r="U424" s="258"/>
      <c r="V424" s="108" t="s">
        <v>21</v>
      </c>
      <c r="W424" s="298"/>
      <c r="X424" s="291"/>
      <c r="Y424" s="291"/>
      <c r="Z424" s="292">
        <v>0</v>
      </c>
      <c r="AA424" s="291"/>
      <c r="AB424" s="291"/>
      <c r="AC424" s="292">
        <v>0</v>
      </c>
      <c r="AD424" s="300"/>
      <c r="AE424" s="299"/>
      <c r="AF424" s="292">
        <v>0</v>
      </c>
      <c r="AG424" s="293"/>
      <c r="AH424" s="294">
        <v>0</v>
      </c>
      <c r="AI424" s="295">
        <v>0</v>
      </c>
      <c r="AJ424" s="300"/>
      <c r="AK424" s="291"/>
      <c r="AL424" s="292">
        <v>0</v>
      </c>
      <c r="AM424" s="296"/>
      <c r="AN424" s="294">
        <v>0</v>
      </c>
      <c r="AO424" s="301">
        <v>0</v>
      </c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1:61" ht="20.45" hidden="1" customHeight="1">
      <c r="A425" t="s">
        <v>21</v>
      </c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317"/>
      <c r="P425" s="162"/>
      <c r="Q425" s="258"/>
      <c r="R425" s="258"/>
      <c r="S425" s="258"/>
      <c r="T425" s="258"/>
      <c r="U425" s="258"/>
      <c r="V425" s="108" t="s">
        <v>21</v>
      </c>
      <c r="W425" s="298"/>
      <c r="X425" s="291"/>
      <c r="Y425" s="291"/>
      <c r="Z425" s="292">
        <v>0</v>
      </c>
      <c r="AA425" s="291"/>
      <c r="AB425" s="291"/>
      <c r="AC425" s="292">
        <v>0</v>
      </c>
      <c r="AD425" s="300"/>
      <c r="AE425" s="299"/>
      <c r="AF425" s="292">
        <v>0</v>
      </c>
      <c r="AG425" s="293"/>
      <c r="AH425" s="294">
        <v>0</v>
      </c>
      <c r="AI425" s="295">
        <v>0</v>
      </c>
      <c r="AJ425" s="300"/>
      <c r="AK425" s="291"/>
      <c r="AL425" s="292">
        <v>0</v>
      </c>
      <c r="AM425" s="296"/>
      <c r="AN425" s="294">
        <v>0</v>
      </c>
      <c r="AO425" s="301">
        <v>0</v>
      </c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1:61" ht="20.45" hidden="1" customHeight="1">
      <c r="A426" t="s">
        <v>21</v>
      </c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317"/>
      <c r="P426" s="162"/>
      <c r="Q426" s="258"/>
      <c r="R426" s="258"/>
      <c r="S426" s="258"/>
      <c r="T426" s="258"/>
      <c r="U426" s="258"/>
      <c r="V426" s="108" t="s">
        <v>21</v>
      </c>
      <c r="W426" s="298"/>
      <c r="X426" s="291"/>
      <c r="Y426" s="291"/>
      <c r="Z426" s="292">
        <v>0</v>
      </c>
      <c r="AA426" s="291"/>
      <c r="AB426" s="291"/>
      <c r="AC426" s="292">
        <v>0</v>
      </c>
      <c r="AD426" s="300"/>
      <c r="AE426" s="299"/>
      <c r="AF426" s="292">
        <v>0</v>
      </c>
      <c r="AG426" s="293"/>
      <c r="AH426" s="294">
        <v>0</v>
      </c>
      <c r="AI426" s="295">
        <v>0</v>
      </c>
      <c r="AJ426" s="300"/>
      <c r="AK426" s="291"/>
      <c r="AL426" s="292">
        <v>0</v>
      </c>
      <c r="AM426" s="296"/>
      <c r="AN426" s="294">
        <v>0</v>
      </c>
      <c r="AO426" s="301">
        <v>0</v>
      </c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1:61" ht="20.45" customHeight="1">
      <c r="A427" t="s">
        <v>46</v>
      </c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 t="s">
        <v>560</v>
      </c>
      <c r="M427" s="258"/>
      <c r="N427" s="258"/>
      <c r="O427" s="317"/>
      <c r="P427" s="162"/>
      <c r="Q427" s="258"/>
      <c r="R427" s="258"/>
      <c r="S427" s="258"/>
      <c r="T427" s="258"/>
      <c r="U427" s="258"/>
      <c r="V427" s="109" t="s">
        <v>46</v>
      </c>
      <c r="W427" s="302" t="s">
        <v>148</v>
      </c>
      <c r="X427" s="275"/>
      <c r="Y427" s="275"/>
      <c r="Z427" s="276">
        <v>37414.988572296192</v>
      </c>
      <c r="AA427" s="275"/>
      <c r="AB427" s="275"/>
      <c r="AC427" s="276">
        <v>37414.988572296192</v>
      </c>
      <c r="AD427" s="304"/>
      <c r="AE427" s="303"/>
      <c r="AF427" s="276">
        <v>39441.650000000009</v>
      </c>
      <c r="AG427" s="277"/>
      <c r="AH427" s="278">
        <v>2026.661427703817</v>
      </c>
      <c r="AI427" s="305">
        <v>5.416710000559647E-2</v>
      </c>
      <c r="AJ427" s="304"/>
      <c r="AK427" s="275"/>
      <c r="AL427" s="276">
        <v>43335.24</v>
      </c>
      <c r="AM427" s="280"/>
      <c r="AN427" s="278">
        <v>-3893.5899999999892</v>
      </c>
      <c r="AO427" s="306">
        <v>-8.9848123605638028E-2</v>
      </c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1:61" ht="20.45" customHeight="1">
      <c r="A428" t="s">
        <v>47</v>
      </c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 t="s">
        <v>554</v>
      </c>
      <c r="M428" s="258">
        <v>51.58</v>
      </c>
      <c r="N428" s="258">
        <v>0.53097345132743357</v>
      </c>
      <c r="O428" s="317">
        <v>3873.7157527773888</v>
      </c>
      <c r="P428" s="162"/>
      <c r="Q428" s="258">
        <v>3822.1357527773889</v>
      </c>
      <c r="R428" s="258">
        <v>6732</v>
      </c>
      <c r="S428" s="258">
        <v>3822.1357527773889</v>
      </c>
      <c r="T428" s="258"/>
      <c r="U428" s="258"/>
      <c r="V428" s="108" t="s">
        <v>47</v>
      </c>
      <c r="W428" s="298" t="s">
        <v>149</v>
      </c>
      <c r="X428" s="291"/>
      <c r="Y428" s="291"/>
      <c r="Z428" s="292">
        <v>37414.988572296192</v>
      </c>
      <c r="AA428" s="291"/>
      <c r="AB428" s="291"/>
      <c r="AC428" s="292">
        <v>37414.988572296192</v>
      </c>
      <c r="AD428" s="300"/>
      <c r="AE428" s="299"/>
      <c r="AF428" s="292">
        <v>37071.050000000003</v>
      </c>
      <c r="AG428" s="293"/>
      <c r="AH428" s="294">
        <v>-343.9385722961888</v>
      </c>
      <c r="AI428" s="295">
        <v>-9.1925344740277967E-3</v>
      </c>
      <c r="AJ428" s="300"/>
      <c r="AK428" s="291"/>
      <c r="AL428" s="292">
        <v>34220.81</v>
      </c>
      <c r="AM428" s="296"/>
      <c r="AN428" s="294">
        <v>2850.2400000000052</v>
      </c>
      <c r="AO428" s="301">
        <v>8.3289670817260186E-2</v>
      </c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1:61" ht="20.45" customHeight="1">
      <c r="A429" t="s">
        <v>48</v>
      </c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 t="s">
        <v>555</v>
      </c>
      <c r="M429" s="258">
        <v>2792.49</v>
      </c>
      <c r="N429" s="258">
        <v>0.38053097345132741</v>
      </c>
      <c r="O429" s="317">
        <v>2776.162956157129</v>
      </c>
      <c r="P429" s="162"/>
      <c r="Q429" s="258">
        <v>-16.327043842870808</v>
      </c>
      <c r="R429" s="258">
        <v>6739</v>
      </c>
      <c r="S429" s="258">
        <v>-16.327043842870808</v>
      </c>
      <c r="T429" s="258"/>
      <c r="U429" s="258"/>
      <c r="V429" s="108" t="s">
        <v>48</v>
      </c>
      <c r="W429" s="298" t="s">
        <v>150</v>
      </c>
      <c r="X429" s="291"/>
      <c r="Y429" s="291"/>
      <c r="Z429" s="292">
        <v>26814.075143478938</v>
      </c>
      <c r="AA429" s="291"/>
      <c r="AB429" s="291"/>
      <c r="AC429" s="292">
        <v>26814.075143478938</v>
      </c>
      <c r="AD429" s="300"/>
      <c r="AE429" s="299"/>
      <c r="AF429" s="292">
        <v>29323.11</v>
      </c>
      <c r="AG429" s="293"/>
      <c r="AH429" s="294">
        <v>2509.0348565210625</v>
      </c>
      <c r="AI429" s="295">
        <v>9.3571560573896886E-2</v>
      </c>
      <c r="AJ429" s="300"/>
      <c r="AK429" s="291"/>
      <c r="AL429" s="292">
        <v>26571.49</v>
      </c>
      <c r="AM429" s="296"/>
      <c r="AN429" s="294">
        <v>2751.619999999999</v>
      </c>
      <c r="AO429" s="301">
        <v>0.10355535199569157</v>
      </c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1:61" ht="20.45" customHeight="1">
      <c r="A430" t="s">
        <v>49</v>
      </c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 t="s">
        <v>556</v>
      </c>
      <c r="M430" s="258">
        <v>4494.3499999999995</v>
      </c>
      <c r="N430" s="258">
        <v>8.8495575221238937E-2</v>
      </c>
      <c r="O430" s="317">
        <v>645.61929212956488</v>
      </c>
      <c r="P430" s="162"/>
      <c r="Q430" s="258">
        <v>-3848.7307078704343</v>
      </c>
      <c r="R430" s="258">
        <v>6731</v>
      </c>
      <c r="S430" s="258">
        <v>-3848.7307078704343</v>
      </c>
      <c r="T430" s="258"/>
      <c r="U430" s="258"/>
      <c r="V430" s="108" t="s">
        <v>49</v>
      </c>
      <c r="W430" s="298"/>
      <c r="X430" s="291"/>
      <c r="Y430" s="291"/>
      <c r="Z430" s="292">
        <v>6235.831428716032</v>
      </c>
      <c r="AA430" s="291"/>
      <c r="AB430" s="291"/>
      <c r="AC430" s="292">
        <v>6235.831428716032</v>
      </c>
      <c r="AD430" s="300"/>
      <c r="AE430" s="299"/>
      <c r="AF430" s="292">
        <v>10664.26</v>
      </c>
      <c r="AG430" s="293"/>
      <c r="AH430" s="294">
        <v>4428.4285712839683</v>
      </c>
      <c r="AI430" s="318">
        <v>0.71015848037376939</v>
      </c>
      <c r="AJ430" s="300"/>
      <c r="AK430" s="291"/>
      <c r="AL430" s="292">
        <v>12715.619999999999</v>
      </c>
      <c r="AM430" s="296"/>
      <c r="AN430" s="294">
        <v>-2051.3599999999988</v>
      </c>
      <c r="AO430" s="301">
        <v>-0.1613259911824983</v>
      </c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1:61" ht="20.45" hidden="1" customHeight="1">
      <c r="A431" t="s">
        <v>21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>
        <v>-42.921998935916235</v>
      </c>
      <c r="R431" s="11"/>
      <c r="S431" s="11"/>
      <c r="T431" s="258"/>
      <c r="U431" s="258"/>
      <c r="V431" s="30" t="s">
        <v>21</v>
      </c>
      <c r="W431" s="298"/>
      <c r="X431" s="291"/>
      <c r="Y431" s="299"/>
      <c r="Z431" s="292">
        <v>0</v>
      </c>
      <c r="AA431" s="291"/>
      <c r="AB431" s="291"/>
      <c r="AC431" s="292">
        <v>0</v>
      </c>
      <c r="AD431" s="300"/>
      <c r="AE431" s="299"/>
      <c r="AF431" s="292">
        <v>0</v>
      </c>
      <c r="AG431" s="293"/>
      <c r="AH431" s="294">
        <v>0</v>
      </c>
      <c r="AI431" s="295">
        <v>0</v>
      </c>
      <c r="AJ431" s="300"/>
      <c r="AK431" s="291"/>
      <c r="AL431" s="292">
        <v>0</v>
      </c>
      <c r="AM431" s="296"/>
      <c r="AN431" s="294"/>
      <c r="AO431" s="306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1:61" ht="20.45" customHeight="1">
      <c r="A432" t="s">
        <v>50</v>
      </c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O432">
        <v>7295.4980010640829</v>
      </c>
      <c r="Q432">
        <v>-42.921998935916235</v>
      </c>
      <c r="R432" s="258"/>
      <c r="S432" s="258"/>
      <c r="T432" s="258"/>
      <c r="U432" s="258"/>
      <c r="V432" s="308" t="s">
        <v>50</v>
      </c>
      <c r="W432" s="309"/>
      <c r="X432" s="310">
        <v>0.51050841439167038</v>
      </c>
      <c r="Y432" s="309"/>
      <c r="Z432" s="311">
        <v>268589.31762920314</v>
      </c>
      <c r="AA432" s="310">
        <v>0.51050841439167038</v>
      </c>
      <c r="AB432" s="309"/>
      <c r="AC432" s="311">
        <v>268589.31762920314</v>
      </c>
      <c r="AD432" s="312">
        <v>0.46001435648527106</v>
      </c>
      <c r="AE432" s="319"/>
      <c r="AF432" s="311">
        <v>285881.12</v>
      </c>
      <c r="AG432" s="320"/>
      <c r="AH432" s="314">
        <v>17291.802370796853</v>
      </c>
      <c r="AI432" s="310">
        <v>6.4380082288562138E-2</v>
      </c>
      <c r="AJ432" s="312">
        <v>0.5309675575357391</v>
      </c>
      <c r="AK432" s="309"/>
      <c r="AL432" s="311">
        <v>294352.83</v>
      </c>
      <c r="AM432" s="321"/>
      <c r="AN432" s="314">
        <v>-8471.710000000021</v>
      </c>
      <c r="AO432" s="289">
        <v>-2.8780800238951399E-2</v>
      </c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1:62" ht="20.45" customHeight="1">
      <c r="A433" t="s">
        <v>51</v>
      </c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>
        <v>7338.4199999999992</v>
      </c>
      <c r="N433" s="258">
        <v>9.5231903275462951E-2</v>
      </c>
      <c r="O433" s="258">
        <v>9.4674897318996198E-2</v>
      </c>
      <c r="P433" s="258">
        <v>7295.4980010640829</v>
      </c>
      <c r="Q433" s="322">
        <v>-42.921998935916235</v>
      </c>
      <c r="S433" s="258"/>
      <c r="T433" s="258"/>
      <c r="U433" s="258"/>
      <c r="V433" s="222" t="s">
        <v>51</v>
      </c>
      <c r="W433" s="323" t="s">
        <v>140</v>
      </c>
      <c r="X433" s="324"/>
      <c r="Y433" s="324"/>
      <c r="Z433" s="325">
        <v>10881.833333333332</v>
      </c>
      <c r="AA433" s="324"/>
      <c r="AB433" s="324"/>
      <c r="AC433" s="325">
        <v>10881.833333333332</v>
      </c>
      <c r="AD433" s="326"/>
      <c r="AE433" s="327"/>
      <c r="AF433" s="325">
        <v>7462.47</v>
      </c>
      <c r="AG433" s="326"/>
      <c r="AH433" s="328">
        <v>-3419.3633333333319</v>
      </c>
      <c r="AI433" s="329">
        <v>-0.31422676938628591</v>
      </c>
      <c r="AJ433" s="326"/>
      <c r="AK433" s="324"/>
      <c r="AL433" s="325">
        <v>21975.4</v>
      </c>
      <c r="AM433" s="330"/>
      <c r="AN433" s="328">
        <v>-14512.93</v>
      </c>
      <c r="AO433" s="297">
        <v>-0.66041710276035925</v>
      </c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1:62" ht="20.45" customHeight="1">
      <c r="A434" t="s">
        <v>52</v>
      </c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 t="s">
        <v>228</v>
      </c>
      <c r="M434" s="258"/>
      <c r="N434" s="258"/>
      <c r="O434" s="258"/>
      <c r="Q434" s="322"/>
      <c r="S434" s="258"/>
      <c r="T434" s="258"/>
      <c r="U434" s="258"/>
      <c r="V434" s="108" t="s">
        <v>52</v>
      </c>
      <c r="W434" s="298" t="s">
        <v>151</v>
      </c>
      <c r="X434" s="291"/>
      <c r="Y434" s="291"/>
      <c r="Z434" s="292">
        <v>5083.1928547194548</v>
      </c>
      <c r="AA434" s="291"/>
      <c r="AB434" s="291"/>
      <c r="AC434" s="292">
        <v>5083.1928547194548</v>
      </c>
      <c r="AD434" s="300"/>
      <c r="AE434" s="299"/>
      <c r="AF434" s="292">
        <v>4992.8</v>
      </c>
      <c r="AG434" s="293"/>
      <c r="AH434" s="294">
        <v>-90.39285471945459</v>
      </c>
      <c r="AI434" s="295">
        <v>-1.7782692355559553E-2</v>
      </c>
      <c r="AJ434" s="300"/>
      <c r="AK434" s="291"/>
      <c r="AL434" s="292">
        <v>3137.72</v>
      </c>
      <c r="AM434" s="296"/>
      <c r="AN434" s="294">
        <v>1855.0800000000004</v>
      </c>
      <c r="AO434" s="301">
        <v>0.59121910176816306</v>
      </c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1:62" ht="20.45" customHeight="1">
      <c r="A435" t="s">
        <v>53</v>
      </c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 t="s">
        <v>554</v>
      </c>
      <c r="M435" s="258">
        <v>37071.050000000003</v>
      </c>
      <c r="N435" s="258">
        <v>0.53097345132743357</v>
      </c>
      <c r="O435" s="258">
        <v>40915.975221238936</v>
      </c>
      <c r="P435" s="258"/>
      <c r="Q435" s="322">
        <v>3844.925221238931</v>
      </c>
      <c r="S435" s="258"/>
      <c r="T435" s="258"/>
      <c r="U435" s="258"/>
      <c r="V435" s="109" t="s">
        <v>53</v>
      </c>
      <c r="W435" s="302" t="s">
        <v>152</v>
      </c>
      <c r="X435" s="275"/>
      <c r="Y435" s="275"/>
      <c r="Z435" s="276">
        <v>26652.437500000004</v>
      </c>
      <c r="AA435" s="275"/>
      <c r="AB435" s="275"/>
      <c r="AC435" s="276">
        <v>26652.437500000004</v>
      </c>
      <c r="AD435" s="304"/>
      <c r="AE435" s="303"/>
      <c r="AF435" s="276">
        <v>25529.22</v>
      </c>
      <c r="AG435" s="277"/>
      <c r="AH435" s="278">
        <v>-1123.2175000000025</v>
      </c>
      <c r="AI435" s="305">
        <v>-4.2143143568013332E-2</v>
      </c>
      <c r="AJ435" s="304"/>
      <c r="AK435" s="275"/>
      <c r="AL435" s="276">
        <v>39044.530000000006</v>
      </c>
      <c r="AM435" s="280"/>
      <c r="AN435" s="278">
        <v>-13515.310000000005</v>
      </c>
      <c r="AO435" s="281">
        <v>-0.34615117661808203</v>
      </c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1:62" ht="20.45" customHeight="1">
      <c r="A436" t="s">
        <v>54</v>
      </c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 t="s">
        <v>555</v>
      </c>
      <c r="M436" s="258">
        <v>29323.11</v>
      </c>
      <c r="N436" s="258">
        <v>0.38053097345132741</v>
      </c>
      <c r="O436" s="258">
        <v>29323.115575221236</v>
      </c>
      <c r="P436" s="258"/>
      <c r="Q436" s="322">
        <v>5.5752212385868916E-3</v>
      </c>
      <c r="S436" s="258"/>
      <c r="T436" s="258"/>
      <c r="U436" s="258"/>
      <c r="V436" s="108" t="s">
        <v>54</v>
      </c>
      <c r="W436" s="298" t="s">
        <v>153</v>
      </c>
      <c r="X436" s="291"/>
      <c r="Y436" s="291"/>
      <c r="Z436" s="292">
        <v>19483.113333333335</v>
      </c>
      <c r="AA436" s="291"/>
      <c r="AB436" s="291"/>
      <c r="AC436" s="292">
        <v>19483.113333333335</v>
      </c>
      <c r="AD436" s="300"/>
      <c r="AE436" s="299"/>
      <c r="AF436" s="292">
        <v>15901.68</v>
      </c>
      <c r="AG436" s="293"/>
      <c r="AH436" s="294">
        <v>-3581.4333333333343</v>
      </c>
      <c r="AI436" s="295">
        <v>-0.18382243494965045</v>
      </c>
      <c r="AJ436" s="300"/>
      <c r="AK436" s="291"/>
      <c r="AL436" s="292">
        <v>17423.199999999997</v>
      </c>
      <c r="AM436" s="296"/>
      <c r="AN436" s="294">
        <v>-1521.5199999999968</v>
      </c>
      <c r="AO436" s="301">
        <v>-8.7327241838468087E-2</v>
      </c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1:62" ht="20.45" customHeight="1">
      <c r="A437" t="s">
        <v>55</v>
      </c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 t="s">
        <v>556</v>
      </c>
      <c r="M437" s="258">
        <v>10664.26</v>
      </c>
      <c r="N437" s="258">
        <v>8.8495575221238937E-2</v>
      </c>
      <c r="O437" s="258">
        <v>6819.3292035398235</v>
      </c>
      <c r="P437" s="258"/>
      <c r="Q437" s="322">
        <v>-3844.9307964601762</v>
      </c>
      <c r="S437" s="258"/>
      <c r="T437" s="258"/>
      <c r="U437" s="258"/>
      <c r="V437" s="108" t="s">
        <v>55</v>
      </c>
      <c r="W437" s="298" t="s">
        <v>154</v>
      </c>
      <c r="X437" s="291"/>
      <c r="Y437" s="291"/>
      <c r="Z437" s="292">
        <v>4989.0524999999998</v>
      </c>
      <c r="AA437" s="291"/>
      <c r="AB437" s="291"/>
      <c r="AC437" s="292">
        <v>4989.0524999999998</v>
      </c>
      <c r="AD437" s="300"/>
      <c r="AE437" s="299"/>
      <c r="AF437" s="292">
        <v>2361.5</v>
      </c>
      <c r="AG437" s="293"/>
      <c r="AH437" s="294">
        <v>-2627.5524999999998</v>
      </c>
      <c r="AI437" s="295">
        <v>-0.52666363001792427</v>
      </c>
      <c r="AJ437" s="300"/>
      <c r="AK437" s="291"/>
      <c r="AL437" s="292">
        <v>6077.0000000000009</v>
      </c>
      <c r="AM437" s="296"/>
      <c r="AN437" s="294">
        <v>-3715.5000000000009</v>
      </c>
      <c r="AO437" s="301">
        <v>-0.61140365311831502</v>
      </c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1:62" ht="20.45" customHeight="1">
      <c r="A438" t="s">
        <v>56</v>
      </c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>
        <v>77058.419999999984</v>
      </c>
      <c r="P438" s="258"/>
      <c r="Q438" s="322">
        <v>-6.8212102632969618E-12</v>
      </c>
      <c r="S438" s="258"/>
      <c r="T438" s="258"/>
      <c r="U438" s="258"/>
      <c r="V438" s="108" t="s">
        <v>56</v>
      </c>
      <c r="W438" s="298" t="s">
        <v>155</v>
      </c>
      <c r="X438" s="291"/>
      <c r="Y438" s="291"/>
      <c r="Z438" s="292">
        <v>24222.601333333332</v>
      </c>
      <c r="AA438" s="291"/>
      <c r="AB438" s="291"/>
      <c r="AC438" s="292">
        <v>24222.601333333332</v>
      </c>
      <c r="AD438" s="300"/>
      <c r="AE438" s="299"/>
      <c r="AF438" s="292">
        <v>16163.55</v>
      </c>
      <c r="AG438" s="293"/>
      <c r="AH438" s="294">
        <v>-8059.0513333333329</v>
      </c>
      <c r="AI438" s="295">
        <v>-0.33270792110354674</v>
      </c>
      <c r="AJ438" s="300"/>
      <c r="AK438" s="291"/>
      <c r="AL438" s="292">
        <v>35378.75</v>
      </c>
      <c r="AM438" s="296"/>
      <c r="AN438" s="294">
        <v>-19215.2</v>
      </c>
      <c r="AO438" s="301">
        <v>-0.54312829028724874</v>
      </c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1:62" ht="20.45" customHeight="1"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>
        <v>77058.42</v>
      </c>
      <c r="N439" s="258">
        <v>1</v>
      </c>
      <c r="O439" s="258"/>
      <c r="P439" s="258"/>
      <c r="Q439" s="322"/>
      <c r="S439" s="258"/>
      <c r="T439" s="258"/>
      <c r="U439" s="258"/>
      <c r="V439" s="223" t="s">
        <v>99</v>
      </c>
      <c r="W439" s="331"/>
      <c r="X439" s="332"/>
      <c r="Y439" s="332"/>
      <c r="Z439" s="333">
        <v>0</v>
      </c>
      <c r="AA439" s="332"/>
      <c r="AB439" s="332"/>
      <c r="AC439" s="333">
        <v>0</v>
      </c>
      <c r="AD439" s="334"/>
      <c r="AE439" s="335"/>
      <c r="AF439" s="333">
        <v>0</v>
      </c>
      <c r="AG439" s="336"/>
      <c r="AH439" s="337">
        <v>0</v>
      </c>
      <c r="AI439" s="338">
        <v>0</v>
      </c>
      <c r="AJ439" s="334"/>
      <c r="AK439" s="332"/>
      <c r="AL439" s="333">
        <v>0</v>
      </c>
      <c r="AM439" s="339"/>
      <c r="AN439" s="337">
        <v>0</v>
      </c>
      <c r="AO439" s="340">
        <v>0</v>
      </c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1:62" ht="20.45" customHeight="1">
      <c r="A440" t="s">
        <v>57</v>
      </c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341"/>
      <c r="Q440" s="322"/>
      <c r="R440" s="258"/>
      <c r="S440" s="258"/>
      <c r="T440" s="258"/>
      <c r="U440" s="258"/>
      <c r="V440" s="108" t="s">
        <v>57</v>
      </c>
      <c r="W440" s="298" t="s">
        <v>156</v>
      </c>
      <c r="X440" s="291"/>
      <c r="Y440" s="299"/>
      <c r="Z440" s="292">
        <v>1075.8272153679354</v>
      </c>
      <c r="AA440" s="291"/>
      <c r="AB440" s="299"/>
      <c r="AC440" s="292">
        <v>1075.8272153679354</v>
      </c>
      <c r="AD440" s="300"/>
      <c r="AE440" s="299"/>
      <c r="AF440" s="292">
        <v>1148.78</v>
      </c>
      <c r="AG440" s="293"/>
      <c r="AH440" s="294">
        <v>72.952784632064549</v>
      </c>
      <c r="AI440" s="295">
        <v>6.7810874822602923E-2</v>
      </c>
      <c r="AJ440" s="300"/>
      <c r="AK440" s="291"/>
      <c r="AL440" s="292">
        <v>985</v>
      </c>
      <c r="AM440" s="296"/>
      <c r="AN440" s="294">
        <v>163.77999999999997</v>
      </c>
      <c r="AO440" s="301">
        <v>0.16627411167512687</v>
      </c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1:62" ht="20.45" customHeight="1">
      <c r="A441" t="s">
        <v>58</v>
      </c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Q441" s="322"/>
      <c r="S441" s="258"/>
      <c r="T441" s="258"/>
      <c r="U441" s="258"/>
      <c r="V441" s="108" t="s">
        <v>58</v>
      </c>
      <c r="W441" s="298" t="s">
        <v>157</v>
      </c>
      <c r="X441" s="291"/>
      <c r="Y441" s="291"/>
      <c r="Z441" s="292">
        <v>1515</v>
      </c>
      <c r="AA441" s="291"/>
      <c r="AB441" s="291"/>
      <c r="AC441" s="292">
        <v>1515</v>
      </c>
      <c r="AD441" s="300"/>
      <c r="AE441" s="299"/>
      <c r="AF441" s="292">
        <v>677.03</v>
      </c>
      <c r="AG441" s="293"/>
      <c r="AH441" s="294">
        <v>-837.97</v>
      </c>
      <c r="AI441" s="318">
        <v>-0.55311551155115513</v>
      </c>
      <c r="AJ441" s="300"/>
      <c r="AK441" s="291"/>
      <c r="AL441" s="292">
        <v>1515</v>
      </c>
      <c r="AM441" s="296"/>
      <c r="AN441" s="294">
        <v>-837.97</v>
      </c>
      <c r="AO441" s="301">
        <v>-0.55311551155115513</v>
      </c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1:62" ht="20.45" customHeight="1">
      <c r="A442" t="s">
        <v>59</v>
      </c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 t="s">
        <v>59</v>
      </c>
      <c r="W442" s="298" t="s">
        <v>158</v>
      </c>
      <c r="X442" s="291"/>
      <c r="Y442" s="291"/>
      <c r="Z442" s="292">
        <v>2180</v>
      </c>
      <c r="AA442" s="291"/>
      <c r="AB442" s="291"/>
      <c r="AC442" s="292">
        <v>2180</v>
      </c>
      <c r="AD442" s="300"/>
      <c r="AE442" s="299"/>
      <c r="AF442" s="292">
        <v>1999.21</v>
      </c>
      <c r="AG442" s="293"/>
      <c r="AH442" s="294">
        <v>-180.78999999999996</v>
      </c>
      <c r="AI442" s="295">
        <v>-8.2931192660550448E-2</v>
      </c>
      <c r="AJ442" s="300"/>
      <c r="AK442" s="291"/>
      <c r="AL442" s="292">
        <v>1850</v>
      </c>
      <c r="AM442" s="296"/>
      <c r="AN442" s="294">
        <v>149.21000000000004</v>
      </c>
      <c r="AO442" s="301">
        <v>8.065405405405407E-2</v>
      </c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1:62" ht="20.45" customHeight="1">
      <c r="A443" t="s">
        <v>60</v>
      </c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S443" s="258"/>
      <c r="T443" s="258"/>
      <c r="U443" s="258"/>
      <c r="V443" s="108" t="s">
        <v>60</v>
      </c>
      <c r="W443" s="298" t="s">
        <v>159</v>
      </c>
      <c r="X443" s="291"/>
      <c r="Y443" s="291"/>
      <c r="Z443" s="292">
        <v>1949.1</v>
      </c>
      <c r="AA443" s="291"/>
      <c r="AB443" s="291"/>
      <c r="AC443" s="292">
        <v>1949.1</v>
      </c>
      <c r="AD443" s="300"/>
      <c r="AE443" s="299"/>
      <c r="AF443" s="292">
        <v>617.02</v>
      </c>
      <c r="AG443" s="293"/>
      <c r="AH443" s="294">
        <v>-1332.08</v>
      </c>
      <c r="AI443" s="318">
        <v>-0.68343337950849115</v>
      </c>
      <c r="AJ443" s="300"/>
      <c r="AK443" s="291"/>
      <c r="AL443" s="292">
        <v>1656.2400000000002</v>
      </c>
      <c r="AM443" s="296"/>
      <c r="AN443" s="294">
        <v>-1039.2200000000003</v>
      </c>
      <c r="AO443" s="301">
        <v>-0.62745737332753715</v>
      </c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1:62" ht="20.45" customHeight="1">
      <c r="A444" t="s">
        <v>61</v>
      </c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S444" s="258"/>
      <c r="T444" s="258"/>
      <c r="U444" s="258"/>
      <c r="V444" s="108" t="s">
        <v>61</v>
      </c>
      <c r="W444" s="298" t="s">
        <v>160</v>
      </c>
      <c r="X444" s="291"/>
      <c r="Y444" s="291"/>
      <c r="Z444" s="292">
        <v>865</v>
      </c>
      <c r="AA444" s="291"/>
      <c r="AB444" s="291"/>
      <c r="AC444" s="292">
        <v>865</v>
      </c>
      <c r="AD444" s="300"/>
      <c r="AE444" s="299"/>
      <c r="AF444" s="292">
        <v>520.09</v>
      </c>
      <c r="AG444" s="293"/>
      <c r="AH444" s="294">
        <v>-344.90999999999997</v>
      </c>
      <c r="AI444" s="295">
        <v>-0.39873988439306357</v>
      </c>
      <c r="AJ444" s="300"/>
      <c r="AK444" s="291"/>
      <c r="AL444" s="292">
        <v>222.26</v>
      </c>
      <c r="AM444" s="296"/>
      <c r="AN444" s="294">
        <v>297.83000000000004</v>
      </c>
      <c r="AO444" s="301">
        <v>1.3400071987762083</v>
      </c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1:62" ht="20.45" customHeight="1">
      <c r="A445" t="s">
        <v>62</v>
      </c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 t="s">
        <v>62</v>
      </c>
      <c r="W445" s="298" t="s">
        <v>161</v>
      </c>
      <c r="X445" s="291"/>
      <c r="Y445" s="299"/>
      <c r="Z445" s="292">
        <v>3891</v>
      </c>
      <c r="AA445" s="291"/>
      <c r="AB445" s="299"/>
      <c r="AC445" s="292">
        <v>3891</v>
      </c>
      <c r="AD445" s="300"/>
      <c r="AE445" s="299"/>
      <c r="AF445" s="292">
        <v>234.77</v>
      </c>
      <c r="AG445" s="293"/>
      <c r="AH445" s="294">
        <v>-3656.23</v>
      </c>
      <c r="AI445" s="318">
        <v>-0.93966332562323307</v>
      </c>
      <c r="AJ445" s="300"/>
      <c r="AK445" s="291"/>
      <c r="AL445" s="292">
        <v>5378.66</v>
      </c>
      <c r="AM445" s="296"/>
      <c r="AN445" s="294">
        <v>-5143.8899999999994</v>
      </c>
      <c r="AO445" s="301">
        <v>-0.95635158199254078</v>
      </c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1:62" ht="20.45" customHeight="1">
      <c r="A446" t="s">
        <v>63</v>
      </c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 t="s">
        <v>63</v>
      </c>
      <c r="W446" s="298" t="s">
        <v>162</v>
      </c>
      <c r="X446" s="291"/>
      <c r="Y446" s="299"/>
      <c r="Z446" s="292">
        <v>3188.5833333333335</v>
      </c>
      <c r="AA446" s="291"/>
      <c r="AB446" s="299"/>
      <c r="AC446" s="292">
        <v>3188.5833333333335</v>
      </c>
      <c r="AD446" s="300"/>
      <c r="AE446" s="299"/>
      <c r="AF446" s="292">
        <v>2983.5399999999995</v>
      </c>
      <c r="AG446" s="293"/>
      <c r="AH446" s="294">
        <v>-205.04333333333398</v>
      </c>
      <c r="AI446" s="295">
        <v>-6.4305464809346041E-2</v>
      </c>
      <c r="AJ446" s="300"/>
      <c r="AK446" s="291"/>
      <c r="AL446" s="292">
        <v>7762.5</v>
      </c>
      <c r="AM446" s="296"/>
      <c r="AN446" s="294">
        <v>-4778.9600000000009</v>
      </c>
      <c r="AO446" s="301">
        <v>-0.61564702093397761</v>
      </c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1:62" ht="20.45" customHeight="1">
      <c r="A447" t="s">
        <v>64</v>
      </c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 t="s">
        <v>64</v>
      </c>
      <c r="W447" s="298" t="s">
        <v>163</v>
      </c>
      <c r="X447" s="291"/>
      <c r="Y447" s="299"/>
      <c r="Z447" s="292">
        <v>7581.8373529437131</v>
      </c>
      <c r="AA447" s="291"/>
      <c r="AB447" s="299"/>
      <c r="AC447" s="292">
        <v>7581.8373529437131</v>
      </c>
      <c r="AD447" s="300"/>
      <c r="AE447" s="299"/>
      <c r="AF447" s="292">
        <v>5895.86</v>
      </c>
      <c r="AG447" s="293"/>
      <c r="AH447" s="294">
        <v>-1685.9773529437134</v>
      </c>
      <c r="AI447" s="295">
        <v>-0.22237055141905918</v>
      </c>
      <c r="AJ447" s="300"/>
      <c r="AK447" s="291"/>
      <c r="AL447" s="292">
        <v>8180.25</v>
      </c>
      <c r="AM447" s="296"/>
      <c r="AN447" s="294">
        <v>-2284.3900000000003</v>
      </c>
      <c r="AO447" s="301">
        <v>-0.27925674643195503</v>
      </c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1:62" ht="20.45" hidden="1" customHeight="1">
      <c r="A448" t="s">
        <v>21</v>
      </c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 t="s">
        <v>21</v>
      </c>
      <c r="W448" s="298"/>
      <c r="X448" s="291"/>
      <c r="Y448" s="299"/>
      <c r="Z448" s="292">
        <v>0</v>
      </c>
      <c r="AA448" s="291"/>
      <c r="AB448" s="291"/>
      <c r="AC448" s="292">
        <v>0</v>
      </c>
      <c r="AD448" s="300"/>
      <c r="AE448" s="299"/>
      <c r="AF448" s="292">
        <v>0</v>
      </c>
      <c r="AG448" s="293"/>
      <c r="AH448" s="294">
        <v>0</v>
      </c>
      <c r="AI448" s="295">
        <v>0</v>
      </c>
      <c r="AJ448" s="300"/>
      <c r="AK448" s="291"/>
      <c r="AL448" s="292">
        <v>0</v>
      </c>
      <c r="AM448" s="296"/>
      <c r="AN448" s="294">
        <v>0</v>
      </c>
      <c r="AO448" s="301">
        <v>0</v>
      </c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1:62" ht="20.45" hidden="1" customHeight="1">
      <c r="A449" t="s">
        <v>21</v>
      </c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 t="s">
        <v>21</v>
      </c>
      <c r="W449" s="298"/>
      <c r="X449" s="291"/>
      <c r="Y449" s="299"/>
      <c r="Z449" s="292">
        <v>0</v>
      </c>
      <c r="AA449" s="291"/>
      <c r="AB449" s="291"/>
      <c r="AC449" s="292">
        <v>0</v>
      </c>
      <c r="AD449" s="300"/>
      <c r="AE449" s="299"/>
      <c r="AF449" s="292">
        <v>0</v>
      </c>
      <c r="AG449" s="293"/>
      <c r="AH449" s="294">
        <v>0</v>
      </c>
      <c r="AI449" s="295">
        <v>0</v>
      </c>
      <c r="AJ449" s="300"/>
      <c r="AK449" s="291"/>
      <c r="AL449" s="292">
        <v>0</v>
      </c>
      <c r="AM449" s="296"/>
      <c r="AN449" s="294">
        <v>0</v>
      </c>
      <c r="AO449" s="301">
        <v>0</v>
      </c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1:62" ht="20.45" hidden="1" customHeight="1">
      <c r="A450" t="s">
        <v>21</v>
      </c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 t="s">
        <v>21</v>
      </c>
      <c r="W450" s="298"/>
      <c r="X450" s="291"/>
      <c r="Y450" s="299"/>
      <c r="Z450" s="292">
        <v>0</v>
      </c>
      <c r="AA450" s="291"/>
      <c r="AB450" s="291"/>
      <c r="AC450" s="292">
        <v>0</v>
      </c>
      <c r="AD450" s="300"/>
      <c r="AE450" s="299"/>
      <c r="AF450" s="292">
        <v>0</v>
      </c>
      <c r="AG450" s="293"/>
      <c r="AH450" s="294">
        <v>0</v>
      </c>
      <c r="AI450" s="295">
        <v>0</v>
      </c>
      <c r="AJ450" s="300"/>
      <c r="AK450" s="291"/>
      <c r="AL450" s="292">
        <v>0</v>
      </c>
      <c r="AM450" s="296"/>
      <c r="AN450" s="294">
        <v>0</v>
      </c>
      <c r="AO450" s="301">
        <v>0</v>
      </c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1:62" ht="20.45" customHeight="1">
      <c r="A451" t="s">
        <v>65</v>
      </c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 t="s">
        <v>65</v>
      </c>
      <c r="W451" s="342"/>
      <c r="X451" s="310">
        <v>0.21584108591212264</v>
      </c>
      <c r="Y451" s="309"/>
      <c r="Z451" s="311">
        <v>113558.57875636444</v>
      </c>
      <c r="AA451" s="310">
        <v>0.21584108591212264</v>
      </c>
      <c r="AB451" s="309"/>
      <c r="AC451" s="311">
        <v>113558.57875636444</v>
      </c>
      <c r="AD451" s="312">
        <v>0.13916799002608851</v>
      </c>
      <c r="AE451" s="309"/>
      <c r="AF451" s="311">
        <v>86487.52</v>
      </c>
      <c r="AG451" s="320"/>
      <c r="AH451" s="343">
        <v>-27071.058756364444</v>
      </c>
      <c r="AI451" s="310">
        <v>-0.23838849563663841</v>
      </c>
      <c r="AJ451" s="312">
        <v>0.27163506942512206</v>
      </c>
      <c r="AK451" s="310"/>
      <c r="AL451" s="311">
        <v>150586.51</v>
      </c>
      <c r="AM451" s="321"/>
      <c r="AN451" s="314">
        <v>-64098.990000000005</v>
      </c>
      <c r="AO451" s="344">
        <v>-0.42566223229424732</v>
      </c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1:62" ht="20.45" customHeight="1">
      <c r="A452" t="s">
        <v>164</v>
      </c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 t="s">
        <v>164</v>
      </c>
      <c r="W452" s="298" t="s">
        <v>165</v>
      </c>
      <c r="X452" s="291"/>
      <c r="Y452" s="299"/>
      <c r="Z452" s="292">
        <v>26000</v>
      </c>
      <c r="AA452" s="291"/>
      <c r="AB452" s="299"/>
      <c r="AC452" s="292">
        <v>26000</v>
      </c>
      <c r="AD452" s="300"/>
      <c r="AE452" s="299"/>
      <c r="AF452" s="292">
        <v>26000</v>
      </c>
      <c r="AG452" s="293"/>
      <c r="AH452" s="294">
        <v>0</v>
      </c>
      <c r="AI452" s="295">
        <v>0</v>
      </c>
      <c r="AJ452" s="300"/>
      <c r="AK452" s="291"/>
      <c r="AL452" s="292">
        <v>26000.07</v>
      </c>
      <c r="AM452" s="296"/>
      <c r="AN452" s="294">
        <v>-6.9999999999708962E-2</v>
      </c>
      <c r="AO452" s="301">
        <v>-2.6923004437953039E-6</v>
      </c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1:62" ht="20.45" customHeight="1">
      <c r="A453" t="s">
        <v>166</v>
      </c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 t="s">
        <v>166</v>
      </c>
      <c r="W453" s="298" t="s">
        <v>167</v>
      </c>
      <c r="X453" s="291"/>
      <c r="Y453" s="299"/>
      <c r="Z453" s="292">
        <v>4810</v>
      </c>
      <c r="AA453" s="291"/>
      <c r="AB453" s="299"/>
      <c r="AC453" s="292">
        <v>4810</v>
      </c>
      <c r="AD453" s="300"/>
      <c r="AE453" s="299"/>
      <c r="AF453" s="292">
        <v>4810</v>
      </c>
      <c r="AG453" s="293"/>
      <c r="AH453" s="294">
        <v>0</v>
      </c>
      <c r="AI453" s="295">
        <v>0</v>
      </c>
      <c r="AJ453" s="300"/>
      <c r="AK453" s="291"/>
      <c r="AL453" s="292">
        <v>4700</v>
      </c>
      <c r="AM453" s="296"/>
      <c r="AN453" s="294">
        <v>110</v>
      </c>
      <c r="AO453" s="301">
        <v>2.3404255319148935E-2</v>
      </c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1:62" ht="20.45" customHeight="1">
      <c r="A454" t="s">
        <v>168</v>
      </c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 t="s">
        <v>168</v>
      </c>
      <c r="W454" s="302" t="s">
        <v>169</v>
      </c>
      <c r="X454" s="275"/>
      <c r="Y454" s="303"/>
      <c r="Z454" s="276">
        <v>3200</v>
      </c>
      <c r="AA454" s="275"/>
      <c r="AB454" s="303"/>
      <c r="AC454" s="276">
        <v>3200</v>
      </c>
      <c r="AD454" s="304"/>
      <c r="AE454" s="303"/>
      <c r="AF454" s="276">
        <v>3200</v>
      </c>
      <c r="AG454" s="277"/>
      <c r="AH454" s="278">
        <v>0</v>
      </c>
      <c r="AI454" s="305">
        <v>0</v>
      </c>
      <c r="AJ454" s="304"/>
      <c r="AK454" s="275"/>
      <c r="AL454" s="276">
        <v>3150</v>
      </c>
      <c r="AM454" s="280"/>
      <c r="AN454" s="278">
        <v>50</v>
      </c>
      <c r="AO454" s="281">
        <v>1.5873015873015872E-2</v>
      </c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1:62" ht="20.45" customHeight="1">
      <c r="A455" t="s">
        <v>170</v>
      </c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 t="s">
        <v>170</v>
      </c>
      <c r="W455" s="298"/>
      <c r="X455" s="291"/>
      <c r="Y455" s="299"/>
      <c r="Z455" s="292">
        <v>0</v>
      </c>
      <c r="AA455" s="291"/>
      <c r="AB455" s="299"/>
      <c r="AC455" s="292">
        <v>0</v>
      </c>
      <c r="AD455" s="300"/>
      <c r="AE455" s="299"/>
      <c r="AF455" s="292">
        <v>0</v>
      </c>
      <c r="AG455" s="293"/>
      <c r="AH455" s="294">
        <v>0</v>
      </c>
      <c r="AI455" s="295">
        <v>0</v>
      </c>
      <c r="AJ455" s="300"/>
      <c r="AK455" s="291"/>
      <c r="AL455" s="292">
        <v>0</v>
      </c>
      <c r="AM455" s="296"/>
      <c r="AN455" s="294">
        <v>0</v>
      </c>
      <c r="AO455" s="301">
        <v>0</v>
      </c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1:62" ht="20.45" customHeight="1">
      <c r="A456" t="s">
        <v>171</v>
      </c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 t="s">
        <v>171</v>
      </c>
      <c r="W456" s="302" t="s">
        <v>172</v>
      </c>
      <c r="X456" s="275"/>
      <c r="Y456" s="303"/>
      <c r="Z456" s="276">
        <v>3708.0833333333339</v>
      </c>
      <c r="AA456" s="275"/>
      <c r="AB456" s="303"/>
      <c r="AC456" s="276">
        <v>3708.0833333333339</v>
      </c>
      <c r="AD456" s="304"/>
      <c r="AE456" s="303"/>
      <c r="AF456" s="276">
        <v>3708.11</v>
      </c>
      <c r="AG456" s="277"/>
      <c r="AH456" s="278">
        <v>2.6666666666187666E-2</v>
      </c>
      <c r="AI456" s="305">
        <v>7.1914960557847035E-6</v>
      </c>
      <c r="AJ456" s="304"/>
      <c r="AK456" s="275"/>
      <c r="AL456" s="276">
        <v>1500</v>
      </c>
      <c r="AM456" s="280"/>
      <c r="AN456" s="278">
        <v>2208.11</v>
      </c>
      <c r="AO456" s="281">
        <v>1.4720733333333333</v>
      </c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1:62" ht="20.45" customHeight="1">
      <c r="A457" t="s">
        <v>173</v>
      </c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 t="s">
        <v>173</v>
      </c>
      <c r="W457" s="298" t="s">
        <v>174</v>
      </c>
      <c r="X457" s="345"/>
      <c r="Y457" s="346"/>
      <c r="Z457" s="292">
        <v>3810</v>
      </c>
      <c r="AA457" s="345"/>
      <c r="AB457" s="346"/>
      <c r="AC457" s="292">
        <v>3810</v>
      </c>
      <c r="AD457" s="300"/>
      <c r="AE457" s="299"/>
      <c r="AF457" s="292">
        <v>124.46</v>
      </c>
      <c r="AG457" s="293"/>
      <c r="AH457" s="294">
        <v>-3685.54</v>
      </c>
      <c r="AI457" s="295">
        <v>-0.96733333333333338</v>
      </c>
      <c r="AJ457" s="300"/>
      <c r="AK457" s="291"/>
      <c r="AL457" s="292">
        <v>3670.0000000000005</v>
      </c>
      <c r="AM457" s="296"/>
      <c r="AN457" s="294">
        <v>-3545.5400000000004</v>
      </c>
      <c r="AO457" s="301">
        <v>-0.96608719346049043</v>
      </c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1:62" ht="20.45" customHeight="1">
      <c r="A458" t="s">
        <v>175</v>
      </c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 t="s">
        <v>175</v>
      </c>
      <c r="W458" s="298" t="s">
        <v>176</v>
      </c>
      <c r="X458" s="291"/>
      <c r="Y458" s="299"/>
      <c r="Z458" s="292">
        <v>6217.1666666666679</v>
      </c>
      <c r="AA458" s="291"/>
      <c r="AB458" s="299"/>
      <c r="AC458" s="292">
        <v>6217.1666666666679</v>
      </c>
      <c r="AD458" s="300"/>
      <c r="AE458" s="299"/>
      <c r="AF458" s="292">
        <v>6788.5899999999992</v>
      </c>
      <c r="AG458" s="293"/>
      <c r="AH458" s="294">
        <v>571.42333333333136</v>
      </c>
      <c r="AI458" s="295">
        <v>9.1910570195426311E-2</v>
      </c>
      <c r="AJ458" s="300"/>
      <c r="AK458" s="291"/>
      <c r="AL458" s="292">
        <v>8025</v>
      </c>
      <c r="AM458" s="296"/>
      <c r="AN458" s="294">
        <v>-1236.4100000000008</v>
      </c>
      <c r="AO458" s="301">
        <v>-0.15406978193146426</v>
      </c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1:62" ht="20.45" customHeight="1">
      <c r="A459" t="s">
        <v>177</v>
      </c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 t="s">
        <v>177</v>
      </c>
      <c r="W459" s="302" t="s">
        <v>178</v>
      </c>
      <c r="X459" s="275"/>
      <c r="Y459" s="303"/>
      <c r="Z459" s="276">
        <v>1000</v>
      </c>
      <c r="AA459" s="275"/>
      <c r="AB459" s="303"/>
      <c r="AC459" s="276">
        <v>1000</v>
      </c>
      <c r="AD459" s="304"/>
      <c r="AE459" s="303"/>
      <c r="AF459" s="276">
        <v>501.69</v>
      </c>
      <c r="AG459" s="277"/>
      <c r="AH459" s="278">
        <v>-498.31</v>
      </c>
      <c r="AI459" s="305">
        <v>-0.49830999999999998</v>
      </c>
      <c r="AJ459" s="304"/>
      <c r="AK459" s="275"/>
      <c r="AL459" s="276">
        <v>884</v>
      </c>
      <c r="AM459" s="280"/>
      <c r="AN459" s="278">
        <v>-382.31</v>
      </c>
      <c r="AO459" s="281">
        <v>-0.43247737556561089</v>
      </c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1:62" ht="20.45" customHeight="1">
      <c r="A460" t="s">
        <v>179</v>
      </c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 t="s">
        <v>179</v>
      </c>
      <c r="W460" s="298" t="s">
        <v>180</v>
      </c>
      <c r="X460" s="291"/>
      <c r="Y460" s="299"/>
      <c r="Z460" s="292">
        <v>900</v>
      </c>
      <c r="AA460" s="291"/>
      <c r="AB460" s="299"/>
      <c r="AC460" s="292">
        <v>900</v>
      </c>
      <c r="AD460" s="300"/>
      <c r="AE460" s="299"/>
      <c r="AF460" s="292">
        <v>0</v>
      </c>
      <c r="AG460" s="293"/>
      <c r="AH460" s="294">
        <v>-900</v>
      </c>
      <c r="AI460" s="349">
        <v>-1</v>
      </c>
      <c r="AJ460" s="291"/>
      <c r="AK460" s="291"/>
      <c r="AL460" s="292">
        <v>900</v>
      </c>
      <c r="AM460" s="296"/>
      <c r="AN460" s="294">
        <v>-900</v>
      </c>
      <c r="AO460" s="301">
        <v>-1</v>
      </c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1:62" ht="20.45" customHeight="1">
      <c r="A461" t="s">
        <v>181</v>
      </c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 t="s">
        <v>181</v>
      </c>
      <c r="W461" s="298" t="s">
        <v>182</v>
      </c>
      <c r="X461" s="291"/>
      <c r="Y461" s="299"/>
      <c r="Z461" s="292">
        <v>0</v>
      </c>
      <c r="AA461" s="291"/>
      <c r="AB461" s="299"/>
      <c r="AC461" s="292">
        <v>0</v>
      </c>
      <c r="AD461" s="300"/>
      <c r="AE461" s="299"/>
      <c r="AF461" s="292">
        <v>0</v>
      </c>
      <c r="AG461" s="293"/>
      <c r="AH461" s="294">
        <v>0</v>
      </c>
      <c r="AI461" s="318">
        <v>0</v>
      </c>
      <c r="AJ461" s="291"/>
      <c r="AK461" s="291"/>
      <c r="AL461" s="292">
        <v>0</v>
      </c>
      <c r="AM461" s="296"/>
      <c r="AN461" s="294">
        <v>0</v>
      </c>
      <c r="AO461" s="301">
        <v>0</v>
      </c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1:62" ht="20.45" hidden="1" customHeight="1">
      <c r="A462" t="s">
        <v>21</v>
      </c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 t="s">
        <v>21</v>
      </c>
      <c r="W462" s="298"/>
      <c r="X462" s="291"/>
      <c r="Y462" s="299"/>
      <c r="Z462" s="292">
        <v>0</v>
      </c>
      <c r="AA462" s="291"/>
      <c r="AB462" s="291"/>
      <c r="AC462" s="292">
        <v>0</v>
      </c>
      <c r="AD462" s="300"/>
      <c r="AE462" s="299"/>
      <c r="AF462" s="292">
        <v>0</v>
      </c>
      <c r="AG462" s="293"/>
      <c r="AH462" s="294">
        <v>0</v>
      </c>
      <c r="AI462" s="295">
        <v>0</v>
      </c>
      <c r="AJ462" s="300"/>
      <c r="AK462" s="291"/>
      <c r="AL462" s="292">
        <v>0</v>
      </c>
      <c r="AM462" s="296"/>
      <c r="AN462" s="294">
        <v>0</v>
      </c>
      <c r="AO462" s="301">
        <v>1</v>
      </c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1:62" ht="20.45" hidden="1" customHeight="1">
      <c r="A463" t="s">
        <v>21</v>
      </c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 t="s">
        <v>21</v>
      </c>
      <c r="W463" s="298"/>
      <c r="X463" s="291"/>
      <c r="Y463" s="299"/>
      <c r="Z463" s="292">
        <v>0</v>
      </c>
      <c r="AA463" s="291"/>
      <c r="AB463" s="291"/>
      <c r="AC463" s="292">
        <v>0</v>
      </c>
      <c r="AD463" s="300"/>
      <c r="AE463" s="299"/>
      <c r="AF463" s="292">
        <v>0</v>
      </c>
      <c r="AG463" s="293"/>
      <c r="AH463" s="294">
        <v>0</v>
      </c>
      <c r="AI463" s="295">
        <v>0</v>
      </c>
      <c r="AJ463" s="300"/>
      <c r="AK463" s="291"/>
      <c r="AL463" s="292">
        <v>0</v>
      </c>
      <c r="AM463" s="296"/>
      <c r="AN463" s="294">
        <v>0</v>
      </c>
      <c r="AO463" s="301">
        <v>2</v>
      </c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1:62" ht="20.45" hidden="1" customHeight="1">
      <c r="A464" t="s">
        <v>21</v>
      </c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 t="s">
        <v>21</v>
      </c>
      <c r="W464" s="298"/>
      <c r="X464" s="291"/>
      <c r="Y464" s="299"/>
      <c r="Z464" s="292">
        <v>0</v>
      </c>
      <c r="AA464" s="291"/>
      <c r="AB464" s="291"/>
      <c r="AC464" s="292">
        <v>0</v>
      </c>
      <c r="AD464" s="300"/>
      <c r="AE464" s="299"/>
      <c r="AF464" s="292">
        <v>0</v>
      </c>
      <c r="AG464" s="293"/>
      <c r="AH464" s="294">
        <v>0</v>
      </c>
      <c r="AI464" s="295">
        <v>0</v>
      </c>
      <c r="AJ464" s="300"/>
      <c r="AK464" s="291"/>
      <c r="AL464" s="292">
        <v>0</v>
      </c>
      <c r="AM464" s="296"/>
      <c r="AN464" s="294">
        <v>0</v>
      </c>
      <c r="AO464" s="301">
        <v>3</v>
      </c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1:62" ht="20.45" customHeight="1">
      <c r="A465" t="s">
        <v>183</v>
      </c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 t="s">
        <v>183</v>
      </c>
      <c r="W465" s="309"/>
      <c r="X465" s="310">
        <v>9.436085576034256E-2</v>
      </c>
      <c r="Y465" s="309"/>
      <c r="Z465" s="311">
        <v>49645.25</v>
      </c>
      <c r="AA465" s="310">
        <v>9.436085576034256E-2</v>
      </c>
      <c r="AB465" s="309"/>
      <c r="AC465" s="311">
        <v>49645.25</v>
      </c>
      <c r="AD465" s="312">
        <v>7.2623749861817619E-2</v>
      </c>
      <c r="AE465" s="309"/>
      <c r="AF465" s="311">
        <v>45132.85</v>
      </c>
      <c r="AG465" s="320"/>
      <c r="AH465" s="661">
        <v>-4512.4000000000024</v>
      </c>
      <c r="AI465" s="310">
        <v>-9.0892885019211347E-2</v>
      </c>
      <c r="AJ465" s="312">
        <v>8.8080186063241278E-2</v>
      </c>
      <c r="AK465" s="310"/>
      <c r="AL465" s="311">
        <v>48829.07</v>
      </c>
      <c r="AM465" s="321"/>
      <c r="AN465" s="314">
        <v>-3696.2200000000007</v>
      </c>
      <c r="AO465" s="344">
        <v>-7.5697120588207004E-2</v>
      </c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1:62" ht="20.45" customHeight="1">
      <c r="A466" t="s">
        <v>522</v>
      </c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>
        <v>0</v>
      </c>
      <c r="AI466" s="295"/>
      <c r="AJ466" s="300"/>
      <c r="AK466" s="291"/>
      <c r="AL466" s="351"/>
      <c r="AM466" s="352"/>
      <c r="AN466" s="294">
        <v>0</v>
      </c>
      <c r="AO466" s="353">
        <v>0</v>
      </c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1:62" ht="20.45" customHeight="1">
      <c r="A467" t="s">
        <v>66</v>
      </c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 t="s">
        <v>66</v>
      </c>
      <c r="W467" s="309"/>
      <c r="X467" s="310">
        <v>1.0627349485085003</v>
      </c>
      <c r="Y467" s="309"/>
      <c r="Z467" s="311">
        <v>559127.42394410528</v>
      </c>
      <c r="AA467" s="310">
        <v>1.0627349485085003</v>
      </c>
      <c r="AB467" s="309"/>
      <c r="AC467" s="311">
        <v>559127.42394410528</v>
      </c>
      <c r="AD467" s="312">
        <v>0.91214127090455988</v>
      </c>
      <c r="AE467" s="309"/>
      <c r="AF467" s="311">
        <v>566860.5</v>
      </c>
      <c r="AG467" s="320"/>
      <c r="AH467" s="314">
        <v>7733.0760558947222</v>
      </c>
      <c r="AI467" s="310">
        <v>1.3830614855814657E-2</v>
      </c>
      <c r="AJ467" s="312">
        <v>1.1491471996217695</v>
      </c>
      <c r="AK467" s="310"/>
      <c r="AL467" s="311">
        <v>637053.48</v>
      </c>
      <c r="AM467" s="321"/>
      <c r="AN467" s="314">
        <v>-70192.979999999981</v>
      </c>
      <c r="AO467" s="289">
        <v>-0.11018381062764147</v>
      </c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1:62" ht="20.45" customHeight="1">
      <c r="A468" t="s">
        <v>184</v>
      </c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 t="s">
        <v>184</v>
      </c>
      <c r="W468" s="346"/>
      <c r="X468" s="346"/>
      <c r="Y468" s="291"/>
      <c r="Z468" s="325">
        <v>0</v>
      </c>
      <c r="AA468" s="354"/>
      <c r="AB468" s="355"/>
      <c r="AC468" s="325">
        <v>0</v>
      </c>
      <c r="AD468" s="356"/>
      <c r="AE468" s="355"/>
      <c r="AF468" s="292">
        <v>9287.19</v>
      </c>
      <c r="AG468" s="357"/>
      <c r="AH468" s="294">
        <v>9287.19</v>
      </c>
      <c r="AI468" s="349" t="e">
        <v>#DIV/0!</v>
      </c>
      <c r="AJ468" s="356"/>
      <c r="AK468" s="354"/>
      <c r="AL468" s="358">
        <v>19268.11</v>
      </c>
      <c r="AM468" s="359"/>
      <c r="AN468" s="294">
        <v>-9980.92</v>
      </c>
      <c r="AO468" s="301">
        <v>-0.51800202510780768</v>
      </c>
      <c r="AP468" s="258"/>
      <c r="AQ468" s="258" t="s">
        <v>566</v>
      </c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1:62" ht="20.45" customHeight="1">
      <c r="A469" t="s">
        <v>70</v>
      </c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 t="s">
        <v>70</v>
      </c>
      <c r="W469" s="291"/>
      <c r="X469" s="291"/>
      <c r="Y469" s="291"/>
      <c r="Z469" s="292">
        <v>59140.935486166003</v>
      </c>
      <c r="AA469" s="345"/>
      <c r="AB469" s="346"/>
      <c r="AC469" s="292">
        <v>59140.935486166003</v>
      </c>
      <c r="AD469" s="360"/>
      <c r="AE469" s="346"/>
      <c r="AF469" s="292">
        <v>45674</v>
      </c>
      <c r="AG469" s="361"/>
      <c r="AH469" s="294">
        <v>-13466.935486166003</v>
      </c>
      <c r="AI469" s="318">
        <v>-0.22770920641450001</v>
      </c>
      <c r="AJ469" s="360"/>
      <c r="AK469" s="345"/>
      <c r="AL469" s="362">
        <v>72454</v>
      </c>
      <c r="AM469" s="363"/>
      <c r="AN469" s="294">
        <v>-26780</v>
      </c>
      <c r="AO469" s="301">
        <v>-0.36961382394346759</v>
      </c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1:62" ht="20.45" customHeight="1">
      <c r="A470" t="s">
        <v>212</v>
      </c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 t="s">
        <v>212</v>
      </c>
      <c r="W470" s="291"/>
      <c r="X470" s="291"/>
      <c r="Y470" s="291"/>
      <c r="Z470" s="292">
        <v>6590.4401189808532</v>
      </c>
      <c r="AA470" s="345"/>
      <c r="AB470" s="346"/>
      <c r="AC470" s="292">
        <v>6590.4401189808532</v>
      </c>
      <c r="AD470" s="360"/>
      <c r="AE470" s="346"/>
      <c r="AF470" s="292">
        <v>19500</v>
      </c>
      <c r="AG470" s="361"/>
      <c r="AH470" s="294">
        <v>12909.559881019148</v>
      </c>
      <c r="AI470" s="318">
        <v>1.958831223401736</v>
      </c>
      <c r="AJ470" s="360"/>
      <c r="AK470" s="345"/>
      <c r="AL470" s="362">
        <v>45750</v>
      </c>
      <c r="AM470" s="363"/>
      <c r="AN470" s="294">
        <v>-26250</v>
      </c>
      <c r="AO470" s="301">
        <v>-0.57377049180327866</v>
      </c>
      <c r="AP470" s="258"/>
      <c r="AQ470" s="258" t="s">
        <v>549</v>
      </c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1:62" ht="20.45" customHeight="1">
      <c r="A471" t="s">
        <v>209</v>
      </c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 t="s">
        <v>209</v>
      </c>
      <c r="W471" s="291"/>
      <c r="X471" s="291"/>
      <c r="Y471" s="291"/>
      <c r="Z471" s="292">
        <v>0</v>
      </c>
      <c r="AA471" s="345"/>
      <c r="AB471" s="346"/>
      <c r="AC471" s="292">
        <v>0</v>
      </c>
      <c r="AD471" s="360"/>
      <c r="AE471" s="346"/>
      <c r="AF471" s="292">
        <v>0</v>
      </c>
      <c r="AG471" s="361"/>
      <c r="AH471" s="294">
        <v>0</v>
      </c>
      <c r="AI471" s="318">
        <v>0</v>
      </c>
      <c r="AJ471" s="360"/>
      <c r="AK471" s="345"/>
      <c r="AL471" s="362">
        <v>0</v>
      </c>
      <c r="AM471" s="363"/>
      <c r="AN471" s="294">
        <v>0</v>
      </c>
      <c r="AO471" s="301">
        <v>0</v>
      </c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1:62" ht="20.45" customHeight="1">
      <c r="A472" t="s">
        <v>69</v>
      </c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 t="s">
        <v>69</v>
      </c>
      <c r="W472" s="291"/>
      <c r="X472" s="291"/>
      <c r="Y472" s="291"/>
      <c r="Z472" s="292">
        <v>0</v>
      </c>
      <c r="AA472" s="345"/>
      <c r="AB472" s="346"/>
      <c r="AC472" s="292">
        <v>0</v>
      </c>
      <c r="AD472" s="360"/>
      <c r="AE472" s="346"/>
      <c r="AF472" s="292">
        <v>0</v>
      </c>
      <c r="AG472" s="361"/>
      <c r="AH472" s="294">
        <v>0</v>
      </c>
      <c r="AI472" s="318">
        <v>0</v>
      </c>
      <c r="AJ472" s="360"/>
      <c r="AK472" s="345"/>
      <c r="AL472" s="362">
        <v>0</v>
      </c>
      <c r="AM472" s="363"/>
      <c r="AN472" s="294">
        <v>0</v>
      </c>
      <c r="AO472" s="301">
        <v>0</v>
      </c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1:62" ht="20.45" customHeight="1">
      <c r="A473" t="s">
        <v>371</v>
      </c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 t="s">
        <v>371</v>
      </c>
      <c r="W473" s="291"/>
      <c r="X473" s="291"/>
      <c r="Y473" s="291"/>
      <c r="Z473" s="292">
        <v>8500</v>
      </c>
      <c r="AA473" s="345"/>
      <c r="AB473" s="346"/>
      <c r="AC473" s="292">
        <v>8500</v>
      </c>
      <c r="AD473" s="360"/>
      <c r="AE473" s="346"/>
      <c r="AF473" s="292">
        <v>8500</v>
      </c>
      <c r="AG473" s="361"/>
      <c r="AH473" s="294">
        <v>0</v>
      </c>
      <c r="AI473" s="318">
        <v>0</v>
      </c>
      <c r="AJ473" s="360"/>
      <c r="AK473" s="345"/>
      <c r="AL473" s="362">
        <v>0</v>
      </c>
      <c r="AM473" s="363"/>
      <c r="AN473" s="294">
        <v>8500</v>
      </c>
      <c r="AO473" s="301">
        <v>0</v>
      </c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1:62" ht="20.45" customHeight="1">
      <c r="A474" t="s">
        <v>82</v>
      </c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 t="s">
        <v>82</v>
      </c>
      <c r="W474" s="291"/>
      <c r="X474" s="291"/>
      <c r="Y474" s="291"/>
      <c r="Z474" s="292">
        <v>0</v>
      </c>
      <c r="AA474" s="345"/>
      <c r="AB474" s="346"/>
      <c r="AC474" s="292">
        <v>0</v>
      </c>
      <c r="AD474" s="360"/>
      <c r="AE474" s="346"/>
      <c r="AF474" s="292">
        <v>0</v>
      </c>
      <c r="AG474" s="361"/>
      <c r="AH474" s="294">
        <v>0</v>
      </c>
      <c r="AI474" s="318">
        <v>0</v>
      </c>
      <c r="AJ474" s="360"/>
      <c r="AK474" s="345"/>
      <c r="AL474" s="362">
        <v>0</v>
      </c>
      <c r="AM474" s="363"/>
      <c r="AN474" s="294">
        <v>0</v>
      </c>
      <c r="AO474" s="301">
        <v>0</v>
      </c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1:62" ht="20.45" customHeight="1">
      <c r="A475" t="s">
        <v>83</v>
      </c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 t="s">
        <v>83</v>
      </c>
      <c r="W475" s="291"/>
      <c r="X475" s="291"/>
      <c r="Y475" s="291"/>
      <c r="Z475" s="292">
        <v>0</v>
      </c>
      <c r="AA475" s="345"/>
      <c r="AB475" s="346"/>
      <c r="AC475" s="292">
        <v>0</v>
      </c>
      <c r="AD475" s="360"/>
      <c r="AE475" s="346"/>
      <c r="AF475" s="292">
        <v>0</v>
      </c>
      <c r="AG475" s="361"/>
      <c r="AH475" s="294">
        <v>0</v>
      </c>
      <c r="AI475" s="318">
        <v>0</v>
      </c>
      <c r="AJ475" s="360"/>
      <c r="AK475" s="345"/>
      <c r="AL475" s="362">
        <v>0</v>
      </c>
      <c r="AM475" s="363"/>
      <c r="AN475" s="294">
        <v>0</v>
      </c>
      <c r="AO475" s="301">
        <v>0</v>
      </c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1:62" ht="20.45" hidden="1" customHeight="1">
      <c r="A476" t="s">
        <v>21</v>
      </c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 t="s">
        <v>21</v>
      </c>
      <c r="W476" s="291"/>
      <c r="X476" s="291"/>
      <c r="Y476" s="291"/>
      <c r="Z476" s="292">
        <v>0</v>
      </c>
      <c r="AA476" s="291"/>
      <c r="AB476" s="291"/>
      <c r="AC476" s="292">
        <v>0</v>
      </c>
      <c r="AD476" s="300"/>
      <c r="AE476" s="299"/>
      <c r="AF476" s="292">
        <v>0</v>
      </c>
      <c r="AG476" s="293"/>
      <c r="AH476" s="294">
        <v>0</v>
      </c>
      <c r="AI476" s="295">
        <v>0</v>
      </c>
      <c r="AJ476" s="300"/>
      <c r="AK476" s="291"/>
      <c r="AL476" s="292">
        <v>0</v>
      </c>
      <c r="AM476" s="363"/>
      <c r="AN476" s="294">
        <v>0</v>
      </c>
      <c r="AO476" s="301">
        <v>0</v>
      </c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1:62" ht="20.45" hidden="1" customHeight="1">
      <c r="A477" t="s">
        <v>21</v>
      </c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 t="s">
        <v>21</v>
      </c>
      <c r="W477" s="291"/>
      <c r="X477" s="291"/>
      <c r="Y477" s="291"/>
      <c r="Z477" s="292">
        <v>0</v>
      </c>
      <c r="AA477" s="291"/>
      <c r="AB477" s="291"/>
      <c r="AC477" s="292">
        <v>0</v>
      </c>
      <c r="AD477" s="300"/>
      <c r="AE477" s="299"/>
      <c r="AF477" s="292">
        <v>0</v>
      </c>
      <c r="AG477" s="293"/>
      <c r="AH477" s="294">
        <v>0</v>
      </c>
      <c r="AI477" s="295">
        <v>0</v>
      </c>
      <c r="AJ477" s="300"/>
      <c r="AK477" s="291"/>
      <c r="AL477" s="292">
        <v>0</v>
      </c>
      <c r="AM477" s="363"/>
      <c r="AN477" s="294">
        <v>0</v>
      </c>
      <c r="AO477" s="301">
        <v>0</v>
      </c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1:62" ht="20.45" hidden="1" customHeight="1">
      <c r="A478" t="s">
        <v>21</v>
      </c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 t="s">
        <v>21</v>
      </c>
      <c r="W478" s="291"/>
      <c r="X478" s="291"/>
      <c r="Y478" s="291"/>
      <c r="Z478" s="292">
        <v>0</v>
      </c>
      <c r="AA478" s="291"/>
      <c r="AB478" s="291"/>
      <c r="AC478" s="292">
        <v>0</v>
      </c>
      <c r="AD478" s="300"/>
      <c r="AE478" s="299"/>
      <c r="AF478" s="292">
        <v>0</v>
      </c>
      <c r="AG478" s="293"/>
      <c r="AH478" s="294">
        <v>0</v>
      </c>
      <c r="AI478" s="295">
        <v>0</v>
      </c>
      <c r="AJ478" s="300"/>
      <c r="AK478" s="291"/>
      <c r="AL478" s="292">
        <v>0</v>
      </c>
      <c r="AM478" s="363"/>
      <c r="AN478" s="294">
        <v>0</v>
      </c>
      <c r="AO478" s="301">
        <v>0</v>
      </c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1:62" ht="20.45" customHeight="1">
      <c r="A479" t="s">
        <v>71</v>
      </c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 t="s">
        <v>71</v>
      </c>
      <c r="W479" s="291"/>
      <c r="X479" s="291"/>
      <c r="Y479" s="291"/>
      <c r="Z479" s="292">
        <v>31710.532086767125</v>
      </c>
      <c r="AA479" s="345"/>
      <c r="AB479" s="346"/>
      <c r="AC479" s="292">
        <v>31710.532086767125</v>
      </c>
      <c r="AD479" s="360"/>
      <c r="AE479" s="346"/>
      <c r="AF479" s="292">
        <v>32714</v>
      </c>
      <c r="AG479" s="361"/>
      <c r="AH479" s="294">
        <v>1003.4679132328747</v>
      </c>
      <c r="AI479" s="318">
        <v>3.1644625529687158E-2</v>
      </c>
      <c r="AJ479" s="360"/>
      <c r="AK479" s="345"/>
      <c r="AL479" s="362">
        <v>23127</v>
      </c>
      <c r="AM479" s="363"/>
      <c r="AN479" s="294">
        <v>9587</v>
      </c>
      <c r="AO479" s="301">
        <v>0.4145371211138496</v>
      </c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1:62" ht="20.45" customHeight="1">
      <c r="A480" t="s">
        <v>185</v>
      </c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 t="s">
        <v>185</v>
      </c>
      <c r="W480" s="309"/>
      <c r="X480" s="310">
        <v>0.20136405941539667</v>
      </c>
      <c r="Y480" s="342"/>
      <c r="Z480" s="311">
        <v>105941.90769191398</v>
      </c>
      <c r="AA480" s="310">
        <v>0.20136405941539667</v>
      </c>
      <c r="AB480" s="342"/>
      <c r="AC480" s="311">
        <v>105941.90769191398</v>
      </c>
      <c r="AD480" s="310">
        <v>0.18613418084118832</v>
      </c>
      <c r="AE480" s="342"/>
      <c r="AF480" s="311">
        <v>115675.19</v>
      </c>
      <c r="AG480" s="320"/>
      <c r="AH480" s="314">
        <v>9733.2823080860253</v>
      </c>
      <c r="AI480" s="310">
        <v>9.1873768559945598E-2</v>
      </c>
      <c r="AJ480" s="364"/>
      <c r="AK480" s="365"/>
      <c r="AL480" s="311">
        <v>160599.10999999999</v>
      </c>
      <c r="AM480" s="366"/>
      <c r="AN480" s="314">
        <v>-44923.919999999984</v>
      </c>
      <c r="AO480" s="344">
        <v>-0.27972707943400177</v>
      </c>
      <c r="AP480" s="258"/>
      <c r="AQ480" s="258"/>
      <c r="AR480" s="258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1:62" ht="20.45" customHeight="1" thickBot="1">
      <c r="A481" t="s">
        <v>522</v>
      </c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>
        <v>0</v>
      </c>
      <c r="AO481" s="380">
        <v>0</v>
      </c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1:62" ht="20.45" customHeight="1" thickTop="1" thickBot="1">
      <c r="A482" t="s">
        <v>186</v>
      </c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 t="s">
        <v>186</v>
      </c>
      <c r="W482" s="382"/>
      <c r="X482" s="383" t="s">
        <v>187</v>
      </c>
      <c r="Y482" s="384">
        <v>2.9201322378950397E-2</v>
      </c>
      <c r="Z482" s="385">
        <v>72935.719083877135</v>
      </c>
      <c r="AA482" s="383" t="s">
        <v>187</v>
      </c>
      <c r="AB482" s="384">
        <v>2.9201322378950397E-2</v>
      </c>
      <c r="AC482" s="385">
        <v>72935.719083877135</v>
      </c>
      <c r="AD482" s="383" t="s">
        <v>187</v>
      </c>
      <c r="AE482" s="384">
        <v>3.2883653332308679E-2</v>
      </c>
      <c r="AF482" s="386">
        <v>170275.99000000005</v>
      </c>
      <c r="AG482" s="387"/>
      <c r="AH482" s="387">
        <v>97340.270916122914</v>
      </c>
      <c r="AI482" s="388">
        <v>1.3346035678921626</v>
      </c>
      <c r="AJ482" s="389" t="s">
        <v>187</v>
      </c>
      <c r="AK482" s="384">
        <v>1.4787905283795626E-2</v>
      </c>
      <c r="AL482" s="386">
        <v>77916.279999999912</v>
      </c>
      <c r="AM482" s="390"/>
      <c r="AN482" s="386">
        <v>92359.710000000137</v>
      </c>
      <c r="AO482" s="391">
        <v>1.1853711445156294</v>
      </c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1:62" ht="20.45" customHeight="1" thickTop="1">
      <c r="A483" t="s">
        <v>522</v>
      </c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1:62" ht="34.9" customHeight="1">
      <c r="A484" t="s">
        <v>256</v>
      </c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 t="s">
        <v>256</v>
      </c>
      <c r="W484" s="6"/>
      <c r="X484" s="6"/>
      <c r="Y484" s="6"/>
      <c r="Z484" s="1"/>
      <c r="AA484" s="1"/>
      <c r="AB484" s="6"/>
      <c r="AC484" s="6"/>
      <c r="AD484" s="1"/>
      <c r="AE484" s="749" t="s">
        <v>188</v>
      </c>
      <c r="AF484" s="6"/>
      <c r="AG484" s="6"/>
      <c r="AH484" s="1"/>
      <c r="AI484" s="1"/>
      <c r="AJ484" s="267"/>
      <c r="AK484" s="2"/>
      <c r="AL484" s="1"/>
      <c r="AM484" s="6"/>
      <c r="AN484" s="6"/>
      <c r="AO484" s="5" t="s">
        <v>567</v>
      </c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1:62" ht="20.45" customHeight="1">
      <c r="A485" t="s">
        <v>522</v>
      </c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1:62" ht="20.45" customHeight="1">
      <c r="A486" t="s">
        <v>522</v>
      </c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1:62" ht="20.45" customHeight="1" thickBot="1">
      <c r="A487" t="s">
        <v>522</v>
      </c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1:62" ht="20.45" customHeight="1" thickTop="1" thickBot="1">
      <c r="A488" t="s">
        <v>186</v>
      </c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 t="s">
        <v>186</v>
      </c>
      <c r="W488" s="394"/>
      <c r="X488" s="395" t="s">
        <v>187</v>
      </c>
      <c r="Y488" s="396">
        <v>2.9201322378950397E-2</v>
      </c>
      <c r="Z488" s="397">
        <v>72935.719083877135</v>
      </c>
      <c r="AA488" s="395" t="s">
        <v>187</v>
      </c>
      <c r="AB488" s="396">
        <v>2.9201322378950397E-2</v>
      </c>
      <c r="AC488" s="397">
        <v>72935.719083877135</v>
      </c>
      <c r="AD488" s="395" t="s">
        <v>187</v>
      </c>
      <c r="AE488" s="396">
        <v>3.2883653332308679E-2</v>
      </c>
      <c r="AF488" s="397">
        <v>170275.99000000005</v>
      </c>
      <c r="AG488" s="398"/>
      <c r="AH488" s="387">
        <v>97340.270916122914</v>
      </c>
      <c r="AI488" s="388">
        <v>1.3346035678921626</v>
      </c>
      <c r="AJ488" s="395" t="s">
        <v>187</v>
      </c>
      <c r="AK488" s="396">
        <v>1.4787905283795626E-2</v>
      </c>
      <c r="AL488" s="399">
        <v>77916.279999999912</v>
      </c>
      <c r="AM488" s="400"/>
      <c r="AN488" s="401">
        <v>92359.710000000137</v>
      </c>
      <c r="AO488" s="402">
        <v>1.1853711445156294</v>
      </c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1:62" ht="20.45" customHeight="1" thickTop="1">
      <c r="A489" t="s">
        <v>522</v>
      </c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40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1:62" ht="20.45" customHeight="1">
      <c r="A490" t="s">
        <v>189</v>
      </c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 t="s">
        <v>189</v>
      </c>
      <c r="W490" s="298"/>
      <c r="X490" s="291"/>
      <c r="Y490" s="299"/>
      <c r="Z490" s="292">
        <v>9167</v>
      </c>
      <c r="AA490" s="291"/>
      <c r="AB490" s="299"/>
      <c r="AC490" s="292">
        <v>9167</v>
      </c>
      <c r="AD490" s="291"/>
      <c r="AE490" s="299"/>
      <c r="AF490" s="292">
        <v>4314.5</v>
      </c>
      <c r="AG490" s="291"/>
      <c r="AH490" s="294">
        <v>-4852.5</v>
      </c>
      <c r="AI490" s="318">
        <v>-0.529344387476819</v>
      </c>
      <c r="AJ490" s="291"/>
      <c r="AK490" s="291"/>
      <c r="AL490" s="292">
        <v>9000</v>
      </c>
      <c r="AM490" s="296"/>
      <c r="AN490" s="294">
        <v>-4685.5</v>
      </c>
      <c r="AO490" s="301">
        <v>-0.52061111111111114</v>
      </c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1:62" ht="20.45" customHeight="1">
      <c r="A491" t="s">
        <v>190</v>
      </c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 t="s">
        <v>190</v>
      </c>
      <c r="W491" s="11"/>
      <c r="X491" s="11"/>
      <c r="Y491" s="11"/>
      <c r="Z491" s="292">
        <v>456.25</v>
      </c>
      <c r="AA491" s="11"/>
      <c r="AB491" s="11"/>
      <c r="AC491" s="292">
        <v>456.25</v>
      </c>
      <c r="AD491" s="11"/>
      <c r="AE491" s="14"/>
      <c r="AF491" s="292">
        <v>-40.97</v>
      </c>
      <c r="AG491" s="11"/>
      <c r="AH491" s="294">
        <v>-497.22</v>
      </c>
      <c r="AI491" s="318">
        <v>-1.0897972602739727</v>
      </c>
      <c r="AJ491" s="11"/>
      <c r="AK491" s="11"/>
      <c r="AL491" s="292">
        <v>0</v>
      </c>
      <c r="AM491" s="409"/>
      <c r="AN491" s="294">
        <v>-40.97</v>
      </c>
      <c r="AO491" s="301">
        <v>0</v>
      </c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1:62" ht="20.45" customHeight="1">
      <c r="A492" t="s">
        <v>191</v>
      </c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 t="s">
        <v>191</v>
      </c>
      <c r="W492" s="14"/>
      <c r="X492" s="14"/>
      <c r="Y492" s="14"/>
      <c r="Z492" s="292">
        <v>569.85250084301356</v>
      </c>
      <c r="AA492" s="11"/>
      <c r="AB492" s="11"/>
      <c r="AC492" s="292">
        <v>569.85250084301356</v>
      </c>
      <c r="AD492" s="11"/>
      <c r="AE492" s="14"/>
      <c r="AF492" s="292">
        <v>570.58999999999992</v>
      </c>
      <c r="AG492" s="11"/>
      <c r="AH492" s="294">
        <v>0.73749915698635959</v>
      </c>
      <c r="AI492" s="318">
        <v>1.2941930690754842E-3</v>
      </c>
      <c r="AJ492" s="11"/>
      <c r="AK492" s="11"/>
      <c r="AL492" s="292">
        <v>4607.6400000000003</v>
      </c>
      <c r="AM492" s="409"/>
      <c r="AN492" s="294">
        <v>-4037.05</v>
      </c>
      <c r="AO492" s="301">
        <v>-0.87616437048033269</v>
      </c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1:62" ht="20.45" customHeight="1" thickBot="1">
      <c r="A493" t="s">
        <v>192</v>
      </c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 t="s">
        <v>192</v>
      </c>
      <c r="W493" s="14"/>
      <c r="X493" s="14"/>
      <c r="Y493" s="14"/>
      <c r="Z493" s="292">
        <v>0</v>
      </c>
      <c r="AA493" s="11"/>
      <c r="AB493" s="11"/>
      <c r="AC493" s="292">
        <v>0</v>
      </c>
      <c r="AD493" s="11"/>
      <c r="AE493" s="14"/>
      <c r="AF493" s="292">
        <v>0</v>
      </c>
      <c r="AG493" s="11"/>
      <c r="AH493" s="294">
        <v>0</v>
      </c>
      <c r="AI493" s="318">
        <v>0</v>
      </c>
      <c r="AJ493" s="11"/>
      <c r="AK493" s="11"/>
      <c r="AL493" s="292">
        <v>0</v>
      </c>
      <c r="AM493" s="409"/>
      <c r="AN493" s="294">
        <v>0</v>
      </c>
      <c r="AO493" s="301">
        <v>0</v>
      </c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1:62" ht="20.45" hidden="1" customHeight="1">
      <c r="A494" t="s">
        <v>21</v>
      </c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 t="s">
        <v>21</v>
      </c>
      <c r="W494" s="14"/>
      <c r="X494" s="14"/>
      <c r="Y494" s="14"/>
      <c r="Z494" s="292">
        <v>0</v>
      </c>
      <c r="AA494" s="291"/>
      <c r="AB494" s="291"/>
      <c r="AC494" s="292">
        <v>0</v>
      </c>
      <c r="AD494" s="300"/>
      <c r="AE494" s="299"/>
      <c r="AF494" s="292">
        <v>0</v>
      </c>
      <c r="AG494" s="293"/>
      <c r="AH494" s="294">
        <v>0</v>
      </c>
      <c r="AI494" s="295">
        <v>0</v>
      </c>
      <c r="AJ494" s="300"/>
      <c r="AK494" s="291"/>
      <c r="AL494" s="292">
        <v>0</v>
      </c>
      <c r="AM494" s="409"/>
      <c r="AN494" s="294">
        <v>0</v>
      </c>
      <c r="AO494" s="301">
        <v>0</v>
      </c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1:62" ht="20.45" hidden="1" customHeight="1">
      <c r="A495" t="s">
        <v>21</v>
      </c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 t="s">
        <v>21</v>
      </c>
      <c r="W495" s="14"/>
      <c r="X495" s="14"/>
      <c r="Y495" s="14"/>
      <c r="Z495" s="292">
        <v>0</v>
      </c>
      <c r="AA495" s="291"/>
      <c r="AB495" s="291"/>
      <c r="AC495" s="292">
        <v>0</v>
      </c>
      <c r="AD495" s="300"/>
      <c r="AE495" s="299"/>
      <c r="AF495" s="292">
        <v>0</v>
      </c>
      <c r="AG495" s="293"/>
      <c r="AH495" s="294">
        <v>0</v>
      </c>
      <c r="AI495" s="295">
        <v>0</v>
      </c>
      <c r="AJ495" s="300"/>
      <c r="AK495" s="291"/>
      <c r="AL495" s="292">
        <v>0</v>
      </c>
      <c r="AM495" s="409"/>
      <c r="AN495" s="294">
        <v>0</v>
      </c>
      <c r="AO495" s="301">
        <v>0</v>
      </c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1:62" ht="20.45" hidden="1" customHeight="1">
      <c r="A496" t="s">
        <v>21</v>
      </c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 t="s">
        <v>21</v>
      </c>
      <c r="W496" s="14"/>
      <c r="X496" s="258"/>
      <c r="Y496" s="14"/>
      <c r="Z496" s="292">
        <v>0</v>
      </c>
      <c r="AA496" s="291"/>
      <c r="AB496" s="291"/>
      <c r="AC496" s="292">
        <v>0</v>
      </c>
      <c r="AD496" s="300"/>
      <c r="AE496" s="299"/>
      <c r="AF496" s="292">
        <v>0</v>
      </c>
      <c r="AG496" s="293"/>
      <c r="AH496" s="294">
        <v>0</v>
      </c>
      <c r="AI496" s="295">
        <v>0</v>
      </c>
      <c r="AJ496" s="300"/>
      <c r="AK496" s="291"/>
      <c r="AL496" s="292">
        <v>0</v>
      </c>
      <c r="AM496" s="409"/>
      <c r="AN496" s="294">
        <v>0</v>
      </c>
      <c r="AO496" s="301">
        <v>0</v>
      </c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1:62" ht="20.45" customHeight="1" thickTop="1" thickBot="1">
      <c r="A497" t="s">
        <v>194</v>
      </c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 t="s">
        <v>194</v>
      </c>
      <c r="W497" s="382"/>
      <c r="X497" s="383" t="s">
        <v>187</v>
      </c>
      <c r="Y497" s="384">
        <v>2.5120303148489419E-2</v>
      </c>
      <c r="Z497" s="385">
        <v>62742.61658303412</v>
      </c>
      <c r="AA497" s="383" t="s">
        <v>187</v>
      </c>
      <c r="AB497" s="384">
        <v>2.5120303148489419E-2</v>
      </c>
      <c r="AC497" s="385">
        <v>62742.61658303412</v>
      </c>
      <c r="AD497" s="383" t="s">
        <v>187</v>
      </c>
      <c r="AE497" s="384">
        <v>3.1948158182463403E-2</v>
      </c>
      <c r="AF497" s="747">
        <v>165431.87000000005</v>
      </c>
      <c r="AG497" s="387"/>
      <c r="AH497" s="387">
        <v>102689.25341696593</v>
      </c>
      <c r="AI497" s="388">
        <v>1.6366747038843381</v>
      </c>
      <c r="AJ497" s="389" t="s">
        <v>187</v>
      </c>
      <c r="AK497" s="384">
        <v>1.2205280812298925E-2</v>
      </c>
      <c r="AL497" s="386">
        <v>64308.639999999912</v>
      </c>
      <c r="AM497" s="390"/>
      <c r="AN497" s="386">
        <v>101123.23000000014</v>
      </c>
      <c r="AO497" s="410">
        <v>1.5724672454587794</v>
      </c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1:62" ht="20.45" customHeight="1" thickTop="1">
      <c r="A498" t="s">
        <v>522</v>
      </c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1:62" ht="20.45" customHeight="1"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1:62" ht="20.45" customHeight="1"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>
        <v>62743</v>
      </c>
      <c r="AA500" s="258"/>
      <c r="AB500" s="258"/>
      <c r="AC500" s="258">
        <v>62743</v>
      </c>
      <c r="AD500" s="258"/>
      <c r="AE500" s="258"/>
      <c r="AF500" s="258">
        <v>165431.87</v>
      </c>
      <c r="AG500" s="258"/>
      <c r="AH500" s="258"/>
      <c r="AI500" s="258"/>
      <c r="AJ500" s="258"/>
      <c r="AK500" s="258"/>
      <c r="AL500" s="258">
        <v>64308.69</v>
      </c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1:62" ht="20.45" customHeight="1"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>
        <v>-0.38341696588031482</v>
      </c>
      <c r="AA501" s="258"/>
      <c r="AB501" s="258"/>
      <c r="AC501" s="258">
        <v>-0.38341696588031482</v>
      </c>
      <c r="AD501" s="258"/>
      <c r="AE501" s="258"/>
      <c r="AF501" s="413">
        <v>0</v>
      </c>
      <c r="AG501" s="258"/>
      <c r="AH501" s="258"/>
      <c r="AI501" s="258"/>
      <c r="AJ501" s="258"/>
      <c r="AK501" s="258"/>
      <c r="AL501" s="258">
        <v>-5.0000000090221874E-2</v>
      </c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1:62" ht="20.45" customHeight="1"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258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1:62" ht="20.45" customHeight="1"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258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1:62" ht="20.45" customHeight="1"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1:62" ht="20.45" customHeight="1"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258"/>
      <c r="AG505" s="258"/>
      <c r="AH505" s="258"/>
      <c r="AI505" s="258"/>
      <c r="AJ505" s="258"/>
      <c r="AK505" s="258"/>
      <c r="AL505" s="258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1:62" ht="20.45" customHeight="1"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1:62" ht="20.45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1:62" ht="20.4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1:62" ht="20.4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1:62" ht="20.4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1:62" ht="20.4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258"/>
      <c r="AG511" s="258"/>
      <c r="AH511" s="258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1:62" ht="20.4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258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20.4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20.4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258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20.4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20.4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20.4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20.4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20.4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20.4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20.4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20.4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20.4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20.4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20.4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20.4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20.4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20.4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20.4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20.4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20.4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20.4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20.4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20.4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20.4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conditionalFormatting sqref="K291 H168:I168 K168 H170:I170 H236:I236 K236 H291:I291 K170:L170 H90:I90 K90 H25:I30 H238:I239 K238:L238 H308:I310 H303:I305 H293:I293 L18 F83:F85 L86:L90 H163:I163 H164 H165:I166 L165:L168 H233:I234 L233:L236 H289:I289 L289:L291 H83:I88 H231:I231 H232 H287:I287 H288 H351:I351 H352:H354 K352:K354 K72:L72 H72 I121 H152:I152 H348:I348 K399 H399 H242:I242 H363:I363 H251:I252 H96:I97 I100 H100:H103 L24 I13:I14 K94:K95 I104:I110 K99 H134:I134 K172:L172 K175:L176 K178:L179 K181:L181 K184:L186 K183 K188:L189 H312:I315 L182 K306:K307 K311 K191:L195 L190 I24 I20 K101:K103 H135:H136 K135:K136 H155:H156 K155:K156 H172:I173 H175:I176 H178:I179 H181:I182 H184:I186 H188:I189 H191:I195 H364:H375 K364:K375 H284:I284 I16:I18 K49:L54 L173 K31:K48 H31:H54 K111:K120 K122:K133 H105:H133 L125:L129 P122:P133 Q125:Q129 H225:H228 K225:K228 H281:H283 L275:L283 K294:K302 L319:L324 K317:K347 H317:H347 K253:K274 H253:H274 H197:H218 K197:K218 L6:L14 K284:L284 K312:L315 K134:L134 K104:L110 K100:L100 K96:L97 K251:L252 K363:L363 K242:L242 K348:L348 K152:L152 K121:L121 K351:L351 K287:L287 K231:L231 K83:L85 K288:K289 K232:K234 K164:K166 K163:L163 K86:K88 K293:L293 K303:L305 K308:L310 K25:L30">
    <cfRule type="expression" dxfId="2436" priority="362" stopIfTrue="1">
      <formula>"esterreur(reference)"</formula>
    </cfRule>
  </conditionalFormatting>
  <conditionalFormatting sqref="M95:M96">
    <cfRule type="expression" dxfId="2435" priority="363" stopIfTrue="1">
      <formula>"esterreur(reference)"</formula>
    </cfRule>
  </conditionalFormatting>
  <conditionalFormatting sqref="H275:H280 K275:K280">
    <cfRule type="expression" dxfId="2434" priority="364" stopIfTrue="1">
      <formula>"esterreur(reference)"</formula>
    </cfRule>
  </conditionalFormatting>
  <conditionalFormatting sqref="H219:H224 K219:K224">
    <cfRule type="expression" dxfId="2433" priority="365" stopIfTrue="1">
      <formula>"esterreur(reference)"</formula>
    </cfRule>
  </conditionalFormatting>
  <conditionalFormatting sqref="H141:H147 K141:K147">
    <cfRule type="expression" dxfId="2432" priority="366" stopIfTrue="1">
      <formula>"esterreur(reference)"</formula>
    </cfRule>
  </conditionalFormatting>
  <conditionalFormatting sqref="H137:H139 K137:K139">
    <cfRule type="expression" dxfId="2431" priority="367" stopIfTrue="1">
      <formula>"esterreur(reference)"</formula>
    </cfRule>
  </conditionalFormatting>
  <conditionalFormatting sqref="H140 K140">
    <cfRule type="expression" dxfId="2430" priority="368" stopIfTrue="1">
      <formula>"esterreur(reference)"</formula>
    </cfRule>
  </conditionalFormatting>
  <conditionalFormatting sqref="L82">
    <cfRule type="expression" dxfId="2429" priority="342" stopIfTrue="1">
      <formula>"esterreur(reference)"</formula>
    </cfRule>
  </conditionalFormatting>
  <conditionalFormatting sqref="M311">
    <cfRule type="expression" dxfId="2428" priority="369" stopIfTrue="1">
      <formula>"esterreur(reference)"</formula>
    </cfRule>
  </conditionalFormatting>
  <conditionalFormatting sqref="R311">
    <cfRule type="expression" dxfId="2427" priority="370" stopIfTrue="1">
      <formula>"esterreur(reference)"</formula>
    </cfRule>
  </conditionalFormatting>
  <conditionalFormatting sqref="AG408:AI413 AH490:AI490 AH465:AI467 AH452:AI459 AH432:AI447 AH460:AH461 AI491:AI493 AH419:AI430">
    <cfRule type="cellIs" dxfId="2426" priority="371" operator="greaterThan">
      <formula>0</formula>
    </cfRule>
  </conditionalFormatting>
  <conditionalFormatting sqref="AH468:AI475 AH479:AI479">
    <cfRule type="cellIs" dxfId="2425" priority="372" operator="lessThan">
      <formula>0</formula>
    </cfRule>
  </conditionalFormatting>
  <conditionalFormatting sqref="AH491:AH493">
    <cfRule type="cellIs" dxfId="2424" priority="373" operator="greaterThan">
      <formula>0</formula>
    </cfRule>
  </conditionalFormatting>
  <conditionalFormatting sqref="K281:K283">
    <cfRule type="expression" dxfId="2423" priority="374" stopIfTrue="1">
      <formula>"esterreur(reference)"</formula>
    </cfRule>
  </conditionalFormatting>
  <conditionalFormatting sqref="K356 H356:I356 L355:L356 H358:I358 K358:L358">
    <cfRule type="expression" dxfId="2422" priority="375" stopIfTrue="1">
      <formula>"esterreur(reference)"</formula>
    </cfRule>
  </conditionalFormatting>
  <conditionalFormatting sqref="H396">
    <cfRule type="expression" dxfId="2421" priority="376" stopIfTrue="1">
      <formula>"esterreur(reference)"</formula>
    </cfRule>
  </conditionalFormatting>
  <conditionalFormatting sqref="I376 H377:H392 K377:K392 K376:L376">
    <cfRule type="expression" dxfId="2420" priority="377" stopIfTrue="1">
      <formula>"esterreur(reference)"</formula>
    </cfRule>
  </conditionalFormatting>
  <conditionalFormatting sqref="H397:I398 I396 H395:I395 H393:H394 K393 K395:L398">
    <cfRule type="expression" dxfId="2419" priority="378" stopIfTrue="1">
      <formula>"esterreur(reference)"</formula>
    </cfRule>
  </conditionalFormatting>
  <conditionalFormatting sqref="H360:I362 H359 K359 K360:L362">
    <cfRule type="expression" dxfId="2418" priority="379" stopIfTrue="1">
      <formula>"esterreur(reference)"</formula>
    </cfRule>
  </conditionalFormatting>
  <conditionalFormatting sqref="K394">
    <cfRule type="expression" dxfId="2417" priority="380" stopIfTrue="1">
      <formula>"esterreur(reference)"</formula>
    </cfRule>
  </conditionalFormatting>
  <conditionalFormatting sqref="H316:I316 K316:L316">
    <cfRule type="expression" dxfId="2416" priority="381" stopIfTrue="1">
      <formula>"esterreur(reference)"</formula>
    </cfRule>
  </conditionalFormatting>
  <conditionalFormatting sqref="H196:I196 K196:L196">
    <cfRule type="expression" dxfId="2415" priority="382" stopIfTrue="1">
      <formula>"esterreur(reference)"</formula>
    </cfRule>
  </conditionalFormatting>
  <conditionalFormatting sqref="H55:H56 K55:K56 H71 K71">
    <cfRule type="expression" dxfId="2414" priority="383" stopIfTrue="1">
      <formula>"esterreur(reference)"</formula>
    </cfRule>
  </conditionalFormatting>
  <conditionalFormatting sqref="K61:K70 H61:H70">
    <cfRule type="expression" dxfId="2413" priority="384" stopIfTrue="1">
      <formula>"esterreur(reference)"</formula>
    </cfRule>
  </conditionalFormatting>
  <conditionalFormatting sqref="H57:H59 K57:K59">
    <cfRule type="expression" dxfId="2412" priority="385" stopIfTrue="1">
      <formula>"esterreur(reference)"</formula>
    </cfRule>
  </conditionalFormatting>
  <conditionalFormatting sqref="H60 K60">
    <cfRule type="expression" dxfId="2411" priority="386" stopIfTrue="1">
      <formula>"esterreur(reference)"</formula>
    </cfRule>
  </conditionalFormatting>
  <conditionalFormatting sqref="L19 L21:L23">
    <cfRule type="expression" dxfId="2410" priority="360" stopIfTrue="1">
      <formula>"esterreur(reference)"</formula>
    </cfRule>
  </conditionalFormatting>
  <conditionalFormatting sqref="K98">
    <cfRule type="expression" dxfId="2409" priority="387" stopIfTrue="1">
      <formula>"esterreur(reference)"</formula>
    </cfRule>
  </conditionalFormatting>
  <conditionalFormatting sqref="L331:L347">
    <cfRule type="expression" dxfId="2408" priority="259" stopIfTrue="1">
      <formula>"esterreur(reference)"</formula>
    </cfRule>
  </conditionalFormatting>
  <conditionalFormatting sqref="L16">
    <cfRule type="expression" dxfId="2407" priority="361" stopIfTrue="1">
      <formula>"esterreur(reference)"</formula>
    </cfRule>
  </conditionalFormatting>
  <conditionalFormatting sqref="L20">
    <cfRule type="expression" dxfId="2406" priority="359" stopIfTrue="1">
      <formula>"esterreur(reference)"</formula>
    </cfRule>
  </conditionalFormatting>
  <conditionalFormatting sqref="L325">
    <cfRule type="expression" dxfId="2405" priority="263" stopIfTrue="1">
      <formula>"esterreur(reference)"</formula>
    </cfRule>
  </conditionalFormatting>
  <conditionalFormatting sqref="L326">
    <cfRule type="expression" dxfId="2404" priority="262" stopIfTrue="1">
      <formula>"esterreur(reference)"</formula>
    </cfRule>
  </conditionalFormatting>
  <conditionalFormatting sqref="L327">
    <cfRule type="expression" dxfId="2403" priority="261" stopIfTrue="1">
      <formula>"esterreur(reference)"</formula>
    </cfRule>
  </conditionalFormatting>
  <conditionalFormatting sqref="L328">
    <cfRule type="expression" dxfId="2402" priority="260" stopIfTrue="1">
      <formula>"esterreur(reference)"</formula>
    </cfRule>
  </conditionalFormatting>
  <conditionalFormatting sqref="L42">
    <cfRule type="expression" dxfId="2401" priority="358" stopIfTrue="1">
      <formula>"esterreur(reference)"</formula>
    </cfRule>
  </conditionalFormatting>
  <conditionalFormatting sqref="L43">
    <cfRule type="expression" dxfId="2400" priority="357" stopIfTrue="1">
      <formula>"esterreur(reference)"</formula>
    </cfRule>
  </conditionalFormatting>
  <conditionalFormatting sqref="L44">
    <cfRule type="expression" dxfId="2399" priority="356" stopIfTrue="1">
      <formula>"esterreur(reference)"</formula>
    </cfRule>
  </conditionalFormatting>
  <conditionalFormatting sqref="L45:L48">
    <cfRule type="expression" dxfId="2398" priority="355" stopIfTrue="1">
      <formula>"esterreur(reference)"</formula>
    </cfRule>
  </conditionalFormatting>
  <conditionalFormatting sqref="L55">
    <cfRule type="expression" dxfId="2397" priority="354" stopIfTrue="1">
      <formula>"esterreur(reference)"</formula>
    </cfRule>
  </conditionalFormatting>
  <conditionalFormatting sqref="L56">
    <cfRule type="expression" dxfId="2396" priority="353" stopIfTrue="1">
      <formula>"esterreur(reference)"</formula>
    </cfRule>
  </conditionalFormatting>
  <conditionalFormatting sqref="L271">
    <cfRule type="expression" dxfId="2395" priority="271" stopIfTrue="1">
      <formula>"esterreur(reference)"</formula>
    </cfRule>
  </conditionalFormatting>
  <conditionalFormatting sqref="L58">
    <cfRule type="expression" dxfId="2394" priority="352" stopIfTrue="1">
      <formula>"esterreur(reference)"</formula>
    </cfRule>
  </conditionalFormatting>
  <conditionalFormatting sqref="L61">
    <cfRule type="expression" dxfId="2393" priority="351" stopIfTrue="1">
      <formula>"esterreur(reference)"</formula>
    </cfRule>
  </conditionalFormatting>
  <conditionalFormatting sqref="L274">
    <cfRule type="expression" dxfId="2392" priority="269" stopIfTrue="1">
      <formula>"esterreur(reference)"</formula>
    </cfRule>
  </conditionalFormatting>
  <conditionalFormatting sqref="L63">
    <cfRule type="expression" dxfId="2391" priority="350" stopIfTrue="1">
      <formula>"esterreur(reference)"</formula>
    </cfRule>
  </conditionalFormatting>
  <conditionalFormatting sqref="L62">
    <cfRule type="expression" dxfId="2390" priority="349" stopIfTrue="1">
      <formula>"esterreur(reference)"</formula>
    </cfRule>
  </conditionalFormatting>
  <conditionalFormatting sqref="L64">
    <cfRule type="expression" dxfId="2389" priority="348" stopIfTrue="1">
      <formula>"esterreur(reference)"</formula>
    </cfRule>
  </conditionalFormatting>
  <conditionalFormatting sqref="L65">
    <cfRule type="expression" dxfId="2388" priority="347" stopIfTrue="1">
      <formula>"esterreur(reference)"</formula>
    </cfRule>
  </conditionalFormatting>
  <conditionalFormatting sqref="L69 L66:L67">
    <cfRule type="expression" dxfId="2387" priority="346" stopIfTrue="1">
      <formula>"esterreur(reference)"</formula>
    </cfRule>
  </conditionalFormatting>
  <conditionalFormatting sqref="L70">
    <cfRule type="expression" dxfId="2386" priority="345" stopIfTrue="1">
      <formula>"esterreur(reference)"</formula>
    </cfRule>
  </conditionalFormatting>
  <conditionalFormatting sqref="L76:L77">
    <cfRule type="expression" dxfId="2385" priority="344" stopIfTrue="1">
      <formula>"esterreur(reference)"</formula>
    </cfRule>
  </conditionalFormatting>
  <conditionalFormatting sqref="L78:L81">
    <cfRule type="expression" dxfId="2384" priority="343" stopIfTrue="1">
      <formula>"esterreur(reference)"</formula>
    </cfRule>
  </conditionalFormatting>
  <conditionalFormatting sqref="L57">
    <cfRule type="expression" dxfId="2383" priority="341" stopIfTrue="1">
      <formula>"esterreur(reference)"</formula>
    </cfRule>
  </conditionalFormatting>
  <conditionalFormatting sqref="L94:L95">
    <cfRule type="expression" dxfId="2382" priority="340" stopIfTrue="1">
      <formula>"esterreur(reference)"</formula>
    </cfRule>
  </conditionalFormatting>
  <conditionalFormatting sqref="L98">
    <cfRule type="expression" dxfId="2381" priority="339" stopIfTrue="1">
      <formula>"esterreur(reference)"</formula>
    </cfRule>
  </conditionalFormatting>
  <conditionalFormatting sqref="L99">
    <cfRule type="expression" dxfId="2380" priority="338" stopIfTrue="1">
      <formula>"esterreur(reference)"</formula>
    </cfRule>
  </conditionalFormatting>
  <conditionalFormatting sqref="L101">
    <cfRule type="expression" dxfId="2379" priority="337" stopIfTrue="1">
      <formula>"esterreur(reference)"</formula>
    </cfRule>
  </conditionalFormatting>
  <conditionalFormatting sqref="L102">
    <cfRule type="expression" dxfId="2378" priority="336" stopIfTrue="1">
      <formula>"esterreur(reference)"</formula>
    </cfRule>
  </conditionalFormatting>
  <conditionalFormatting sqref="L103">
    <cfRule type="expression" dxfId="2377" priority="335" stopIfTrue="1">
      <formula>"esterreur(reference)"</formula>
    </cfRule>
  </conditionalFormatting>
  <conditionalFormatting sqref="L111">
    <cfRule type="expression" dxfId="2376" priority="334" stopIfTrue="1">
      <formula>"esterreur(reference)"</formula>
    </cfRule>
  </conditionalFormatting>
  <conditionalFormatting sqref="L112">
    <cfRule type="expression" dxfId="2375" priority="333" stopIfTrue="1">
      <formula>"esterreur(reference)"</formula>
    </cfRule>
  </conditionalFormatting>
  <conditionalFormatting sqref="L207">
    <cfRule type="expression" dxfId="2374" priority="293" stopIfTrue="1">
      <formula>"esterreur(reference)"</formula>
    </cfRule>
  </conditionalFormatting>
  <conditionalFormatting sqref="L114">
    <cfRule type="expression" dxfId="2373" priority="332" stopIfTrue="1">
      <formula>"esterreur(reference)"</formula>
    </cfRule>
  </conditionalFormatting>
  <conditionalFormatting sqref="L116:L119">
    <cfRule type="expression" dxfId="2372" priority="331" stopIfTrue="1">
      <formula>"esterreur(reference)"</formula>
    </cfRule>
  </conditionalFormatting>
  <conditionalFormatting sqref="L120">
    <cfRule type="expression" dxfId="2371" priority="330" stopIfTrue="1">
      <formula>"esterreur(reference)"</formula>
    </cfRule>
  </conditionalFormatting>
  <conditionalFormatting sqref="L130">
    <cfRule type="expression" dxfId="2370" priority="327" stopIfTrue="1">
      <formula>"esterreur(reference)"</formula>
    </cfRule>
  </conditionalFormatting>
  <conditionalFormatting sqref="L124">
    <cfRule type="expression" dxfId="2369" priority="329" stopIfTrue="1">
      <formula>"esterreur(reference)"</formula>
    </cfRule>
  </conditionalFormatting>
  <conditionalFormatting sqref="L123">
    <cfRule type="expression" dxfId="2368" priority="328" stopIfTrue="1">
      <formula>"esterreur(reference)"</formula>
    </cfRule>
  </conditionalFormatting>
  <conditionalFormatting sqref="L138">
    <cfRule type="expression" dxfId="2367" priority="321" stopIfTrue="1">
      <formula>"esterreur(reference)"</formula>
    </cfRule>
  </conditionalFormatting>
  <conditionalFormatting sqref="L131">
    <cfRule type="expression" dxfId="2366" priority="326" stopIfTrue="1">
      <formula>"esterreur(reference)"</formula>
    </cfRule>
  </conditionalFormatting>
  <conditionalFormatting sqref="L132">
    <cfRule type="expression" dxfId="2365" priority="325" stopIfTrue="1">
      <formula>"esterreur(reference)"</formula>
    </cfRule>
  </conditionalFormatting>
  <conditionalFormatting sqref="L133">
    <cfRule type="expression" dxfId="2364" priority="324" stopIfTrue="1">
      <formula>"esterreur(reference)"</formula>
    </cfRule>
  </conditionalFormatting>
  <conditionalFormatting sqref="L139">
    <cfRule type="expression" dxfId="2363" priority="320" stopIfTrue="1">
      <formula>"esterreur(reference)"</formula>
    </cfRule>
  </conditionalFormatting>
  <conditionalFormatting sqref="L136">
    <cfRule type="expression" dxfId="2362" priority="323" stopIfTrue="1">
      <formula>"esterreur(reference)"</formula>
    </cfRule>
  </conditionalFormatting>
  <conditionalFormatting sqref="L137">
    <cfRule type="expression" dxfId="2361" priority="322" stopIfTrue="1">
      <formula>"esterreur(reference)"</formula>
    </cfRule>
  </conditionalFormatting>
  <conditionalFormatting sqref="L140">
    <cfRule type="expression" dxfId="2360" priority="319" stopIfTrue="1">
      <formula>"esterreur(reference)"</formula>
    </cfRule>
  </conditionalFormatting>
  <conditionalFormatting sqref="L141">
    <cfRule type="expression" dxfId="2359" priority="318" stopIfTrue="1">
      <formula>"esterreur(reference)"</formula>
    </cfRule>
  </conditionalFormatting>
  <conditionalFormatting sqref="L142">
    <cfRule type="expression" dxfId="2358" priority="317" stopIfTrue="1">
      <formula>"esterreur(reference)"</formula>
    </cfRule>
  </conditionalFormatting>
  <conditionalFormatting sqref="L143">
    <cfRule type="expression" dxfId="2357" priority="316" stopIfTrue="1">
      <formula>"esterreur(reference)"</formula>
    </cfRule>
  </conditionalFormatting>
  <conditionalFormatting sqref="L144">
    <cfRule type="expression" dxfId="2356" priority="315" stopIfTrue="1">
      <formula>"esterreur(reference)"</formula>
    </cfRule>
  </conditionalFormatting>
  <conditionalFormatting sqref="L145">
    <cfRule type="expression" dxfId="2355" priority="314" stopIfTrue="1">
      <formula>"esterreur(reference)"</formula>
    </cfRule>
  </conditionalFormatting>
  <conditionalFormatting sqref="L146">
    <cfRule type="expression" dxfId="2354" priority="313" stopIfTrue="1">
      <formula>"esterreur(reference)"</formula>
    </cfRule>
  </conditionalFormatting>
  <conditionalFormatting sqref="L147">
    <cfRule type="expression" dxfId="2353" priority="312" stopIfTrue="1">
      <formula>"esterreur(reference)"</formula>
    </cfRule>
  </conditionalFormatting>
  <conditionalFormatting sqref="L155">
    <cfRule type="expression" dxfId="2352" priority="311" stopIfTrue="1">
      <formula>"esterreur(reference)"</formula>
    </cfRule>
  </conditionalFormatting>
  <conditionalFormatting sqref="L157">
    <cfRule type="expression" dxfId="2351" priority="309" stopIfTrue="1">
      <formula>"esterreur(reference)"</formula>
    </cfRule>
  </conditionalFormatting>
  <conditionalFormatting sqref="L156">
    <cfRule type="expression" dxfId="2350" priority="310" stopIfTrue="1">
      <formula>"esterreur(reference)"</formula>
    </cfRule>
  </conditionalFormatting>
  <conditionalFormatting sqref="L115">
    <cfRule type="expression" dxfId="2349" priority="308" stopIfTrue="1">
      <formula>"esterreur(reference)"</formula>
    </cfRule>
  </conditionalFormatting>
  <conditionalFormatting sqref="L113">
    <cfRule type="expression" dxfId="2348" priority="307" stopIfTrue="1">
      <formula>"esterreur(reference)"</formula>
    </cfRule>
  </conditionalFormatting>
  <conditionalFormatting sqref="L171">
    <cfRule type="expression" dxfId="2347" priority="306" stopIfTrue="1">
      <formula>"esterreur(reference)"</formula>
    </cfRule>
  </conditionalFormatting>
  <conditionalFormatting sqref="L174">
    <cfRule type="expression" dxfId="2346" priority="305" stopIfTrue="1">
      <formula>"esterreur(reference)"</formula>
    </cfRule>
  </conditionalFormatting>
  <conditionalFormatting sqref="L177">
    <cfRule type="expression" dxfId="2345" priority="304" stopIfTrue="1">
      <formula>"esterreur(reference)"</formula>
    </cfRule>
  </conditionalFormatting>
  <conditionalFormatting sqref="L183">
    <cfRule type="expression" dxfId="2344" priority="303" stopIfTrue="1">
      <formula>"esterreur(reference)"</formula>
    </cfRule>
  </conditionalFormatting>
  <conditionalFormatting sqref="L187">
    <cfRule type="expression" dxfId="2343" priority="302" stopIfTrue="1">
      <formula>"esterreur(reference)"</formula>
    </cfRule>
  </conditionalFormatting>
  <conditionalFormatting sqref="L197">
    <cfRule type="expression" dxfId="2342" priority="301" stopIfTrue="1">
      <formula>"esterreur(reference)"</formula>
    </cfRule>
  </conditionalFormatting>
  <conditionalFormatting sqref="L199">
    <cfRule type="expression" dxfId="2341" priority="300" stopIfTrue="1">
      <formula>"esterreur(reference)"</formula>
    </cfRule>
  </conditionalFormatting>
  <conditionalFormatting sqref="L198">
    <cfRule type="expression" dxfId="2340" priority="299" stopIfTrue="1">
      <formula>"esterreur(reference)"</formula>
    </cfRule>
  </conditionalFormatting>
  <conditionalFormatting sqref="L200">
    <cfRule type="expression" dxfId="2339" priority="298" stopIfTrue="1">
      <formula>"esterreur(reference)"</formula>
    </cfRule>
  </conditionalFormatting>
  <conditionalFormatting sqref="L201">
    <cfRule type="expression" dxfId="2338" priority="297" stopIfTrue="1">
      <formula>"esterreur(reference)"</formula>
    </cfRule>
  </conditionalFormatting>
  <conditionalFormatting sqref="L202:L204">
    <cfRule type="expression" dxfId="2337" priority="296" stopIfTrue="1">
      <formula>"esterreur(reference)"</formula>
    </cfRule>
  </conditionalFormatting>
  <conditionalFormatting sqref="L206">
    <cfRule type="expression" dxfId="2336" priority="294" stopIfTrue="1">
      <formula>"esterreur(reference)"</formula>
    </cfRule>
  </conditionalFormatting>
  <conditionalFormatting sqref="L205">
    <cfRule type="expression" dxfId="2335" priority="295" stopIfTrue="1">
      <formula>"esterreur(reference)"</formula>
    </cfRule>
  </conditionalFormatting>
  <conditionalFormatting sqref="L208">
    <cfRule type="expression" dxfId="2334" priority="292" stopIfTrue="1">
      <formula>"esterreur(reference)"</formula>
    </cfRule>
  </conditionalFormatting>
  <conditionalFormatting sqref="L211:L224">
    <cfRule type="expression" dxfId="2333" priority="291" stopIfTrue="1">
      <formula>"esterreur(reference)"</formula>
    </cfRule>
  </conditionalFormatting>
  <conditionalFormatting sqref="L225:L227">
    <cfRule type="expression" dxfId="2332" priority="290" stopIfTrue="1">
      <formula>"esterreur(reference)"</formula>
    </cfRule>
  </conditionalFormatting>
  <conditionalFormatting sqref="L180">
    <cfRule type="expression" dxfId="2331" priority="289" stopIfTrue="1">
      <formula>"esterreur(reference)"</formula>
    </cfRule>
  </conditionalFormatting>
  <conditionalFormatting sqref="L243">
    <cfRule type="expression" dxfId="2330" priority="288" stopIfTrue="1">
      <formula>"esterreur(reference)"</formula>
    </cfRule>
  </conditionalFormatting>
  <conditionalFormatting sqref="L246">
    <cfRule type="expression" dxfId="2329" priority="287" stopIfTrue="1">
      <formula>"esterreur(reference)"</formula>
    </cfRule>
  </conditionalFormatting>
  <conditionalFormatting sqref="L253">
    <cfRule type="expression" dxfId="2328" priority="286" stopIfTrue="1">
      <formula>"esterreur(reference)"</formula>
    </cfRule>
  </conditionalFormatting>
  <conditionalFormatting sqref="L254">
    <cfRule type="expression" dxfId="2327" priority="285" stopIfTrue="1">
      <formula>"esterreur(reference)"</formula>
    </cfRule>
  </conditionalFormatting>
  <conditionalFormatting sqref="L255">
    <cfRule type="expression" dxfId="2326" priority="284" stopIfTrue="1">
      <formula>"esterreur(reference)"</formula>
    </cfRule>
  </conditionalFormatting>
  <conditionalFormatting sqref="L256">
    <cfRule type="expression" dxfId="2325" priority="283" stopIfTrue="1">
      <formula>"esterreur(reference)"</formula>
    </cfRule>
  </conditionalFormatting>
  <conditionalFormatting sqref="L257">
    <cfRule type="expression" dxfId="2324" priority="282" stopIfTrue="1">
      <formula>"esterreur(reference)"</formula>
    </cfRule>
  </conditionalFormatting>
  <conditionalFormatting sqref="L258">
    <cfRule type="expression" dxfId="2323" priority="281" stopIfTrue="1">
      <formula>"esterreur(reference)"</formula>
    </cfRule>
  </conditionalFormatting>
  <conditionalFormatting sqref="L259">
    <cfRule type="expression" dxfId="2322" priority="280" stopIfTrue="1">
      <formula>"esterreur(reference)"</formula>
    </cfRule>
  </conditionalFormatting>
  <conditionalFormatting sqref="L260">
    <cfRule type="expression" dxfId="2321" priority="279" stopIfTrue="1">
      <formula>"esterreur(reference)"</formula>
    </cfRule>
  </conditionalFormatting>
  <conditionalFormatting sqref="L261">
    <cfRule type="expression" dxfId="2320" priority="278" stopIfTrue="1">
      <formula>"esterreur(reference)"</formula>
    </cfRule>
  </conditionalFormatting>
  <conditionalFormatting sqref="L262">
    <cfRule type="expression" dxfId="2319" priority="277" stopIfTrue="1">
      <formula>"esterreur(reference)"</formula>
    </cfRule>
  </conditionalFormatting>
  <conditionalFormatting sqref="L263:L264">
    <cfRule type="expression" dxfId="2318" priority="276" stopIfTrue="1">
      <formula>"esterreur(reference)"</formula>
    </cfRule>
  </conditionalFormatting>
  <conditionalFormatting sqref="L268">
    <cfRule type="expression" dxfId="2317" priority="274" stopIfTrue="1">
      <formula>"esterreur(reference)"</formula>
    </cfRule>
  </conditionalFormatting>
  <conditionalFormatting sqref="L267">
    <cfRule type="expression" dxfId="2316" priority="275" stopIfTrue="1">
      <formula>"esterreur(reference)"</formula>
    </cfRule>
  </conditionalFormatting>
  <conditionalFormatting sqref="L269">
    <cfRule type="expression" dxfId="2315" priority="273" stopIfTrue="1">
      <formula>"esterreur(reference)"</formula>
    </cfRule>
  </conditionalFormatting>
  <conditionalFormatting sqref="L270">
    <cfRule type="expression" dxfId="2314" priority="272" stopIfTrue="1">
      <formula>"esterreur(reference)"</formula>
    </cfRule>
  </conditionalFormatting>
  <conditionalFormatting sqref="L272:L273">
    <cfRule type="expression" dxfId="2313" priority="270" stopIfTrue="1">
      <formula>"esterreur(reference)"</formula>
    </cfRule>
  </conditionalFormatting>
  <conditionalFormatting sqref="L306">
    <cfRule type="expression" dxfId="2312" priority="268" stopIfTrue="1">
      <formula>"esterreur(reference)"</formula>
    </cfRule>
  </conditionalFormatting>
  <conditionalFormatting sqref="L307">
    <cfRule type="expression" dxfId="2311" priority="267" stopIfTrue="1">
      <formula>"esterreur(reference)"</formula>
    </cfRule>
  </conditionalFormatting>
  <conditionalFormatting sqref="L311">
    <cfRule type="expression" dxfId="2310" priority="266" stopIfTrue="1">
      <formula>"esterreur(reference)"</formula>
    </cfRule>
  </conditionalFormatting>
  <conditionalFormatting sqref="L317">
    <cfRule type="expression" dxfId="2309" priority="265" stopIfTrue="1">
      <formula>"esterreur(reference)"</formula>
    </cfRule>
  </conditionalFormatting>
  <conditionalFormatting sqref="L318">
    <cfRule type="expression" dxfId="2308" priority="264" stopIfTrue="1">
      <formula>"esterreur(reference)"</formula>
    </cfRule>
  </conditionalFormatting>
  <conditionalFormatting sqref="K5">
    <cfRule type="expression" dxfId="2307" priority="258" stopIfTrue="1">
      <formula>"esterreur(reference)"</formula>
    </cfRule>
  </conditionalFormatting>
  <conditionalFormatting sqref="L5">
    <cfRule type="expression" dxfId="2306" priority="257" stopIfTrue="1">
      <formula>"esterreur(reference)"</formula>
    </cfRule>
  </conditionalFormatting>
  <conditionalFormatting sqref="K182">
    <cfRule type="expression" dxfId="2305" priority="256" stopIfTrue="1">
      <formula>"esterreur(reference)"</formula>
    </cfRule>
  </conditionalFormatting>
  <conditionalFormatting sqref="K243">
    <cfRule type="expression" dxfId="2304" priority="255" stopIfTrue="1">
      <formula>"esterreur(reference)"</formula>
    </cfRule>
  </conditionalFormatting>
  <conditionalFormatting sqref="K246">
    <cfRule type="expression" dxfId="2303" priority="254" stopIfTrue="1">
      <formula>"esterreur(reference)"</formula>
    </cfRule>
  </conditionalFormatting>
  <conditionalFormatting sqref="K187">
    <cfRule type="expression" dxfId="2302" priority="253" stopIfTrue="1">
      <formula>"esterreur(reference)"</formula>
    </cfRule>
  </conditionalFormatting>
  <conditionalFormatting sqref="K190">
    <cfRule type="expression" dxfId="2301" priority="252" stopIfTrue="1">
      <formula>"esterreur(reference)"</formula>
    </cfRule>
  </conditionalFormatting>
  <conditionalFormatting sqref="L364:L375">
    <cfRule type="expression" dxfId="2300" priority="251" stopIfTrue="1">
      <formula>"esterreur(reference)"</formula>
    </cfRule>
  </conditionalFormatting>
  <conditionalFormatting sqref="L377:L393">
    <cfRule type="expression" dxfId="2299" priority="250" stopIfTrue="1">
      <formula>"esterreur(reference)"</formula>
    </cfRule>
  </conditionalFormatting>
  <conditionalFormatting sqref="K93">
    <cfRule type="expression" dxfId="2298" priority="249" stopIfTrue="1">
      <formula>"esterreur(reference)"</formula>
    </cfRule>
  </conditionalFormatting>
  <conditionalFormatting sqref="K239">
    <cfRule type="expression" dxfId="2297" priority="248" stopIfTrue="1">
      <formula>"esterreur(reference)"</formula>
    </cfRule>
  </conditionalFormatting>
  <conditionalFormatting sqref="L239">
    <cfRule type="expression" dxfId="2296" priority="247" stopIfTrue="1">
      <formula>"esterreur(reference)"</formula>
    </cfRule>
  </conditionalFormatting>
  <conditionalFormatting sqref="F183">
    <cfRule type="expression" dxfId="2295" priority="246" stopIfTrue="1">
      <formula>"esterreur(reference)"</formula>
    </cfRule>
  </conditionalFormatting>
  <conditionalFormatting sqref="L359">
    <cfRule type="expression" dxfId="2294" priority="245" stopIfTrue="1">
      <formula>"esterreur(reference)"</formula>
    </cfRule>
  </conditionalFormatting>
  <conditionalFormatting sqref="S185">
    <cfRule type="expression" dxfId="2293" priority="244" stopIfTrue="1">
      <formula>"esterreur(reference)"</formula>
    </cfRule>
  </conditionalFormatting>
  <conditionalFormatting sqref="K286">
    <cfRule type="expression" dxfId="2292" priority="243" stopIfTrue="1">
      <formula>"esterreur(reference)"</formula>
    </cfRule>
  </conditionalFormatting>
  <conditionalFormatting sqref="AO408:AO413">
    <cfRule type="cellIs" dxfId="2291" priority="242" operator="greaterThan">
      <formula>0</formula>
    </cfRule>
  </conditionalFormatting>
  <conditionalFormatting sqref="L71">
    <cfRule type="expression" dxfId="2290" priority="241" stopIfTrue="1">
      <formula>"esterreur(reference)"</formula>
    </cfRule>
  </conditionalFormatting>
  <conditionalFormatting sqref="L210">
    <cfRule type="expression" dxfId="2289" priority="238" stopIfTrue="1">
      <formula>"esterreur(reference)"</formula>
    </cfRule>
  </conditionalFormatting>
  <conditionalFormatting sqref="L122">
    <cfRule type="expression" dxfId="2288" priority="240" stopIfTrue="1">
      <formula>"esterreur(reference)"</formula>
    </cfRule>
  </conditionalFormatting>
  <conditionalFormatting sqref="L266">
    <cfRule type="expression" dxfId="2287" priority="237" stopIfTrue="1">
      <formula>"esterreur(reference)"</formula>
    </cfRule>
  </conditionalFormatting>
  <conditionalFormatting sqref="L135">
    <cfRule type="expression" dxfId="2286" priority="239" stopIfTrue="1">
      <formula>"esterreur(reference)"</formula>
    </cfRule>
  </conditionalFormatting>
  <conditionalFormatting sqref="L330">
    <cfRule type="expression" dxfId="2285" priority="236" stopIfTrue="1">
      <formula>"esterreur(reference)"</formula>
    </cfRule>
  </conditionalFormatting>
  <conditionalFormatting sqref="L75">
    <cfRule type="expression" dxfId="2284" priority="235" stopIfTrue="1">
      <formula>"esterreur(reference)"</formula>
    </cfRule>
  </conditionalFormatting>
  <conditionalFormatting sqref="L60">
    <cfRule type="expression" dxfId="2283" priority="233" stopIfTrue="1">
      <formula>"esterreur(reference)"</formula>
    </cfRule>
  </conditionalFormatting>
  <conditionalFormatting sqref="L59">
    <cfRule type="expression" dxfId="2282" priority="234" stopIfTrue="1">
      <formula>"esterreur(reference)"</formula>
    </cfRule>
  </conditionalFormatting>
  <conditionalFormatting sqref="F5">
    <cfRule type="expression" dxfId="2281" priority="232" stopIfTrue="1">
      <formula>"esterreur(reference)"</formula>
    </cfRule>
  </conditionalFormatting>
  <conditionalFormatting sqref="P25:Q30 Q18 P83:Q85 P41:Q41 P72:Q72 Q24 P49:Q54 P31:P40 P42:P48 Q6:Q14">
    <cfRule type="expression" dxfId="2280" priority="227" stopIfTrue="1">
      <formula>"esterreur(reference)"</formula>
    </cfRule>
  </conditionalFormatting>
  <conditionalFormatting sqref="P5">
    <cfRule type="expression" dxfId="2279" priority="204" stopIfTrue="1">
      <formula>"esterreur(reference)"</formula>
    </cfRule>
  </conditionalFormatting>
  <conditionalFormatting sqref="Q32">
    <cfRule type="expression" dxfId="2278" priority="222" stopIfTrue="1">
      <formula>"esterreur(reference)"</formula>
    </cfRule>
  </conditionalFormatting>
  <conditionalFormatting sqref="Q35">
    <cfRule type="expression" dxfId="2277" priority="221" stopIfTrue="1">
      <formula>"esterreur(reference)"</formula>
    </cfRule>
  </conditionalFormatting>
  <conditionalFormatting sqref="P55:P56 P71">
    <cfRule type="expression" dxfId="2276" priority="228" stopIfTrue="1">
      <formula>"esterreur(reference)"</formula>
    </cfRule>
  </conditionalFormatting>
  <conditionalFormatting sqref="P61:P70">
    <cfRule type="expression" dxfId="2275" priority="229" stopIfTrue="1">
      <formula>"esterreur(reference)"</formula>
    </cfRule>
  </conditionalFormatting>
  <conditionalFormatting sqref="P57:P59">
    <cfRule type="expression" dxfId="2274" priority="230" stopIfTrue="1">
      <formula>"esterreur(reference)"</formula>
    </cfRule>
  </conditionalFormatting>
  <conditionalFormatting sqref="P60">
    <cfRule type="expression" dxfId="2273" priority="231" stopIfTrue="1">
      <formula>"esterreur(reference)"</formula>
    </cfRule>
  </conditionalFormatting>
  <conditionalFormatting sqref="Q19 Q21:Q23">
    <cfRule type="expression" dxfId="2272" priority="225" stopIfTrue="1">
      <formula>"esterreur(reference)"</formula>
    </cfRule>
  </conditionalFormatting>
  <conditionalFormatting sqref="Q16:Q17">
    <cfRule type="expression" dxfId="2271" priority="226" stopIfTrue="1">
      <formula>"esterreur(reference)"</formula>
    </cfRule>
  </conditionalFormatting>
  <conditionalFormatting sqref="Q20">
    <cfRule type="expression" dxfId="2270" priority="224" stopIfTrue="1">
      <formula>"esterreur(reference)"</formula>
    </cfRule>
  </conditionalFormatting>
  <conditionalFormatting sqref="Q31 Q33:Q34">
    <cfRule type="expression" dxfId="2269" priority="223" stopIfTrue="1">
      <formula>"esterreur(reference)"</formula>
    </cfRule>
  </conditionalFormatting>
  <conditionalFormatting sqref="Q42">
    <cfRule type="expression" dxfId="2268" priority="220" stopIfTrue="1">
      <formula>"esterreur(reference)"</formula>
    </cfRule>
  </conditionalFormatting>
  <conditionalFormatting sqref="Q43">
    <cfRule type="expression" dxfId="2267" priority="219" stopIfTrue="1">
      <formula>"esterreur(reference)"</formula>
    </cfRule>
  </conditionalFormatting>
  <conditionalFormatting sqref="Q44">
    <cfRule type="expression" dxfId="2266" priority="218" stopIfTrue="1">
      <formula>"esterreur(reference)"</formula>
    </cfRule>
  </conditionalFormatting>
  <conditionalFormatting sqref="Q45:Q48">
    <cfRule type="expression" dxfId="2265" priority="217" stopIfTrue="1">
      <formula>"esterreur(reference)"</formula>
    </cfRule>
  </conditionalFormatting>
  <conditionalFormatting sqref="Q55">
    <cfRule type="expression" dxfId="2264" priority="216" stopIfTrue="1">
      <formula>"esterreur(reference)"</formula>
    </cfRule>
  </conditionalFormatting>
  <conditionalFormatting sqref="Q56">
    <cfRule type="expression" dxfId="2263" priority="215" stopIfTrue="1">
      <formula>"esterreur(reference)"</formula>
    </cfRule>
  </conditionalFormatting>
  <conditionalFormatting sqref="Q58">
    <cfRule type="expression" dxfId="2262" priority="214" stopIfTrue="1">
      <formula>"esterreur(reference)"</formula>
    </cfRule>
  </conditionalFormatting>
  <conditionalFormatting sqref="Q61">
    <cfRule type="expression" dxfId="2261" priority="213" stopIfTrue="1">
      <formula>"esterreur(reference)"</formula>
    </cfRule>
  </conditionalFormatting>
  <conditionalFormatting sqref="Q63">
    <cfRule type="expression" dxfId="2260" priority="212" stopIfTrue="1">
      <formula>"esterreur(reference)"</formula>
    </cfRule>
  </conditionalFormatting>
  <conditionalFormatting sqref="Q62">
    <cfRule type="expression" dxfId="2259" priority="211" stopIfTrue="1">
      <formula>"esterreur(reference)"</formula>
    </cfRule>
  </conditionalFormatting>
  <conditionalFormatting sqref="Q64">
    <cfRule type="expression" dxfId="2258" priority="210" stopIfTrue="1">
      <formula>"esterreur(reference)"</formula>
    </cfRule>
  </conditionalFormatting>
  <conditionalFormatting sqref="Q65">
    <cfRule type="expression" dxfId="2257" priority="209" stopIfTrue="1">
      <formula>"esterreur(reference)"</formula>
    </cfRule>
  </conditionalFormatting>
  <conditionalFormatting sqref="Q66:Q69">
    <cfRule type="expression" dxfId="2256" priority="208" stopIfTrue="1">
      <formula>"esterreur(reference)"</formula>
    </cfRule>
  </conditionalFormatting>
  <conditionalFormatting sqref="Q70">
    <cfRule type="expression" dxfId="2255" priority="207" stopIfTrue="1">
      <formula>"esterreur(reference)"</formula>
    </cfRule>
  </conditionalFormatting>
  <conditionalFormatting sqref="Q75:Q82">
    <cfRule type="expression" dxfId="2254" priority="206" stopIfTrue="1">
      <formula>"esterreur(reference)"</formula>
    </cfRule>
  </conditionalFormatting>
  <conditionalFormatting sqref="Q57">
    <cfRule type="expression" dxfId="2253" priority="205" stopIfTrue="1">
      <formula>"esterreur(reference)"</formula>
    </cfRule>
  </conditionalFormatting>
  <conditionalFormatting sqref="Q5">
    <cfRule type="expression" dxfId="2252" priority="203" stopIfTrue="1">
      <formula>"esterreur(reference)"</formula>
    </cfRule>
  </conditionalFormatting>
  <conditionalFormatting sqref="Q71">
    <cfRule type="expression" dxfId="2251" priority="202" stopIfTrue="1">
      <formula>"esterreur(reference)"</formula>
    </cfRule>
  </conditionalFormatting>
  <conditionalFormatting sqref="Q60">
    <cfRule type="expression" dxfId="2250" priority="200" stopIfTrue="1">
      <formula>"esterreur(reference)"</formula>
    </cfRule>
  </conditionalFormatting>
  <conditionalFormatting sqref="P98">
    <cfRule type="expression" dxfId="2249" priority="199" stopIfTrue="1">
      <formula>"esterreur(reference)"</formula>
    </cfRule>
  </conditionalFormatting>
  <conditionalFormatting sqref="Q59">
    <cfRule type="expression" dxfId="2248" priority="201" stopIfTrue="1">
      <formula>"esterreur(reference)"</formula>
    </cfRule>
  </conditionalFormatting>
  <conditionalFormatting sqref="P163:Q163 P164 P121:Q121 P152:Q152 P96:Q97 P100:Q100 P94:P95 P104:Q110 P99 P134:Q134 P101:P103 P135:P136 P155:P156 P111:P120">
    <cfRule type="expression" dxfId="2247" priority="195" stopIfTrue="1">
      <formula>"esterreur(reference)"</formula>
    </cfRule>
  </conditionalFormatting>
  <conditionalFormatting sqref="P141:P147">
    <cfRule type="expression" dxfId="2246" priority="196" stopIfTrue="1">
      <formula>"esterreur(reference)"</formula>
    </cfRule>
  </conditionalFormatting>
  <conditionalFormatting sqref="P137:P139">
    <cfRule type="expression" dxfId="2245" priority="197" stopIfTrue="1">
      <formula>"esterreur(reference)"</formula>
    </cfRule>
  </conditionalFormatting>
  <conditionalFormatting sqref="P140">
    <cfRule type="expression" dxfId="2244" priority="198" stopIfTrue="1">
      <formula>"esterreur(reference)"</formula>
    </cfRule>
  </conditionalFormatting>
  <conditionalFormatting sqref="Q94:Q95">
    <cfRule type="expression" dxfId="2243" priority="194" stopIfTrue="1">
      <formula>"esterreur(reference)"</formula>
    </cfRule>
  </conditionalFormatting>
  <conditionalFormatting sqref="Q98">
    <cfRule type="expression" dxfId="2242" priority="193" stopIfTrue="1">
      <formula>"esterreur(reference)"</formula>
    </cfRule>
  </conditionalFormatting>
  <conditionalFormatting sqref="Q101">
    <cfRule type="expression" dxfId="2241" priority="192" stopIfTrue="1">
      <formula>"esterreur(reference)"</formula>
    </cfRule>
  </conditionalFormatting>
  <conditionalFormatting sqref="Q102">
    <cfRule type="expression" dxfId="2240" priority="191" stopIfTrue="1">
      <formula>"esterreur(reference)"</formula>
    </cfRule>
  </conditionalFormatting>
  <conditionalFormatting sqref="Q103">
    <cfRule type="expression" dxfId="2239" priority="190" stopIfTrue="1">
      <formula>"esterreur(reference)"</formula>
    </cfRule>
  </conditionalFormatting>
  <conditionalFormatting sqref="Q111">
    <cfRule type="expression" dxfId="2238" priority="189" stopIfTrue="1">
      <formula>"esterreur(reference)"</formula>
    </cfRule>
  </conditionalFormatting>
  <conditionalFormatting sqref="Q112">
    <cfRule type="expression" dxfId="2237" priority="188" stopIfTrue="1">
      <formula>"esterreur(reference)"</formula>
    </cfRule>
  </conditionalFormatting>
  <conditionalFormatting sqref="Q114">
    <cfRule type="expression" dxfId="2236" priority="187" stopIfTrue="1">
      <formula>"esterreur(reference)"</formula>
    </cfRule>
  </conditionalFormatting>
  <conditionalFormatting sqref="Q116:Q119">
    <cfRule type="expression" dxfId="2235" priority="186" stopIfTrue="1">
      <formula>"esterreur(reference)"</formula>
    </cfRule>
  </conditionalFormatting>
  <conditionalFormatting sqref="Q120">
    <cfRule type="expression" dxfId="2234" priority="185" stopIfTrue="1">
      <formula>"esterreur(reference)"</formula>
    </cfRule>
  </conditionalFormatting>
  <conditionalFormatting sqref="Q130">
    <cfRule type="expression" dxfId="2233" priority="182" stopIfTrue="1">
      <formula>"esterreur(reference)"</formula>
    </cfRule>
  </conditionalFormatting>
  <conditionalFormatting sqref="Q124">
    <cfRule type="expression" dxfId="2232" priority="184" stopIfTrue="1">
      <formula>"esterreur(reference)"</formula>
    </cfRule>
  </conditionalFormatting>
  <conditionalFormatting sqref="Q123">
    <cfRule type="expression" dxfId="2231" priority="183" stopIfTrue="1">
      <formula>"esterreur(reference)"</formula>
    </cfRule>
  </conditionalFormatting>
  <conditionalFormatting sqref="Q139">
    <cfRule type="expression" dxfId="2230" priority="175" stopIfTrue="1">
      <formula>"esterreur(reference)"</formula>
    </cfRule>
  </conditionalFormatting>
  <conditionalFormatting sqref="Q131">
    <cfRule type="expression" dxfId="2229" priority="181" stopIfTrue="1">
      <formula>"esterreur(reference)"</formula>
    </cfRule>
  </conditionalFormatting>
  <conditionalFormatting sqref="Q132">
    <cfRule type="expression" dxfId="2228" priority="180" stopIfTrue="1">
      <formula>"esterreur(reference)"</formula>
    </cfRule>
  </conditionalFormatting>
  <conditionalFormatting sqref="Q133">
    <cfRule type="expression" dxfId="2227" priority="179" stopIfTrue="1">
      <formula>"esterreur(reference)"</formula>
    </cfRule>
  </conditionalFormatting>
  <conditionalFormatting sqref="Q141">
    <cfRule type="expression" dxfId="2226" priority="173" stopIfTrue="1">
      <formula>"esterreur(reference)"</formula>
    </cfRule>
  </conditionalFormatting>
  <conditionalFormatting sqref="Q136">
    <cfRule type="expression" dxfId="2225" priority="178" stopIfTrue="1">
      <formula>"esterreur(reference)"</formula>
    </cfRule>
  </conditionalFormatting>
  <conditionalFormatting sqref="Q137">
    <cfRule type="expression" dxfId="2224" priority="177" stopIfTrue="1">
      <formula>"esterreur(reference)"</formula>
    </cfRule>
  </conditionalFormatting>
  <conditionalFormatting sqref="Q138">
    <cfRule type="expression" dxfId="2223" priority="176" stopIfTrue="1">
      <formula>"esterreur(reference)"</formula>
    </cfRule>
  </conditionalFormatting>
  <conditionalFormatting sqref="Q143">
    <cfRule type="expression" dxfId="2222" priority="171" stopIfTrue="1">
      <formula>"esterreur(reference)"</formula>
    </cfRule>
  </conditionalFormatting>
  <conditionalFormatting sqref="Q140">
    <cfRule type="expression" dxfId="2221" priority="174" stopIfTrue="1">
      <formula>"esterreur(reference)"</formula>
    </cfRule>
  </conditionalFormatting>
  <conditionalFormatting sqref="Q142">
    <cfRule type="expression" dxfId="2220" priority="172" stopIfTrue="1">
      <formula>"esterreur(reference)"</formula>
    </cfRule>
  </conditionalFormatting>
  <conditionalFormatting sqref="Q144">
    <cfRule type="expression" dxfId="2219" priority="170" stopIfTrue="1">
      <formula>"esterreur(reference)"</formula>
    </cfRule>
  </conditionalFormatting>
  <conditionalFormatting sqref="Q145">
    <cfRule type="expression" dxfId="2218" priority="169" stopIfTrue="1">
      <formula>"esterreur(reference)"</formula>
    </cfRule>
  </conditionalFormatting>
  <conditionalFormatting sqref="Q146">
    <cfRule type="expression" dxfId="2217" priority="168" stopIfTrue="1">
      <formula>"esterreur(reference)"</formula>
    </cfRule>
  </conditionalFormatting>
  <conditionalFormatting sqref="Q147">
    <cfRule type="expression" dxfId="2216" priority="167" stopIfTrue="1">
      <formula>"esterreur(reference)"</formula>
    </cfRule>
  </conditionalFormatting>
  <conditionalFormatting sqref="Q113">
    <cfRule type="expression" dxfId="2215" priority="164" stopIfTrue="1">
      <formula>"esterreur(reference)"</formula>
    </cfRule>
  </conditionalFormatting>
  <conditionalFormatting sqref="Q155:Q161">
    <cfRule type="expression" dxfId="2214" priority="166" stopIfTrue="1">
      <formula>"esterreur(reference)"</formula>
    </cfRule>
  </conditionalFormatting>
  <conditionalFormatting sqref="Q115">
    <cfRule type="expression" dxfId="2213" priority="165" stopIfTrue="1">
      <formula>"esterreur(reference)"</formula>
    </cfRule>
  </conditionalFormatting>
  <conditionalFormatting sqref="P93">
    <cfRule type="expression" dxfId="2212" priority="163" stopIfTrue="1">
      <formula>"esterreur(reference)"</formula>
    </cfRule>
  </conditionalFormatting>
  <conditionalFormatting sqref="Q122">
    <cfRule type="expression" dxfId="2211" priority="162" stopIfTrue="1">
      <formula>"esterreur(reference)"</formula>
    </cfRule>
  </conditionalFormatting>
  <conditionalFormatting sqref="Q135">
    <cfRule type="expression" dxfId="2210" priority="161" stopIfTrue="1">
      <formula>"esterreur(reference)"</formula>
    </cfRule>
  </conditionalFormatting>
  <conditionalFormatting sqref="P231:Q231 P232 P172:Q172 P175:Q176 P178:Q179 P181:Q181 P184:Q186 P183 P188:Q189 Q182 P191:Q195 Q190 Q173 P225:P228 P197:P218">
    <cfRule type="expression" dxfId="2209" priority="158" stopIfTrue="1">
      <formula>"esterreur(reference)"</formula>
    </cfRule>
  </conditionalFormatting>
  <conditionalFormatting sqref="P219:P224">
    <cfRule type="expression" dxfId="2208" priority="159" stopIfTrue="1">
      <formula>"esterreur(reference)"</formula>
    </cfRule>
  </conditionalFormatting>
  <conditionalFormatting sqref="P196:Q196">
    <cfRule type="expression" dxfId="2207" priority="160" stopIfTrue="1">
      <formula>"esterreur(reference)"</formula>
    </cfRule>
  </conditionalFormatting>
  <conditionalFormatting sqref="Q171">
    <cfRule type="expression" dxfId="2206" priority="157" stopIfTrue="1">
      <formula>"esterreur(reference)"</formula>
    </cfRule>
  </conditionalFormatting>
  <conditionalFormatting sqref="Q174">
    <cfRule type="expression" dxfId="2205" priority="156" stopIfTrue="1">
      <formula>"esterreur(reference)"</formula>
    </cfRule>
  </conditionalFormatting>
  <conditionalFormatting sqref="Q177">
    <cfRule type="expression" dxfId="2204" priority="155" stopIfTrue="1">
      <formula>"esterreur(reference)"</formula>
    </cfRule>
  </conditionalFormatting>
  <conditionalFormatting sqref="Q183">
    <cfRule type="expression" dxfId="2203" priority="154" stopIfTrue="1">
      <formula>"esterreur(reference)"</formula>
    </cfRule>
  </conditionalFormatting>
  <conditionalFormatting sqref="Q187">
    <cfRule type="expression" dxfId="2202" priority="153" stopIfTrue="1">
      <formula>"esterreur(reference)"</formula>
    </cfRule>
  </conditionalFormatting>
  <conditionalFormatting sqref="Q180">
    <cfRule type="expression" dxfId="2201" priority="152" stopIfTrue="1">
      <formula>"esterreur(reference)"</formula>
    </cfRule>
  </conditionalFormatting>
  <conditionalFormatting sqref="P182">
    <cfRule type="expression" dxfId="2200" priority="151" stopIfTrue="1">
      <formula>"esterreur(reference)"</formula>
    </cfRule>
  </conditionalFormatting>
  <conditionalFormatting sqref="P174">
    <cfRule type="expression" dxfId="2199" priority="150" stopIfTrue="1">
      <formula>"esterreur(reference)"</formula>
    </cfRule>
  </conditionalFormatting>
  <conditionalFormatting sqref="P177">
    <cfRule type="expression" dxfId="2198" priority="149" stopIfTrue="1">
      <formula>"esterreur(reference)"</formula>
    </cfRule>
  </conditionalFormatting>
  <conditionalFormatting sqref="P180">
    <cfRule type="expression" dxfId="2197" priority="148" stopIfTrue="1">
      <formula>"esterreur(reference)"</formula>
    </cfRule>
  </conditionalFormatting>
  <conditionalFormatting sqref="P187">
    <cfRule type="expression" dxfId="2196" priority="147" stopIfTrue="1">
      <formula>"esterreur(reference)"</formula>
    </cfRule>
  </conditionalFormatting>
  <conditionalFormatting sqref="P190">
    <cfRule type="expression" dxfId="2195" priority="146" stopIfTrue="1">
      <formula>"esterreur(reference)"</formula>
    </cfRule>
  </conditionalFormatting>
  <conditionalFormatting sqref="P287:Q287 P288 P242:Q242 P251:Q252 P284:Q284 P253:P274">
    <cfRule type="expression" dxfId="2194" priority="143" stopIfTrue="1">
      <formula>"esterreur(reference)"</formula>
    </cfRule>
  </conditionalFormatting>
  <conditionalFormatting sqref="P275:P280">
    <cfRule type="expression" dxfId="2193" priority="144" stopIfTrue="1">
      <formula>"esterreur(reference)"</formula>
    </cfRule>
  </conditionalFormatting>
  <conditionalFormatting sqref="P281:P283">
    <cfRule type="expression" dxfId="2192" priority="145" stopIfTrue="1">
      <formula>"esterreur(reference)"</formula>
    </cfRule>
  </conditionalFormatting>
  <conditionalFormatting sqref="Q243">
    <cfRule type="expression" dxfId="2191" priority="142" stopIfTrue="1">
      <formula>"esterreur(reference)"</formula>
    </cfRule>
  </conditionalFormatting>
  <conditionalFormatting sqref="Q246">
    <cfRule type="expression" dxfId="2190" priority="141" stopIfTrue="1">
      <formula>"esterreur(reference)"</formula>
    </cfRule>
  </conditionalFormatting>
  <conditionalFormatting sqref="Q253">
    <cfRule type="expression" dxfId="2189" priority="140" stopIfTrue="1">
      <formula>"esterreur(reference)"</formula>
    </cfRule>
  </conditionalFormatting>
  <conditionalFormatting sqref="Q254">
    <cfRule type="expression" dxfId="2188" priority="139" stopIfTrue="1">
      <formula>"esterreur(reference)"</formula>
    </cfRule>
  </conditionalFormatting>
  <conditionalFormatting sqref="Q255">
    <cfRule type="expression" dxfId="2187" priority="138" stopIfTrue="1">
      <formula>"esterreur(reference)"</formula>
    </cfRule>
  </conditionalFormatting>
  <conditionalFormatting sqref="Q256">
    <cfRule type="expression" dxfId="2186" priority="137" stopIfTrue="1">
      <formula>"esterreur(reference)"</formula>
    </cfRule>
  </conditionalFormatting>
  <conditionalFormatting sqref="Q257">
    <cfRule type="expression" dxfId="2185" priority="136" stopIfTrue="1">
      <formula>"esterreur(reference)"</formula>
    </cfRule>
  </conditionalFormatting>
  <conditionalFormatting sqref="Q258">
    <cfRule type="expression" dxfId="2184" priority="135" stopIfTrue="1">
      <formula>"esterreur(reference)"</formula>
    </cfRule>
  </conditionalFormatting>
  <conditionalFormatting sqref="Q259">
    <cfRule type="expression" dxfId="2183" priority="134" stopIfTrue="1">
      <formula>"esterreur(reference)"</formula>
    </cfRule>
  </conditionalFormatting>
  <conditionalFormatting sqref="Q260">
    <cfRule type="expression" dxfId="2182" priority="133" stopIfTrue="1">
      <formula>"esterreur(reference)"</formula>
    </cfRule>
  </conditionalFormatting>
  <conditionalFormatting sqref="Q261">
    <cfRule type="expression" dxfId="2181" priority="132" stopIfTrue="1">
      <formula>"esterreur(reference)"</formula>
    </cfRule>
  </conditionalFormatting>
  <conditionalFormatting sqref="Q262">
    <cfRule type="expression" dxfId="2180" priority="131" stopIfTrue="1">
      <formula>"esterreur(reference)"</formula>
    </cfRule>
  </conditionalFormatting>
  <conditionalFormatting sqref="Q263:Q264">
    <cfRule type="expression" dxfId="2179" priority="130" stopIfTrue="1">
      <formula>"esterreur(reference)"</formula>
    </cfRule>
  </conditionalFormatting>
  <conditionalFormatting sqref="P240">
    <cfRule type="expression" dxfId="2178" priority="129" stopIfTrue="1">
      <formula>"esterreur(reference)"</formula>
    </cfRule>
  </conditionalFormatting>
  <conditionalFormatting sqref="P243">
    <cfRule type="expression" dxfId="2177" priority="128" stopIfTrue="1">
      <formula>"esterreur(reference)"</formula>
    </cfRule>
  </conditionalFormatting>
  <conditionalFormatting sqref="P246">
    <cfRule type="expression" dxfId="2176" priority="127" stopIfTrue="1">
      <formula>"esterreur(reference)"</formula>
    </cfRule>
  </conditionalFormatting>
  <conditionalFormatting sqref="Q240">
    <cfRule type="expression" dxfId="2175" priority="126" stopIfTrue="1">
      <formula>"esterreur(reference)"</formula>
    </cfRule>
  </conditionalFormatting>
  <conditionalFormatting sqref="P286">
    <cfRule type="expression" dxfId="2174" priority="125" stopIfTrue="1">
      <formula>"esterreur(reference)"</formula>
    </cfRule>
  </conditionalFormatting>
  <conditionalFormatting sqref="P308:Q310 P303:Q305 P351:Q351 P352 P348:Q348 P312:Q315 P306:P307 P311 P294:P302 Q319:Q324 P317:P347">
    <cfRule type="expression" dxfId="2173" priority="123" stopIfTrue="1">
      <formula>"esterreur(reference)"</formula>
    </cfRule>
  </conditionalFormatting>
  <conditionalFormatting sqref="P316:Q316">
    <cfRule type="expression" dxfId="2172" priority="124" stopIfTrue="1">
      <formula>"esterreur(reference)"</formula>
    </cfRule>
  </conditionalFormatting>
  <conditionalFormatting sqref="Q331:Q347">
    <cfRule type="expression" dxfId="2171" priority="111" stopIfTrue="1">
      <formula>"esterreur(reference)"</formula>
    </cfRule>
  </conditionalFormatting>
  <conditionalFormatting sqref="Q325">
    <cfRule type="expression" dxfId="2170" priority="115" stopIfTrue="1">
      <formula>"esterreur(reference)"</formula>
    </cfRule>
  </conditionalFormatting>
  <conditionalFormatting sqref="Q326">
    <cfRule type="expression" dxfId="2169" priority="114" stopIfTrue="1">
      <formula>"esterreur(reference)"</formula>
    </cfRule>
  </conditionalFormatting>
  <conditionalFormatting sqref="Q327">
    <cfRule type="expression" dxfId="2168" priority="113" stopIfTrue="1">
      <formula>"esterreur(reference)"</formula>
    </cfRule>
  </conditionalFormatting>
  <conditionalFormatting sqref="Q328">
    <cfRule type="expression" dxfId="2167" priority="112" stopIfTrue="1">
      <formula>"esterreur(reference)"</formula>
    </cfRule>
  </conditionalFormatting>
  <conditionalFormatting sqref="Q294:Q301">
    <cfRule type="expression" dxfId="2166" priority="122" stopIfTrue="1">
      <formula>"esterreur(reference)"</formula>
    </cfRule>
  </conditionalFormatting>
  <conditionalFormatting sqref="Q302">
    <cfRule type="expression" dxfId="2165" priority="121" stopIfTrue="1">
      <formula>"esterreur(reference)"</formula>
    </cfRule>
  </conditionalFormatting>
  <conditionalFormatting sqref="Q306">
    <cfRule type="expression" dxfId="2164" priority="120" stopIfTrue="1">
      <formula>"esterreur(reference)"</formula>
    </cfRule>
  </conditionalFormatting>
  <conditionalFormatting sqref="Q307">
    <cfRule type="expression" dxfId="2163" priority="119" stopIfTrue="1">
      <formula>"esterreur(reference)"</formula>
    </cfRule>
  </conditionalFormatting>
  <conditionalFormatting sqref="Q311">
    <cfRule type="expression" dxfId="2162" priority="118" stopIfTrue="1">
      <formula>"esterreur(reference)"</formula>
    </cfRule>
  </conditionalFormatting>
  <conditionalFormatting sqref="Q317">
    <cfRule type="expression" dxfId="2161" priority="117" stopIfTrue="1">
      <formula>"esterreur(reference)"</formula>
    </cfRule>
  </conditionalFormatting>
  <conditionalFormatting sqref="Q318">
    <cfRule type="expression" dxfId="2160" priority="116" stopIfTrue="1">
      <formula>"esterreur(reference)"</formula>
    </cfRule>
  </conditionalFormatting>
  <conditionalFormatting sqref="Q330">
    <cfRule type="expression" dxfId="2159" priority="110" stopIfTrue="1">
      <formula>"esterreur(reference)"</formula>
    </cfRule>
  </conditionalFormatting>
  <conditionalFormatting sqref="P363:Q363 P364:P375">
    <cfRule type="expression" dxfId="2158" priority="104" stopIfTrue="1">
      <formula>"esterreur(reference)"</formula>
    </cfRule>
  </conditionalFormatting>
  <conditionalFormatting sqref="P358:Q358">
    <cfRule type="expression" dxfId="2157" priority="105" stopIfTrue="1">
      <formula>"esterreur(reference)"</formula>
    </cfRule>
  </conditionalFormatting>
  <conditionalFormatting sqref="P376:Q376 P377:P392">
    <cfRule type="expression" dxfId="2156" priority="106" stopIfTrue="1">
      <formula>"esterreur(reference)"</formula>
    </cfRule>
  </conditionalFormatting>
  <conditionalFormatting sqref="P395:Q398 P393">
    <cfRule type="expression" dxfId="2155" priority="107" stopIfTrue="1">
      <formula>"esterreur(reference)"</formula>
    </cfRule>
  </conditionalFormatting>
  <conditionalFormatting sqref="P360:Q362 P359">
    <cfRule type="expression" dxfId="2154" priority="108" stopIfTrue="1">
      <formula>"esterreur(reference)"</formula>
    </cfRule>
  </conditionalFormatting>
  <conditionalFormatting sqref="P394">
    <cfRule type="expression" dxfId="2153" priority="109" stopIfTrue="1">
      <formula>"esterreur(reference)"</formula>
    </cfRule>
  </conditionalFormatting>
  <conditionalFormatting sqref="Q364:Q375">
    <cfRule type="expression" dxfId="2152" priority="103" stopIfTrue="1">
      <formula>"esterreur(reference)"</formula>
    </cfRule>
  </conditionalFormatting>
  <conditionalFormatting sqref="Q377:Q393">
    <cfRule type="expression" dxfId="2151" priority="102" stopIfTrue="1">
      <formula>"esterreur(reference)"</formula>
    </cfRule>
  </conditionalFormatting>
  <conditionalFormatting sqref="Q359">
    <cfRule type="expression" dxfId="2150" priority="101" stopIfTrue="1">
      <formula>"esterreur(reference)"</formula>
    </cfRule>
  </conditionalFormatting>
  <conditionalFormatting sqref="Q36:Q40">
    <cfRule type="expression" dxfId="2149" priority="100" stopIfTrue="1">
      <formula>"esterreur(reference)"</formula>
    </cfRule>
  </conditionalFormatting>
  <conditionalFormatting sqref="L68">
    <cfRule type="expression" dxfId="2148" priority="99" stopIfTrue="1">
      <formula>"esterreur(reference)"</formula>
    </cfRule>
  </conditionalFormatting>
  <conditionalFormatting sqref="Q149:Q151">
    <cfRule type="expression" dxfId="2147" priority="91" stopIfTrue="1">
      <formula>"esterreur(reference)"</formula>
    </cfRule>
  </conditionalFormatting>
  <conditionalFormatting sqref="H148 K148">
    <cfRule type="expression" dxfId="2146" priority="98" stopIfTrue="1">
      <formula>"esterreur(reference)"</formula>
    </cfRule>
  </conditionalFormatting>
  <conditionalFormatting sqref="L148">
    <cfRule type="expression" dxfId="2145" priority="97" stopIfTrue="1">
      <formula>"esterreur(reference)"</formula>
    </cfRule>
  </conditionalFormatting>
  <conditionalFormatting sqref="P148">
    <cfRule type="expression" dxfId="2144" priority="96" stopIfTrue="1">
      <formula>"esterreur(reference)"</formula>
    </cfRule>
  </conditionalFormatting>
  <conditionalFormatting sqref="Q148">
    <cfRule type="expression" dxfId="2143" priority="95" stopIfTrue="1">
      <formula>"esterreur(reference)"</formula>
    </cfRule>
  </conditionalFormatting>
  <conditionalFormatting sqref="H149:H151 K149:K151">
    <cfRule type="expression" dxfId="2142" priority="94" stopIfTrue="1">
      <formula>"esterreur(reference)"</formula>
    </cfRule>
  </conditionalFormatting>
  <conditionalFormatting sqref="L149:L151">
    <cfRule type="expression" dxfId="2141" priority="93" stopIfTrue="1">
      <formula>"esterreur(reference)"</formula>
    </cfRule>
  </conditionalFormatting>
  <conditionalFormatting sqref="P149:P151">
    <cfRule type="expression" dxfId="2140" priority="92" stopIfTrue="1">
      <formula>"esterreur(reference)"</formula>
    </cfRule>
  </conditionalFormatting>
  <conditionalFormatting sqref="L158:L161">
    <cfRule type="expression" dxfId="2139" priority="90" stopIfTrue="1">
      <formula>"esterreur(reference)"</formula>
    </cfRule>
  </conditionalFormatting>
  <conditionalFormatting sqref="AG414:AI417">
    <cfRule type="cellIs" dxfId="2138" priority="89" operator="greaterThan">
      <formula>0</formula>
    </cfRule>
  </conditionalFormatting>
  <conditionalFormatting sqref="AO414:AO417">
    <cfRule type="cellIs" dxfId="2137" priority="88" operator="greaterThan">
      <formula>0</formula>
    </cfRule>
  </conditionalFormatting>
  <conditionalFormatting sqref="Q99">
    <cfRule type="expression" dxfId="2136" priority="87" stopIfTrue="1">
      <formula>"esterreur(reference)"</formula>
    </cfRule>
  </conditionalFormatting>
  <conditionalFormatting sqref="L93">
    <cfRule type="expression" dxfId="2135" priority="86" stopIfTrue="1">
      <formula>"esterreur(reference)"</formula>
    </cfRule>
  </conditionalFormatting>
  <conditionalFormatting sqref="Q93">
    <cfRule type="expression" dxfId="2134" priority="85" stopIfTrue="1">
      <formula>"esterreur(reference)"</formula>
    </cfRule>
  </conditionalFormatting>
  <conditionalFormatting sqref="K171">
    <cfRule type="expression" dxfId="2133" priority="84" stopIfTrue="1">
      <formula>"esterreur(reference)"</formula>
    </cfRule>
  </conditionalFormatting>
  <conditionalFormatting sqref="P171">
    <cfRule type="expression" dxfId="2132" priority="83" stopIfTrue="1">
      <formula>"esterreur(reference)"</formula>
    </cfRule>
  </conditionalFormatting>
  <conditionalFormatting sqref="K180 K177 K174">
    <cfRule type="expression" dxfId="2131" priority="82" stopIfTrue="1">
      <formula>"esterreur(reference)"</formula>
    </cfRule>
  </conditionalFormatting>
  <conditionalFormatting sqref="Q207">
    <cfRule type="expression" dxfId="2130" priority="73" stopIfTrue="1">
      <formula>"esterreur(reference)"</formula>
    </cfRule>
  </conditionalFormatting>
  <conditionalFormatting sqref="Q197">
    <cfRule type="expression" dxfId="2129" priority="81" stopIfTrue="1">
      <formula>"esterreur(reference)"</formula>
    </cfRule>
  </conditionalFormatting>
  <conditionalFormatting sqref="Q199">
    <cfRule type="expression" dxfId="2128" priority="80" stopIfTrue="1">
      <formula>"esterreur(reference)"</formula>
    </cfRule>
  </conditionalFormatting>
  <conditionalFormatting sqref="Q198">
    <cfRule type="expression" dxfId="2127" priority="79" stopIfTrue="1">
      <formula>"esterreur(reference)"</formula>
    </cfRule>
  </conditionalFormatting>
  <conditionalFormatting sqref="Q200">
    <cfRule type="expression" dxfId="2126" priority="78" stopIfTrue="1">
      <formula>"esterreur(reference)"</formula>
    </cfRule>
  </conditionalFormatting>
  <conditionalFormatting sqref="Q201">
    <cfRule type="expression" dxfId="2125" priority="77" stopIfTrue="1">
      <formula>"esterreur(reference)"</formula>
    </cfRule>
  </conditionalFormatting>
  <conditionalFormatting sqref="Q202:Q204">
    <cfRule type="expression" dxfId="2124" priority="76" stopIfTrue="1">
      <formula>"esterreur(reference)"</formula>
    </cfRule>
  </conditionalFormatting>
  <conditionalFormatting sqref="Q206">
    <cfRule type="expression" dxfId="2123" priority="74" stopIfTrue="1">
      <formula>"esterreur(reference)"</formula>
    </cfRule>
  </conditionalFormatting>
  <conditionalFormatting sqref="Q205">
    <cfRule type="expression" dxfId="2122" priority="75" stopIfTrue="1">
      <formula>"esterreur(reference)"</formula>
    </cfRule>
  </conditionalFormatting>
  <conditionalFormatting sqref="Q208">
    <cfRule type="expression" dxfId="2121" priority="72" stopIfTrue="1">
      <formula>"esterreur(reference)"</formula>
    </cfRule>
  </conditionalFormatting>
  <conditionalFormatting sqref="Q211:Q224">
    <cfRule type="expression" dxfId="2120" priority="71" stopIfTrue="1">
      <formula>"esterreur(reference)"</formula>
    </cfRule>
  </conditionalFormatting>
  <conditionalFormatting sqref="Q225:Q227">
    <cfRule type="expression" dxfId="2119" priority="70" stopIfTrue="1">
      <formula>"esterreur(reference)"</formula>
    </cfRule>
  </conditionalFormatting>
  <conditionalFormatting sqref="Q210">
    <cfRule type="expression" dxfId="2118" priority="69" stopIfTrue="1">
      <formula>"esterreur(reference)"</formula>
    </cfRule>
  </conditionalFormatting>
  <conditionalFormatting sqref="L240">
    <cfRule type="expression" dxfId="2117" priority="68" stopIfTrue="1">
      <formula>"esterreur(reference)"</formula>
    </cfRule>
  </conditionalFormatting>
  <conditionalFormatting sqref="K240">
    <cfRule type="expression" dxfId="2116" priority="67" stopIfTrue="1">
      <formula>"esterreur(reference)"</formula>
    </cfRule>
  </conditionalFormatting>
  <conditionalFormatting sqref="L294:L302">
    <cfRule type="expression" dxfId="2115" priority="66" stopIfTrue="1">
      <formula>"esterreur(reference)"</formula>
    </cfRule>
  </conditionalFormatting>
  <conditionalFormatting sqref="Q275:Q283">
    <cfRule type="expression" dxfId="2114" priority="65" stopIfTrue="1">
      <formula>"esterreur(reference)"</formula>
    </cfRule>
  </conditionalFormatting>
  <conditionalFormatting sqref="Q271">
    <cfRule type="expression" dxfId="2113" priority="60" stopIfTrue="1">
      <formula>"esterreur(reference)"</formula>
    </cfRule>
  </conditionalFormatting>
  <conditionalFormatting sqref="Q274">
    <cfRule type="expression" dxfId="2112" priority="58" stopIfTrue="1">
      <formula>"esterreur(reference)"</formula>
    </cfRule>
  </conditionalFormatting>
  <conditionalFormatting sqref="Q268">
    <cfRule type="expression" dxfId="2111" priority="63" stopIfTrue="1">
      <formula>"esterreur(reference)"</formula>
    </cfRule>
  </conditionalFormatting>
  <conditionalFormatting sqref="Q267">
    <cfRule type="expression" dxfId="2110" priority="64" stopIfTrue="1">
      <formula>"esterreur(reference)"</formula>
    </cfRule>
  </conditionalFormatting>
  <conditionalFormatting sqref="Q269">
    <cfRule type="expression" dxfId="2109" priority="62" stopIfTrue="1">
      <formula>"esterreur(reference)"</formula>
    </cfRule>
  </conditionalFormatting>
  <conditionalFormatting sqref="Q270">
    <cfRule type="expression" dxfId="2108" priority="61" stopIfTrue="1">
      <formula>"esterreur(reference)"</formula>
    </cfRule>
  </conditionalFormatting>
  <conditionalFormatting sqref="Q272:Q273">
    <cfRule type="expression" dxfId="2107" priority="59" stopIfTrue="1">
      <formula>"esterreur(reference)"</formula>
    </cfRule>
  </conditionalFormatting>
  <conditionalFormatting sqref="Q266">
    <cfRule type="expression" dxfId="2106" priority="57" stopIfTrue="1">
      <formula>"esterreur(reference)"</formula>
    </cfRule>
  </conditionalFormatting>
  <conditionalFormatting sqref="AH431:AI431">
    <cfRule type="cellIs" dxfId="2105" priority="56" operator="greaterThan">
      <formula>0</formula>
    </cfRule>
  </conditionalFormatting>
  <conditionalFormatting sqref="AH448:AI450">
    <cfRule type="cellIs" dxfId="2104" priority="55" operator="greaterThan">
      <formula>0</formula>
    </cfRule>
  </conditionalFormatting>
  <conditionalFormatting sqref="AH462:AI464">
    <cfRule type="cellIs" dxfId="2103" priority="54" operator="greaterThan">
      <formula>0</formula>
    </cfRule>
  </conditionalFormatting>
  <conditionalFormatting sqref="AH476:AI478">
    <cfRule type="cellIs" dxfId="2102" priority="53" operator="greaterThan">
      <formula>0</formula>
    </cfRule>
  </conditionalFormatting>
  <conditionalFormatting sqref="AH494:AI496">
    <cfRule type="cellIs" dxfId="2101" priority="52" operator="greaterThan">
      <formula>0</formula>
    </cfRule>
  </conditionalFormatting>
  <conditionalFormatting sqref="L17">
    <cfRule type="expression" dxfId="2100" priority="51" stopIfTrue="1">
      <formula>"esterreur(reference)"</formula>
    </cfRule>
  </conditionalFormatting>
  <conditionalFormatting sqref="J168:J195 J90:J91 J3 J236:J239 J308:J310 J163:J166 J83:J88 J231:J234 J287:J289 J351:J354 J72 J152 J399 J242 J96:J97 J13:J14 J16 J312:J315 J155:J156 J363:J375 J284 J18:J54 J100:J136 J225:J228 J291:J305 J317:J348 J251:J274 J197:J218">
    <cfRule type="expression" dxfId="2099" priority="34" stopIfTrue="1">
      <formula>"esterreur(reference)"</formula>
    </cfRule>
  </conditionalFormatting>
  <conditionalFormatting sqref="J275:J280">
    <cfRule type="expression" dxfId="2098" priority="35" stopIfTrue="1">
      <formula>"esterreur(reference)"</formula>
    </cfRule>
  </conditionalFormatting>
  <conditionalFormatting sqref="J219:J224">
    <cfRule type="expression" dxfId="2097" priority="36" stopIfTrue="1">
      <formula>"esterreur(reference)"</formula>
    </cfRule>
  </conditionalFormatting>
  <conditionalFormatting sqref="J141:J147">
    <cfRule type="expression" dxfId="2096" priority="37" stopIfTrue="1">
      <formula>"esterreur(reference)"</formula>
    </cfRule>
  </conditionalFormatting>
  <conditionalFormatting sqref="J137:J139">
    <cfRule type="expression" dxfId="2095" priority="38" stopIfTrue="1">
      <formula>"esterreur(reference)"</formula>
    </cfRule>
  </conditionalFormatting>
  <conditionalFormatting sqref="J140">
    <cfRule type="expression" dxfId="2094" priority="39" stopIfTrue="1">
      <formula>"esterreur(reference)"</formula>
    </cfRule>
  </conditionalFormatting>
  <conditionalFormatting sqref="J281:J283">
    <cfRule type="expression" dxfId="2093" priority="40" stopIfTrue="1">
      <formula>"esterreur(reference)"</formula>
    </cfRule>
  </conditionalFormatting>
  <conditionalFormatting sqref="J356:J358">
    <cfRule type="expression" dxfId="2092" priority="41" stopIfTrue="1">
      <formula>"esterreur(reference)"</formula>
    </cfRule>
  </conditionalFormatting>
  <conditionalFormatting sqref="J376:J392">
    <cfRule type="expression" dxfId="2091" priority="42" stopIfTrue="1">
      <formula>"esterreur(reference)"</formula>
    </cfRule>
  </conditionalFormatting>
  <conditionalFormatting sqref="J395:J398 J393">
    <cfRule type="expression" dxfId="2090" priority="43" stopIfTrue="1">
      <formula>"esterreur(reference)"</formula>
    </cfRule>
  </conditionalFormatting>
  <conditionalFormatting sqref="J360:J362">
    <cfRule type="expression" dxfId="2089" priority="44" stopIfTrue="1">
      <formula>"esterreur(reference)"</formula>
    </cfRule>
  </conditionalFormatting>
  <conditionalFormatting sqref="J316">
    <cfRule type="expression" dxfId="2088" priority="45" stopIfTrue="1">
      <formula>"esterreur(reference)"</formula>
    </cfRule>
  </conditionalFormatting>
  <conditionalFormatting sqref="J196">
    <cfRule type="expression" dxfId="2087" priority="46" stopIfTrue="1">
      <formula>"esterreur(reference)"</formula>
    </cfRule>
  </conditionalFormatting>
  <conditionalFormatting sqref="J55:J56 J71">
    <cfRule type="expression" dxfId="2086" priority="47" stopIfTrue="1">
      <formula>"esterreur(reference)"</formula>
    </cfRule>
  </conditionalFormatting>
  <conditionalFormatting sqref="J61:J70">
    <cfRule type="expression" dxfId="2085" priority="48" stopIfTrue="1">
      <formula>"esterreur(reference)"</formula>
    </cfRule>
  </conditionalFormatting>
  <conditionalFormatting sqref="J57:J59">
    <cfRule type="expression" dxfId="2084" priority="49" stopIfTrue="1">
      <formula>"esterreur(reference)"</formula>
    </cfRule>
  </conditionalFormatting>
  <conditionalFormatting sqref="J60">
    <cfRule type="expression" dxfId="2083" priority="50" stopIfTrue="1">
      <formula>"esterreur(reference)"</formula>
    </cfRule>
  </conditionalFormatting>
  <conditionalFormatting sqref="J306:J307">
    <cfRule type="expression" dxfId="2082" priority="33" stopIfTrue="1">
      <formula>"esterreur(reference)"</formula>
    </cfRule>
  </conditionalFormatting>
  <conditionalFormatting sqref="J311">
    <cfRule type="expression" dxfId="2081" priority="32" stopIfTrue="1">
      <formula>"esterreur(reference)"</formula>
    </cfRule>
  </conditionalFormatting>
  <conditionalFormatting sqref="J359">
    <cfRule type="expression" dxfId="2080" priority="31" stopIfTrue="1">
      <formula>"esterreur(reference)"</formula>
    </cfRule>
  </conditionalFormatting>
  <conditionalFormatting sqref="J148">
    <cfRule type="expression" dxfId="2079" priority="30" stopIfTrue="1">
      <formula>"esterreur(reference)"</formula>
    </cfRule>
  </conditionalFormatting>
  <conditionalFormatting sqref="J149:J151">
    <cfRule type="expression" dxfId="2078" priority="29" stopIfTrue="1">
      <formula>"esterreur(reference)"</formula>
    </cfRule>
  </conditionalFormatting>
  <conditionalFormatting sqref="O122:O133">
    <cfRule type="expression" dxfId="2077" priority="28" stopIfTrue="1">
      <formula>"esterreur(reference)"</formula>
    </cfRule>
  </conditionalFormatting>
  <conditionalFormatting sqref="O83:O85 O72 O13:O14 O16 O18:O54">
    <cfRule type="expression" dxfId="2076" priority="23" stopIfTrue="1">
      <formula>"esterreur(reference)"</formula>
    </cfRule>
  </conditionalFormatting>
  <conditionalFormatting sqref="O55:O56 O71">
    <cfRule type="expression" dxfId="2075" priority="24" stopIfTrue="1">
      <formula>"esterreur(reference)"</formula>
    </cfRule>
  </conditionalFormatting>
  <conditionalFormatting sqref="O61:O70">
    <cfRule type="expression" dxfId="2074" priority="25" stopIfTrue="1">
      <formula>"esterreur(reference)"</formula>
    </cfRule>
  </conditionalFormatting>
  <conditionalFormatting sqref="O57:O59">
    <cfRule type="expression" dxfId="2073" priority="26" stopIfTrue="1">
      <formula>"esterreur(reference)"</formula>
    </cfRule>
  </conditionalFormatting>
  <conditionalFormatting sqref="O60">
    <cfRule type="expression" dxfId="2072" priority="27" stopIfTrue="1">
      <formula>"esterreur(reference)"</formula>
    </cfRule>
  </conditionalFormatting>
  <conditionalFormatting sqref="O163:O164 O152 O96:O97 O134:O136 O155:O156 O100:O121">
    <cfRule type="expression" dxfId="2071" priority="19" stopIfTrue="1">
      <formula>"esterreur(reference)"</formula>
    </cfRule>
  </conditionalFormatting>
  <conditionalFormatting sqref="O141:O147">
    <cfRule type="expression" dxfId="2070" priority="20" stopIfTrue="1">
      <formula>"esterreur(reference)"</formula>
    </cfRule>
  </conditionalFormatting>
  <conditionalFormatting sqref="O137:O139">
    <cfRule type="expression" dxfId="2069" priority="21" stopIfTrue="1">
      <formula>"esterreur(reference)"</formula>
    </cfRule>
  </conditionalFormatting>
  <conditionalFormatting sqref="O140">
    <cfRule type="expression" dxfId="2068" priority="22" stopIfTrue="1">
      <formula>"esterreur(reference)"</formula>
    </cfRule>
  </conditionalFormatting>
  <conditionalFormatting sqref="O171:O195 O231:O232 O225:O228 O197:O218">
    <cfRule type="expression" dxfId="2067" priority="16" stopIfTrue="1">
      <formula>"esterreur(reference)"</formula>
    </cfRule>
  </conditionalFormatting>
  <conditionalFormatting sqref="O219:O224">
    <cfRule type="expression" dxfId="2066" priority="17" stopIfTrue="1">
      <formula>"esterreur(reference)"</formula>
    </cfRule>
  </conditionalFormatting>
  <conditionalFormatting sqref="O196">
    <cfRule type="expression" dxfId="2065" priority="18" stopIfTrue="1">
      <formula>"esterreur(reference)"</formula>
    </cfRule>
  </conditionalFormatting>
  <conditionalFormatting sqref="O287:O288 O242 O284 O251:O274">
    <cfRule type="expression" dxfId="2064" priority="13" stopIfTrue="1">
      <formula>"esterreur(reference)"</formula>
    </cfRule>
  </conditionalFormatting>
  <conditionalFormatting sqref="O275:O280">
    <cfRule type="expression" dxfId="2063" priority="14" stopIfTrue="1">
      <formula>"esterreur(reference)"</formula>
    </cfRule>
  </conditionalFormatting>
  <conditionalFormatting sqref="O281:O283">
    <cfRule type="expression" dxfId="2062" priority="15" stopIfTrue="1">
      <formula>"esterreur(reference)"</formula>
    </cfRule>
  </conditionalFormatting>
  <conditionalFormatting sqref="O308:O310 O351:O352 O312:O315 O294:O305 O317:O348">
    <cfRule type="expression" dxfId="2061" priority="11" stopIfTrue="1">
      <formula>"esterreur(reference)"</formula>
    </cfRule>
  </conditionalFormatting>
  <conditionalFormatting sqref="O316">
    <cfRule type="expression" dxfId="2060" priority="12" stopIfTrue="1">
      <formula>"esterreur(reference)"</formula>
    </cfRule>
  </conditionalFormatting>
  <conditionalFormatting sqref="O306:O307">
    <cfRule type="expression" dxfId="2059" priority="10" stopIfTrue="1">
      <formula>"esterreur(reference)"</formula>
    </cfRule>
  </conditionalFormatting>
  <conditionalFormatting sqref="O311">
    <cfRule type="expression" dxfId="2058" priority="9" stopIfTrue="1">
      <formula>"esterreur(reference)"</formula>
    </cfRule>
  </conditionalFormatting>
  <conditionalFormatting sqref="O363:O375">
    <cfRule type="expression" dxfId="2057" priority="4" stopIfTrue="1">
      <formula>"esterreur(reference)"</formula>
    </cfRule>
  </conditionalFormatting>
  <conditionalFormatting sqref="O358">
    <cfRule type="expression" dxfId="2056" priority="5" stopIfTrue="1">
      <formula>"esterreur(reference)"</formula>
    </cfRule>
  </conditionalFormatting>
  <conditionalFormatting sqref="O376:O392">
    <cfRule type="expression" dxfId="2055" priority="6" stopIfTrue="1">
      <formula>"esterreur(reference)"</formula>
    </cfRule>
  </conditionalFormatting>
  <conditionalFormatting sqref="O395:O398 O393">
    <cfRule type="expression" dxfId="2054" priority="7" stopIfTrue="1">
      <formula>"esterreur(reference)"</formula>
    </cfRule>
  </conditionalFormatting>
  <conditionalFormatting sqref="O360:O362">
    <cfRule type="expression" dxfId="2053" priority="8" stopIfTrue="1">
      <formula>"esterreur(reference)"</formula>
    </cfRule>
  </conditionalFormatting>
  <conditionalFormatting sqref="O359">
    <cfRule type="expression" dxfId="2052" priority="3" stopIfTrue="1">
      <formula>"esterreur(reference)"</formula>
    </cfRule>
  </conditionalFormatting>
  <conditionalFormatting sqref="O148">
    <cfRule type="expression" dxfId="2051" priority="2" stopIfTrue="1">
      <formula>"esterreur(reference)"</formula>
    </cfRule>
  </conditionalFormatting>
  <conditionalFormatting sqref="O149:O151">
    <cfRule type="expression" dxfId="2050" priority="1" stopIfTrue="1">
      <formula>"esterreur(reference)"</formula>
    </cfRule>
  </conditionalFormatting>
  <printOptions horizontalCentered="1"/>
  <pageMargins left="0" right="0" top="0.25" bottom="0.25" header="0" footer="0"/>
  <pageSetup scale="43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EA28-5F20-42B3-89BF-A394C1AB60AF}">
  <sheetPr>
    <tabColor theme="4" tint="0.79998168889431442"/>
  </sheetPr>
  <dimension ref="A1:AO500"/>
  <sheetViews>
    <sheetView workbookViewId="0">
      <selection sqref="A1:XFD1048576"/>
    </sheetView>
  </sheetViews>
  <sheetFormatPr baseColWidth="10" defaultColWidth="12.625" defaultRowHeight="15" customHeight="1"/>
  <cols>
    <col min="1" max="16384" width="12.625" style="654"/>
  </cols>
  <sheetData>
    <row r="1" spans="1:41" ht="15" customHeight="1">
      <c r="A1"/>
      <c r="B1" s="1"/>
      <c r="C1" s="1" t="s">
        <v>256</v>
      </c>
      <c r="D1" s="2"/>
      <c r="E1" s="2"/>
      <c r="F1" s="2"/>
      <c r="G1" s="2"/>
      <c r="H1" s="1"/>
      <c r="I1" s="2"/>
      <c r="J1" s="1"/>
      <c r="K1" s="749" t="s">
        <v>0</v>
      </c>
      <c r="L1" s="2"/>
      <c r="M1" s="2"/>
      <c r="N1" s="4"/>
      <c r="O1" s="1"/>
      <c r="P1" s="2"/>
      <c r="Q1" s="1"/>
      <c r="R1" s="2"/>
      <c r="S1" s="5" t="s">
        <v>569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/>
    </row>
    <row r="2" spans="1:41" ht="15" customHeight="1" thickBot="1">
      <c r="A2"/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10" t="s">
        <v>258</v>
      </c>
      <c r="K2" s="9"/>
      <c r="L2" s="10" t="s">
        <v>259</v>
      </c>
      <c r="M2" s="11"/>
      <c r="N2" s="11"/>
      <c r="O2" s="9" t="s">
        <v>258</v>
      </c>
      <c r="P2" s="9"/>
      <c r="Q2" s="9" t="s">
        <v>259</v>
      </c>
      <c r="R2" s="11"/>
      <c r="S2" s="11"/>
      <c r="T2" s="11"/>
      <c r="U2" s="11"/>
      <c r="V2"/>
      <c r="W2"/>
      <c r="X2"/>
      <c r="Y2"/>
      <c r="Z2" t="s">
        <v>4</v>
      </c>
      <c r="AA2"/>
      <c r="AB2"/>
      <c r="AC2" t="s">
        <v>4</v>
      </c>
      <c r="AD2"/>
      <c r="AE2"/>
      <c r="AF2"/>
      <c r="AG2"/>
      <c r="AH2"/>
      <c r="AI2"/>
      <c r="AJ2"/>
      <c r="AK2"/>
      <c r="AL2"/>
      <c r="AM2"/>
      <c r="AN2"/>
      <c r="AO2"/>
    </row>
    <row r="3" spans="1:41" ht="15" customHeight="1" thickTop="1">
      <c r="A3"/>
      <c r="B3" s="12"/>
      <c r="C3" s="13"/>
      <c r="D3" s="774" t="s">
        <v>5</v>
      </c>
      <c r="E3" s="775"/>
      <c r="F3" s="776"/>
      <c r="G3" s="777" t="s">
        <v>6</v>
      </c>
      <c r="H3" s="775"/>
      <c r="I3" s="776"/>
      <c r="J3" s="777" t="s">
        <v>7</v>
      </c>
      <c r="K3" s="775"/>
      <c r="L3" s="776"/>
      <c r="M3" s="777" t="s">
        <v>8</v>
      </c>
      <c r="N3" s="776"/>
      <c r="O3" s="774" t="s">
        <v>9</v>
      </c>
      <c r="P3" s="775"/>
      <c r="Q3" s="776"/>
      <c r="R3" s="777" t="s">
        <v>10</v>
      </c>
      <c r="S3" s="778"/>
      <c r="T3" s="14"/>
      <c r="U3" s="14"/>
      <c r="V3" s="12" t="s">
        <v>260</v>
      </c>
      <c r="W3" s="12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/>
    </row>
    <row r="4" spans="1:41" ht="15" customHeight="1">
      <c r="A4"/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12" t="s">
        <v>261</v>
      </c>
      <c r="W4" s="12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/>
    </row>
    <row r="5" spans="1:41" ht="15" customHeight="1">
      <c r="A5" t="s">
        <v>262</v>
      </c>
      <c r="B5" s="12" t="s">
        <v>0</v>
      </c>
      <c r="C5" s="21" t="s">
        <v>16</v>
      </c>
      <c r="D5" s="22"/>
      <c r="E5" s="22"/>
      <c r="F5" s="23">
        <v>6120657.5956278015</v>
      </c>
      <c r="G5" s="24"/>
      <c r="H5" s="22"/>
      <c r="I5" s="25">
        <v>6120657.5956278015</v>
      </c>
      <c r="J5" s="24"/>
      <c r="K5" s="26"/>
      <c r="L5" s="23">
        <v>18845741.939999998</v>
      </c>
      <c r="M5" s="27"/>
      <c r="N5" s="28"/>
      <c r="O5" s="24"/>
      <c r="P5" s="26"/>
      <c r="Q5" s="23">
        <v>18217734.260000002</v>
      </c>
      <c r="R5" s="27"/>
      <c r="S5" s="29"/>
      <c r="T5" s="14"/>
      <c r="U5" s="14"/>
      <c r="V5" s="12" t="s">
        <v>263</v>
      </c>
      <c r="W5" s="12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/>
    </row>
    <row r="6" spans="1:41" ht="15" customHeight="1">
      <c r="A6" t="s">
        <v>264</v>
      </c>
      <c r="B6" s="12" t="s">
        <v>0</v>
      </c>
      <c r="C6" s="30" t="s">
        <v>17</v>
      </c>
      <c r="D6" s="31">
        <v>177.97168093756218</v>
      </c>
      <c r="E6" s="31">
        <v>955.05621789951272</v>
      </c>
      <c r="F6" s="31">
        <v>169972.96048944694</v>
      </c>
      <c r="G6" s="32">
        <v>177.97168093756218</v>
      </c>
      <c r="H6" s="31">
        <v>955.05621789951272</v>
      </c>
      <c r="I6" s="31">
        <v>169972.96048944694</v>
      </c>
      <c r="J6" s="32">
        <v>150</v>
      </c>
      <c r="K6" s="31">
        <v>1030.7103333333337</v>
      </c>
      <c r="L6" s="33">
        <v>154606.55000000005</v>
      </c>
      <c r="M6" s="32">
        <v>-27.971680937562184</v>
      </c>
      <c r="N6" s="34">
        <v>-15366.410489446891</v>
      </c>
      <c r="O6" s="32">
        <v>290</v>
      </c>
      <c r="P6" s="31">
        <v>596.26903448275687</v>
      </c>
      <c r="Q6" s="33">
        <v>172918.01999999949</v>
      </c>
      <c r="R6" s="32">
        <v>-140</v>
      </c>
      <c r="S6" s="35">
        <v>-18311.469999999448</v>
      </c>
      <c r="T6" s="14"/>
      <c r="U6" s="14"/>
      <c r="V6" s="12" t="s">
        <v>265</v>
      </c>
      <c r="W6" s="12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/>
    </row>
    <row r="7" spans="1:41" ht="15" customHeight="1">
      <c r="A7" t="s">
        <v>266</v>
      </c>
      <c r="B7" s="12" t="s">
        <v>0</v>
      </c>
      <c r="C7" s="30" t="s">
        <v>18</v>
      </c>
      <c r="D7" s="31">
        <v>239.05767043428321</v>
      </c>
      <c r="E7" s="31">
        <v>1702.6668817908314</v>
      </c>
      <c r="F7" s="31">
        <v>407035.57828652125</v>
      </c>
      <c r="G7" s="32">
        <v>239.05767043428321</v>
      </c>
      <c r="H7" s="31">
        <v>1702.6668817908314</v>
      </c>
      <c r="I7" s="31">
        <v>407035.57828652125</v>
      </c>
      <c r="J7" s="32">
        <v>239</v>
      </c>
      <c r="K7" s="31">
        <v>2180.0417573221739</v>
      </c>
      <c r="L7" s="33">
        <v>521029.97999999952</v>
      </c>
      <c r="M7" s="32">
        <v>-5.767043428321017E-2</v>
      </c>
      <c r="N7" s="34">
        <v>113994.40171347826</v>
      </c>
      <c r="O7" s="32">
        <v>184</v>
      </c>
      <c r="P7" s="31">
        <v>738.18788043477912</v>
      </c>
      <c r="Q7" s="33">
        <v>135826.56999999937</v>
      </c>
      <c r="R7" s="32">
        <v>55</v>
      </c>
      <c r="S7" s="35">
        <v>385203.41000000015</v>
      </c>
      <c r="T7" s="14"/>
      <c r="U7" s="14"/>
      <c r="V7" s="12" t="s">
        <v>267</v>
      </c>
      <c r="W7" s="12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/>
    </row>
    <row r="8" spans="1:41" ht="15" customHeight="1">
      <c r="A8" t="s">
        <v>268</v>
      </c>
      <c r="B8" s="12" t="s">
        <v>0</v>
      </c>
      <c r="C8" s="30" t="s">
        <v>19</v>
      </c>
      <c r="D8" s="31">
        <v>0</v>
      </c>
      <c r="E8" s="31">
        <v>0</v>
      </c>
      <c r="F8" s="31">
        <v>0</v>
      </c>
      <c r="G8" s="32">
        <v>0</v>
      </c>
      <c r="H8" s="31">
        <v>0</v>
      </c>
      <c r="I8" s="31">
        <v>0</v>
      </c>
      <c r="J8" s="32">
        <v>0</v>
      </c>
      <c r="K8" s="31">
        <v>0</v>
      </c>
      <c r="L8" s="33">
        <v>0</v>
      </c>
      <c r="M8" s="32">
        <v>0</v>
      </c>
      <c r="N8" s="34">
        <v>0</v>
      </c>
      <c r="O8" s="32">
        <v>0</v>
      </c>
      <c r="P8" s="31">
        <v>0</v>
      </c>
      <c r="Q8" s="33">
        <v>0</v>
      </c>
      <c r="R8" s="32">
        <v>0</v>
      </c>
      <c r="S8" s="35">
        <v>0</v>
      </c>
      <c r="T8" s="14"/>
      <c r="U8" s="14"/>
      <c r="V8" s="12"/>
      <c r="W8" s="12"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/>
    </row>
    <row r="9" spans="1:41" ht="15" customHeight="1">
      <c r="A9" t="s">
        <v>269</v>
      </c>
      <c r="B9" s="12" t="s">
        <v>0</v>
      </c>
      <c r="C9" s="30" t="s">
        <v>20</v>
      </c>
      <c r="D9" s="31">
        <v>0</v>
      </c>
      <c r="E9" s="31">
        <v>0</v>
      </c>
      <c r="F9" s="31">
        <v>0</v>
      </c>
      <c r="G9" s="32">
        <v>0</v>
      </c>
      <c r="H9" s="31">
        <v>0</v>
      </c>
      <c r="I9" s="31">
        <v>0</v>
      </c>
      <c r="J9" s="32">
        <v>0</v>
      </c>
      <c r="K9" s="31">
        <v>0</v>
      </c>
      <c r="L9" s="33">
        <v>0</v>
      </c>
      <c r="M9" s="32">
        <v>0</v>
      </c>
      <c r="N9" s="34">
        <v>0</v>
      </c>
      <c r="O9" s="32">
        <v>0</v>
      </c>
      <c r="P9" s="31">
        <v>0</v>
      </c>
      <c r="Q9" s="33">
        <v>0</v>
      </c>
      <c r="R9" s="32">
        <v>0</v>
      </c>
      <c r="S9" s="35"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/>
    </row>
    <row r="10" spans="1:41" ht="15" customHeight="1">
      <c r="A10" t="s">
        <v>270</v>
      </c>
      <c r="B10" s="12" t="s">
        <v>0</v>
      </c>
      <c r="C10" s="30" t="s">
        <v>21</v>
      </c>
      <c r="D10" s="31">
        <v>0</v>
      </c>
      <c r="E10" s="31">
        <v>0</v>
      </c>
      <c r="F10" s="31">
        <v>0</v>
      </c>
      <c r="G10" s="32">
        <v>0</v>
      </c>
      <c r="H10" s="31">
        <v>0</v>
      </c>
      <c r="I10" s="31">
        <v>0</v>
      </c>
      <c r="J10" s="32">
        <v>0</v>
      </c>
      <c r="K10" s="31">
        <v>0</v>
      </c>
      <c r="L10" s="33">
        <v>0</v>
      </c>
      <c r="M10" s="32">
        <v>0</v>
      </c>
      <c r="N10" s="34">
        <v>0</v>
      </c>
      <c r="O10" s="32">
        <v>0</v>
      </c>
      <c r="P10" s="31">
        <v>0</v>
      </c>
      <c r="Q10" s="33">
        <v>0</v>
      </c>
      <c r="R10" s="32">
        <v>0</v>
      </c>
      <c r="S10" s="35"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/>
    </row>
    <row r="11" spans="1:41" ht="15" customHeight="1">
      <c r="A11" t="s">
        <v>270</v>
      </c>
      <c r="B11" s="12" t="s">
        <v>0</v>
      </c>
      <c r="C11" s="30" t="s">
        <v>21</v>
      </c>
      <c r="D11" s="31">
        <v>0</v>
      </c>
      <c r="E11" s="31">
        <v>0</v>
      </c>
      <c r="F11" s="31">
        <v>0</v>
      </c>
      <c r="G11" s="32">
        <v>0</v>
      </c>
      <c r="H11" s="31">
        <v>0</v>
      </c>
      <c r="I11" s="31">
        <v>0</v>
      </c>
      <c r="J11" s="32">
        <v>0</v>
      </c>
      <c r="K11" s="31">
        <v>0</v>
      </c>
      <c r="L11" s="33">
        <v>0</v>
      </c>
      <c r="M11" s="32">
        <v>0</v>
      </c>
      <c r="N11" s="34">
        <v>0</v>
      </c>
      <c r="O11" s="32">
        <v>0</v>
      </c>
      <c r="P11" s="31">
        <v>0</v>
      </c>
      <c r="Q11" s="33">
        <v>0</v>
      </c>
      <c r="R11" s="32">
        <v>0</v>
      </c>
      <c r="S11" s="35"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/>
    </row>
    <row r="12" spans="1:41" ht="15" customHeight="1">
      <c r="A12" t="s">
        <v>270</v>
      </c>
      <c r="B12" s="12" t="s">
        <v>0</v>
      </c>
      <c r="C12" s="30" t="s">
        <v>21</v>
      </c>
      <c r="D12" s="31">
        <v>0</v>
      </c>
      <c r="E12" s="31">
        <v>0</v>
      </c>
      <c r="F12" s="31">
        <v>0</v>
      </c>
      <c r="G12" s="32">
        <v>0</v>
      </c>
      <c r="H12" s="31">
        <v>0</v>
      </c>
      <c r="I12" s="31">
        <v>0</v>
      </c>
      <c r="J12" s="32">
        <v>0</v>
      </c>
      <c r="K12" s="31">
        <v>0</v>
      </c>
      <c r="L12" s="33">
        <v>0</v>
      </c>
      <c r="M12" s="32">
        <v>0</v>
      </c>
      <c r="N12" s="34">
        <v>0</v>
      </c>
      <c r="O12" s="32">
        <v>0</v>
      </c>
      <c r="P12" s="31">
        <v>0</v>
      </c>
      <c r="Q12" s="33">
        <v>0</v>
      </c>
      <c r="R12" s="32">
        <v>0</v>
      </c>
      <c r="S12" s="35"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/>
    </row>
    <row r="13" spans="1:41" ht="15" customHeight="1">
      <c r="A13" t="s">
        <v>271</v>
      </c>
      <c r="B13" s="12" t="s">
        <v>0</v>
      </c>
      <c r="C13" s="36" t="s">
        <v>22</v>
      </c>
      <c r="D13" s="37">
        <v>417.02935137184539</v>
      </c>
      <c r="E13" s="37">
        <v>1383.6161336794657</v>
      </c>
      <c r="F13" s="38">
        <v>577008.53877596813</v>
      </c>
      <c r="G13" s="39">
        <v>417.02935137184539</v>
      </c>
      <c r="H13" s="37">
        <v>1383.6161336794657</v>
      </c>
      <c r="I13" s="38">
        <v>577008.53877596813</v>
      </c>
      <c r="J13" s="39">
        <v>389</v>
      </c>
      <c r="K13" s="37">
        <v>1736.8548329048831</v>
      </c>
      <c r="L13" s="38">
        <v>675636.52999999956</v>
      </c>
      <c r="M13" s="39">
        <v>-28.029351371845394</v>
      </c>
      <c r="N13" s="38">
        <v>98627.991224031372</v>
      </c>
      <c r="O13" s="39">
        <v>474</v>
      </c>
      <c r="P13" s="37">
        <v>651.35989451476553</v>
      </c>
      <c r="Q13" s="38">
        <v>308744.58999999886</v>
      </c>
      <c r="R13" s="39">
        <v>-85</v>
      </c>
      <c r="S13" s="40">
        <v>366891.9400000007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/>
    </row>
    <row r="14" spans="1:41" ht="15" customHeight="1">
      <c r="A14" t="s">
        <v>0</v>
      </c>
      <c r="B14" s="12" t="s">
        <v>0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v>-6.7211939110858751E-2</v>
      </c>
      <c r="N14" s="44">
        <v>0.17092986428459961</v>
      </c>
      <c r="O14" s="42"/>
      <c r="P14" s="31"/>
      <c r="Q14" s="41"/>
      <c r="R14" s="43">
        <v>-0.17932489451476794</v>
      </c>
      <c r="S14" s="45">
        <v>1.1883347980283705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/>
    </row>
    <row r="15" spans="1:41" ht="15" customHeight="1">
      <c r="A15" t="s">
        <v>272</v>
      </c>
      <c r="B15" s="12" t="s">
        <v>0</v>
      </c>
      <c r="C15" s="46" t="s">
        <v>23</v>
      </c>
      <c r="D15" s="26">
        <v>43.465030988051488</v>
      </c>
      <c r="E15" s="26">
        <v>790.03378359300484</v>
      </c>
      <c r="F15" s="23">
        <v>34338.842885477519</v>
      </c>
      <c r="G15" s="47">
        <v>43.465030988051488</v>
      </c>
      <c r="H15" s="48">
        <v>790.03378359300484</v>
      </c>
      <c r="I15" s="49">
        <v>34338.842885477519</v>
      </c>
      <c r="J15" s="50">
        <v>46</v>
      </c>
      <c r="K15" s="51">
        <v>1095.715434782607</v>
      </c>
      <c r="L15" s="51">
        <v>50402.909999999916</v>
      </c>
      <c r="M15" s="52">
        <v>2.5349690119485118</v>
      </c>
      <c r="N15" s="49">
        <v>16064.067114522397</v>
      </c>
      <c r="O15" s="50">
        <v>23</v>
      </c>
      <c r="P15" s="51">
        <v>249.27086956521657</v>
      </c>
      <c r="Q15" s="51">
        <v>5733.2299999999814</v>
      </c>
      <c r="R15" s="52">
        <v>23</v>
      </c>
      <c r="S15" s="53">
        <v>44669.679999999935</v>
      </c>
      <c r="T15" s="14"/>
      <c r="U15" s="14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/>
    </row>
    <row r="16" spans="1:41" ht="15" customHeight="1">
      <c r="A16" t="s">
        <v>0</v>
      </c>
      <c r="B16" s="12" t="s">
        <v>0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/>
    </row>
    <row r="17" spans="1:41" ht="15" customHeight="1">
      <c r="A17" t="s">
        <v>273</v>
      </c>
      <c r="B17" s="12" t="s">
        <v>0</v>
      </c>
      <c r="C17" s="54" t="s">
        <v>24</v>
      </c>
      <c r="D17" s="31">
        <v>13.812500508878921</v>
      </c>
      <c r="E17" s="31">
        <v>800.00000000000011</v>
      </c>
      <c r="F17" s="31">
        <v>11050.000407103138</v>
      </c>
      <c r="G17" s="32">
        <v>13.812500508878921</v>
      </c>
      <c r="H17" s="31">
        <v>800.00000000000011</v>
      </c>
      <c r="I17" s="31">
        <v>11050.000407103138</v>
      </c>
      <c r="J17" s="52">
        <v>18</v>
      </c>
      <c r="K17" s="31">
        <v>1776.9600000000016</v>
      </c>
      <c r="L17" s="34">
        <v>31985.280000000028</v>
      </c>
      <c r="M17" s="52">
        <v>4.1874994911210788</v>
      </c>
      <c r="N17" s="34">
        <v>20935.279592896892</v>
      </c>
      <c r="O17" s="52">
        <v>7</v>
      </c>
      <c r="P17" s="31">
        <v>1041.9214285714302</v>
      </c>
      <c r="Q17" s="34">
        <v>7293.4500000000116</v>
      </c>
      <c r="R17" s="32">
        <v>11</v>
      </c>
      <c r="S17" s="35">
        <v>24691.830000000016</v>
      </c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/>
    </row>
    <row r="18" spans="1:41" ht="15" customHeight="1">
      <c r="A18" t="s">
        <v>0</v>
      </c>
      <c r="B18" s="12" t="s">
        <v>0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/>
    </row>
    <row r="19" spans="1:41" ht="15" customHeight="1">
      <c r="A19" t="s">
        <v>274</v>
      </c>
      <c r="B19" s="12" t="s">
        <v>0</v>
      </c>
      <c r="C19" s="46" t="s">
        <v>25</v>
      </c>
      <c r="D19" s="31">
        <v>0</v>
      </c>
      <c r="E19" s="31">
        <v>0</v>
      </c>
      <c r="F19" s="31">
        <v>35000</v>
      </c>
      <c r="G19" s="32">
        <v>0</v>
      </c>
      <c r="H19" s="31">
        <v>0</v>
      </c>
      <c r="I19" s="31">
        <v>35000</v>
      </c>
      <c r="J19" s="47"/>
      <c r="K19" s="31"/>
      <c r="L19" s="34">
        <v>38801.770000000019</v>
      </c>
      <c r="M19" s="32"/>
      <c r="N19" s="34">
        <v>3801.7700000000186</v>
      </c>
      <c r="O19" s="47"/>
      <c r="P19" s="31"/>
      <c r="Q19" s="34">
        <v>38448.640000000014</v>
      </c>
      <c r="R19" s="32">
        <v>0</v>
      </c>
      <c r="S19" s="35">
        <v>353.13000000000466</v>
      </c>
      <c r="T19" s="14"/>
      <c r="U19" s="14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/>
    </row>
    <row r="20" spans="1:41" ht="15" customHeight="1">
      <c r="A20" t="s">
        <v>0</v>
      </c>
      <c r="B20" s="12" t="s">
        <v>0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/>
    </row>
    <row r="21" spans="1:41" ht="15" customHeight="1">
      <c r="A21" t="s">
        <v>275</v>
      </c>
      <c r="B21" s="12" t="s">
        <v>0</v>
      </c>
      <c r="C21" s="30" t="s">
        <v>26</v>
      </c>
      <c r="D21" s="31">
        <v>0</v>
      </c>
      <c r="E21" s="31">
        <v>0</v>
      </c>
      <c r="F21" s="31">
        <v>43323.21666732106</v>
      </c>
      <c r="G21" s="42">
        <v>0</v>
      </c>
      <c r="H21" s="31">
        <v>0</v>
      </c>
      <c r="I21" s="31">
        <v>43323.21666732106</v>
      </c>
      <c r="J21" s="32"/>
      <c r="K21" s="31">
        <v>15.600459770114941</v>
      </c>
      <c r="L21" s="34">
        <v>6786.2</v>
      </c>
      <c r="M21" s="32"/>
      <c r="N21" s="34">
        <v>-36537.016667321062</v>
      </c>
      <c r="O21" s="32"/>
      <c r="P21" s="31">
        <v>102.18851106639839</v>
      </c>
      <c r="Q21" s="34">
        <v>50787.69</v>
      </c>
      <c r="R21" s="32">
        <v>-15.600459770114941</v>
      </c>
      <c r="S21" s="35">
        <v>-44001.490000000005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/>
    </row>
    <row r="22" spans="1:41" ht="15" customHeight="1">
      <c r="A22" t="s">
        <v>276</v>
      </c>
      <c r="B22" s="12" t="s">
        <v>0</v>
      </c>
      <c r="C22" s="30" t="s">
        <v>27</v>
      </c>
      <c r="D22" s="31">
        <v>0</v>
      </c>
      <c r="E22" s="31">
        <v>0</v>
      </c>
      <c r="F22" s="31">
        <v>339533.11667179526</v>
      </c>
      <c r="G22" s="42">
        <v>0</v>
      </c>
      <c r="H22" s="31">
        <v>0</v>
      </c>
      <c r="I22" s="31">
        <v>339533.11667179526</v>
      </c>
      <c r="J22" s="32"/>
      <c r="K22" s="31">
        <v>758.63241379310341</v>
      </c>
      <c r="L22" s="34">
        <v>330005.09999999998</v>
      </c>
      <c r="M22" s="32"/>
      <c r="N22" s="34">
        <v>-9528.0166717952816</v>
      </c>
      <c r="O22" s="32"/>
      <c r="P22" s="31">
        <v>534.35515090543265</v>
      </c>
      <c r="Q22" s="34">
        <v>265574.51</v>
      </c>
      <c r="R22" s="32">
        <v>-758.63241379310341</v>
      </c>
      <c r="S22" s="35">
        <v>64430.589999999967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/>
    </row>
    <row r="23" spans="1:41" ht="15" customHeight="1">
      <c r="A23" t="s">
        <v>277</v>
      </c>
      <c r="B23" s="12" t="s">
        <v>0</v>
      </c>
      <c r="C23" s="30" t="s">
        <v>28</v>
      </c>
      <c r="D23" s="31">
        <v>0</v>
      </c>
      <c r="E23" s="31">
        <v>0</v>
      </c>
      <c r="F23" s="31">
        <v>8563.8916667960239</v>
      </c>
      <c r="G23" s="42">
        <v>0</v>
      </c>
      <c r="H23" s="31">
        <v>0</v>
      </c>
      <c r="I23" s="31">
        <v>8563.8916667960239</v>
      </c>
      <c r="J23" s="32"/>
      <c r="K23" s="31">
        <v>23.460712643678161</v>
      </c>
      <c r="L23" s="34">
        <v>10205.41</v>
      </c>
      <c r="M23" s="52"/>
      <c r="N23" s="34">
        <v>1641.518333203976</v>
      </c>
      <c r="O23" s="32"/>
      <c r="P23" s="31">
        <v>28.277505030181086</v>
      </c>
      <c r="Q23" s="34">
        <v>14053.92</v>
      </c>
      <c r="R23" s="32">
        <v>-23.460712643678161</v>
      </c>
      <c r="S23" s="35">
        <v>-3848.51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/>
    </row>
    <row r="24" spans="1:41" ht="15" customHeight="1">
      <c r="A24" t="s">
        <v>278</v>
      </c>
      <c r="B24" s="12" t="s">
        <v>0</v>
      </c>
      <c r="C24" s="36" t="s">
        <v>29</v>
      </c>
      <c r="D24" s="37">
        <v>460.49438235989686</v>
      </c>
      <c r="E24" s="37">
        <v>849.99999999999989</v>
      </c>
      <c r="F24" s="38">
        <v>391420.2250059123</v>
      </c>
      <c r="G24" s="39">
        <v>460.49438235989686</v>
      </c>
      <c r="H24" s="37">
        <v>849.99999999999989</v>
      </c>
      <c r="I24" s="38">
        <v>391420.2250059123</v>
      </c>
      <c r="J24" s="39">
        <v>435</v>
      </c>
      <c r="K24" s="37">
        <v>797.6935862068965</v>
      </c>
      <c r="L24" s="38">
        <v>346996.70999999996</v>
      </c>
      <c r="M24" s="59">
        <v>-25.494382359896861</v>
      </c>
      <c r="N24" s="38">
        <v>-44423.515005912341</v>
      </c>
      <c r="O24" s="39">
        <v>497</v>
      </c>
      <c r="P24" s="37">
        <v>664.82116700201209</v>
      </c>
      <c r="Q24" s="38">
        <v>330416.12</v>
      </c>
      <c r="R24" s="57"/>
      <c r="S24" s="40">
        <v>16580.589999999967</v>
      </c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/>
    </row>
    <row r="25" spans="1:41" ht="15" customHeight="1">
      <c r="A25" t="s">
        <v>0</v>
      </c>
      <c r="B25" s="12" t="s">
        <v>0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v>-0.11349315177886206</v>
      </c>
      <c r="O25" s="42"/>
      <c r="P25" s="14"/>
      <c r="Q25" s="60"/>
      <c r="R25" s="61"/>
      <c r="S25" s="45">
        <v>5.018093548220337E-2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/>
    </row>
    <row r="26" spans="1:41" ht="15" customHeight="1" thickBot="1">
      <c r="A26" t="s">
        <v>0</v>
      </c>
      <c r="B26" s="12" t="s">
        <v>0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/>
    </row>
    <row r="27" spans="1:41" ht="15" customHeight="1" thickTop="1">
      <c r="A27" t="s">
        <v>279</v>
      </c>
      <c r="B27" s="12" t="s">
        <v>0</v>
      </c>
      <c r="C27" s="63" t="s">
        <v>30</v>
      </c>
      <c r="D27" s="64">
        <v>474.3068828687758</v>
      </c>
      <c r="E27" s="65">
        <v>2211.2637302053072</v>
      </c>
      <c r="F27" s="66">
        <v>1048817.6070744609</v>
      </c>
      <c r="G27" s="67">
        <v>474.3068828687758</v>
      </c>
      <c r="H27" s="68">
        <v>2211.2637302053072</v>
      </c>
      <c r="I27" s="66">
        <v>1048817.6070744609</v>
      </c>
      <c r="J27" s="67">
        <v>453</v>
      </c>
      <c r="K27" s="68">
        <v>2524.9960264900651</v>
      </c>
      <c r="L27" s="66">
        <v>1143823.1999999995</v>
      </c>
      <c r="M27" s="67">
        <v>-21.306882868775801</v>
      </c>
      <c r="N27" s="66">
        <v>95005.592925538542</v>
      </c>
      <c r="O27" s="67">
        <v>504</v>
      </c>
      <c r="P27" s="68">
        <v>1370.3095833333311</v>
      </c>
      <c r="Q27" s="66">
        <v>690636.02999999886</v>
      </c>
      <c r="R27" s="67">
        <v>-51</v>
      </c>
      <c r="S27" s="69">
        <v>453187.17000000062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/>
    </row>
    <row r="28" spans="1:41" ht="15" customHeight="1" thickBot="1">
      <c r="A28" t="s">
        <v>0</v>
      </c>
      <c r="B28" s="12" t="s">
        <v>0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v>-4.4922145636816901E-2</v>
      </c>
      <c r="N28" s="75">
        <v>9.0583522134553188E-2</v>
      </c>
      <c r="O28" s="73"/>
      <c r="P28" s="71"/>
      <c r="Q28" s="72"/>
      <c r="R28" s="74">
        <v>-0.10119047619047619</v>
      </c>
      <c r="S28" s="76">
        <v>0.65618813718711055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/>
    </row>
    <row r="29" spans="1:41" ht="15" customHeight="1" thickTop="1">
      <c r="A29" t="s">
        <v>0</v>
      </c>
      <c r="B29" s="12" t="s">
        <v>0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/>
    </row>
    <row r="30" spans="1:41" ht="15" customHeight="1">
      <c r="A30" t="s">
        <v>280</v>
      </c>
      <c r="B30" s="12" t="s">
        <v>0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/>
    </row>
    <row r="31" spans="1:41" ht="15" customHeight="1">
      <c r="A31" t="s">
        <v>281</v>
      </c>
      <c r="B31" s="12" t="s">
        <v>0</v>
      </c>
      <c r="C31" s="30" t="s">
        <v>32</v>
      </c>
      <c r="D31" s="82"/>
      <c r="E31" s="83">
        <v>385.91868139969841</v>
      </c>
      <c r="F31" s="31">
        <v>177713.38483229993</v>
      </c>
      <c r="G31" s="84"/>
      <c r="H31" s="83">
        <v>385.91868139969841</v>
      </c>
      <c r="I31" s="31">
        <v>177713.38483229993</v>
      </c>
      <c r="J31" s="85">
        <v>0.34810178749843435</v>
      </c>
      <c r="K31" s="83">
        <v>606.5971494252874</v>
      </c>
      <c r="L31" s="31">
        <v>263869.76</v>
      </c>
      <c r="M31" s="42"/>
      <c r="N31" s="60">
        <v>86156.375167700084</v>
      </c>
      <c r="O31" s="42"/>
      <c r="P31" s="83">
        <v>448.25758551307842</v>
      </c>
      <c r="Q31" s="34">
        <v>222784.02</v>
      </c>
      <c r="R31" s="42"/>
      <c r="S31" s="86">
        <v>41085.74000000002</v>
      </c>
      <c r="T31" s="14"/>
      <c r="U31" s="14"/>
      <c r="V31" s="87"/>
      <c r="W31" s="87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/>
    </row>
    <row r="32" spans="1:41" ht="15" customHeight="1">
      <c r="A32" t="s">
        <v>282</v>
      </c>
      <c r="B32" s="12" t="s">
        <v>0</v>
      </c>
      <c r="C32" s="88" t="s">
        <v>33</v>
      </c>
      <c r="D32" s="89"/>
      <c r="E32" s="90">
        <v>254.99999999999994</v>
      </c>
      <c r="F32" s="23">
        <v>117426.06750177368</v>
      </c>
      <c r="G32" s="91"/>
      <c r="H32" s="92">
        <v>254.99999999999994</v>
      </c>
      <c r="I32" s="23">
        <v>117426.06750177368</v>
      </c>
      <c r="J32" s="93">
        <v>0.30388677172184148</v>
      </c>
      <c r="K32" s="90">
        <v>242.40852873563219</v>
      </c>
      <c r="L32" s="23">
        <v>105447.71</v>
      </c>
      <c r="M32" s="24"/>
      <c r="N32" s="94">
        <v>-11978.357501773673</v>
      </c>
      <c r="O32" s="24"/>
      <c r="P32" s="90">
        <v>240.80987927565391</v>
      </c>
      <c r="Q32" s="23">
        <v>119682.51</v>
      </c>
      <c r="R32" s="24"/>
      <c r="S32" s="95">
        <v>-14234.799999999988</v>
      </c>
      <c r="T32" s="14"/>
      <c r="U32" s="14"/>
      <c r="V32" s="87"/>
      <c r="W32" s="87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/>
    </row>
    <row r="33" spans="1:41" ht="15" customHeight="1">
      <c r="A33" t="s">
        <v>283</v>
      </c>
      <c r="B33" s="12" t="s">
        <v>0</v>
      </c>
      <c r="C33" s="30" t="s">
        <v>34</v>
      </c>
      <c r="D33" s="82"/>
      <c r="E33" s="83">
        <v>197.00000000000003</v>
      </c>
      <c r="F33" s="31">
        <v>90717.393324899691</v>
      </c>
      <c r="G33" s="84"/>
      <c r="H33" s="83">
        <v>197.00000000000003</v>
      </c>
      <c r="I33" s="31">
        <v>90717.393324899691</v>
      </c>
      <c r="J33" s="42"/>
      <c r="K33" s="83">
        <v>159.76255172413795</v>
      </c>
      <c r="L33" s="31">
        <v>69496.710000000006</v>
      </c>
      <c r="M33" s="42"/>
      <c r="N33" s="60">
        <v>-21220.683324899685</v>
      </c>
      <c r="O33" s="42"/>
      <c r="P33" s="83">
        <v>181.31309859154931</v>
      </c>
      <c r="Q33" s="34">
        <v>90112.61</v>
      </c>
      <c r="R33" s="42"/>
      <c r="S33" s="86">
        <v>-20615.899999999994</v>
      </c>
      <c r="T33" s="14"/>
      <c r="U33" s="14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/>
    </row>
    <row r="34" spans="1:41" ht="15" customHeight="1">
      <c r="A34" t="s">
        <v>284</v>
      </c>
      <c r="B34" s="12" t="s">
        <v>0</v>
      </c>
      <c r="C34" s="30" t="s">
        <v>35</v>
      </c>
      <c r="D34" s="82"/>
      <c r="E34" s="83">
        <v>6</v>
      </c>
      <c r="F34" s="31">
        <v>2762.9662941593811</v>
      </c>
      <c r="G34" s="84"/>
      <c r="H34" s="83">
        <v>6</v>
      </c>
      <c r="I34" s="31">
        <v>2762.9662941593811</v>
      </c>
      <c r="J34" s="42"/>
      <c r="K34" s="83">
        <v>7.6705057471264366</v>
      </c>
      <c r="L34" s="31">
        <v>3336.67</v>
      </c>
      <c r="M34" s="42"/>
      <c r="N34" s="60">
        <v>573.70370584061902</v>
      </c>
      <c r="O34" s="42"/>
      <c r="P34" s="83">
        <v>4.9831388329979873</v>
      </c>
      <c r="Q34" s="34">
        <v>2476.62</v>
      </c>
      <c r="R34" s="42"/>
      <c r="S34" s="86">
        <v>860.05000000000018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/>
    </row>
    <row r="35" spans="1:41" ht="15" customHeight="1">
      <c r="A35" t="s">
        <v>285</v>
      </c>
      <c r="B35" s="12" t="s">
        <v>0</v>
      </c>
      <c r="C35" s="88" t="s">
        <v>36</v>
      </c>
      <c r="D35" s="89"/>
      <c r="E35" s="90">
        <v>34</v>
      </c>
      <c r="F35" s="23">
        <v>15656.809000236493</v>
      </c>
      <c r="G35" s="91"/>
      <c r="H35" s="92">
        <v>34</v>
      </c>
      <c r="I35" s="23">
        <v>15656.809000236493</v>
      </c>
      <c r="J35" s="24"/>
      <c r="K35" s="90">
        <v>8.2865057471264372</v>
      </c>
      <c r="L35" s="23">
        <v>3604.63</v>
      </c>
      <c r="M35" s="24"/>
      <c r="N35" s="94">
        <v>-12052.179000236494</v>
      </c>
      <c r="O35" s="24"/>
      <c r="P35" s="90">
        <v>31.004104627766601</v>
      </c>
      <c r="Q35" s="34">
        <v>15409.04</v>
      </c>
      <c r="R35" s="24"/>
      <c r="S35" s="95">
        <v>-11804.41</v>
      </c>
      <c r="T35" s="14"/>
      <c r="U35" s="14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/>
    </row>
    <row r="36" spans="1:41" ht="15" customHeight="1">
      <c r="A36" t="s">
        <v>286</v>
      </c>
      <c r="B36" s="12" t="s">
        <v>0</v>
      </c>
      <c r="C36" s="30" t="s">
        <v>37</v>
      </c>
      <c r="D36" s="82"/>
      <c r="E36" s="83">
        <v>180.66964285714283</v>
      </c>
      <c r="F36" s="31">
        <v>83197.355598683134</v>
      </c>
      <c r="G36" s="84"/>
      <c r="H36" s="83">
        <v>180.66964285714283</v>
      </c>
      <c r="I36" s="31">
        <v>83197.355598683134</v>
      </c>
      <c r="J36" s="42"/>
      <c r="K36" s="83">
        <v>159.56648275862068</v>
      </c>
      <c r="L36" s="96">
        <v>69411.42</v>
      </c>
      <c r="M36" s="14"/>
      <c r="N36" s="60">
        <v>-13785.935598683136</v>
      </c>
      <c r="O36" s="42"/>
      <c r="P36" s="83">
        <v>97.022132796780681</v>
      </c>
      <c r="Q36" s="56">
        <v>48220</v>
      </c>
      <c r="R36" s="42"/>
      <c r="S36" s="86">
        <v>21191.42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/>
    </row>
    <row r="37" spans="1:41" ht="15" customHeight="1">
      <c r="A37" t="s">
        <v>287</v>
      </c>
      <c r="B37" s="12" t="s">
        <v>0</v>
      </c>
      <c r="C37" s="30" t="s">
        <v>38</v>
      </c>
      <c r="D37" s="82"/>
      <c r="E37" s="83">
        <v>223.73815221415708</v>
      </c>
      <c r="F37" s="31">
        <v>103030.16221420285</v>
      </c>
      <c r="G37" s="84"/>
      <c r="H37" s="83">
        <v>223.73815221415708</v>
      </c>
      <c r="I37" s="31">
        <v>103030.16221420285</v>
      </c>
      <c r="J37" s="42"/>
      <c r="K37" s="83">
        <v>210.79689655172413</v>
      </c>
      <c r="L37" s="97">
        <v>91696.65</v>
      </c>
      <c r="M37" s="14"/>
      <c r="N37" s="60">
        <v>-11333.512214202856</v>
      </c>
      <c r="O37" s="42"/>
      <c r="P37" s="83">
        <v>280.91486921529173</v>
      </c>
      <c r="Q37" s="34">
        <v>139614.69</v>
      </c>
      <c r="R37" s="42"/>
      <c r="S37" s="86">
        <v>-47918.040000000008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/>
    </row>
    <row r="38" spans="1:41" ht="15" customHeight="1">
      <c r="A38" t="s">
        <v>270</v>
      </c>
      <c r="B38" s="12" t="s">
        <v>0</v>
      </c>
      <c r="C38" s="30" t="s">
        <v>21</v>
      </c>
      <c r="D38" s="82"/>
      <c r="E38" s="83">
        <v>0</v>
      </c>
      <c r="F38" s="31">
        <v>0</v>
      </c>
      <c r="G38" s="84"/>
      <c r="H38" s="83">
        <v>0</v>
      </c>
      <c r="I38" s="31">
        <v>0</v>
      </c>
      <c r="J38" s="42"/>
      <c r="K38" s="83">
        <v>0</v>
      </c>
      <c r="L38" s="97">
        <v>0</v>
      </c>
      <c r="M38" s="14"/>
      <c r="N38" s="60">
        <v>0</v>
      </c>
      <c r="O38" s="42"/>
      <c r="P38" s="83">
        <v>0</v>
      </c>
      <c r="Q38" s="34">
        <v>0</v>
      </c>
      <c r="R38" s="42"/>
      <c r="S38" s="86"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/>
    </row>
    <row r="39" spans="1:41" ht="15" customHeight="1">
      <c r="A39" t="s">
        <v>270</v>
      </c>
      <c r="B39" s="12" t="s">
        <v>0</v>
      </c>
      <c r="C39" s="30" t="s">
        <v>21</v>
      </c>
      <c r="D39" s="82"/>
      <c r="E39" s="83">
        <v>0</v>
      </c>
      <c r="F39" s="31">
        <v>0</v>
      </c>
      <c r="G39" s="84"/>
      <c r="H39" s="83">
        <v>0</v>
      </c>
      <c r="I39" s="31">
        <v>0</v>
      </c>
      <c r="J39" s="42"/>
      <c r="K39" s="83">
        <v>0</v>
      </c>
      <c r="L39" s="97">
        <v>0</v>
      </c>
      <c r="M39" s="14"/>
      <c r="N39" s="60">
        <v>0</v>
      </c>
      <c r="O39" s="42"/>
      <c r="P39" s="83">
        <v>0</v>
      </c>
      <c r="Q39" s="34">
        <v>0</v>
      </c>
      <c r="R39" s="42"/>
      <c r="S39" s="86"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/>
    </row>
    <row r="40" spans="1:41" ht="15" customHeight="1">
      <c r="A40" t="s">
        <v>270</v>
      </c>
      <c r="B40" s="12" t="s">
        <v>0</v>
      </c>
      <c r="C40" s="30" t="s">
        <v>21</v>
      </c>
      <c r="D40" s="82"/>
      <c r="E40" s="83">
        <v>0</v>
      </c>
      <c r="F40" s="31">
        <v>0</v>
      </c>
      <c r="G40" s="84"/>
      <c r="H40" s="83">
        <v>0</v>
      </c>
      <c r="I40" s="31">
        <v>0</v>
      </c>
      <c r="J40" s="42"/>
      <c r="K40" s="83">
        <v>0</v>
      </c>
      <c r="L40" s="98">
        <v>0</v>
      </c>
      <c r="M40" s="14"/>
      <c r="N40" s="60">
        <v>0</v>
      </c>
      <c r="O40" s="42"/>
      <c r="P40" s="83">
        <v>0</v>
      </c>
      <c r="Q40" s="34">
        <v>0</v>
      </c>
      <c r="R40" s="42"/>
      <c r="S40" s="86"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/>
    </row>
    <row r="41" spans="1:41" ht="15" customHeight="1">
      <c r="A41" t="s">
        <v>288</v>
      </c>
      <c r="B41" s="12" t="s">
        <v>0</v>
      </c>
      <c r="C41" s="99" t="s">
        <v>39</v>
      </c>
      <c r="D41" s="100" t="s">
        <v>40</v>
      </c>
      <c r="E41" s="101">
        <v>0.56301890317553771</v>
      </c>
      <c r="F41" s="102">
        <v>590504.13876625511</v>
      </c>
      <c r="G41" s="103" t="s">
        <v>40</v>
      </c>
      <c r="H41" s="101">
        <v>0.56301890317553771</v>
      </c>
      <c r="I41" s="102">
        <v>590504.13876625511</v>
      </c>
      <c r="J41" s="103" t="s">
        <v>40</v>
      </c>
      <c r="K41" s="101">
        <v>0.5305571263111295</v>
      </c>
      <c r="L41" s="102">
        <v>606863.55000000005</v>
      </c>
      <c r="M41" s="104"/>
      <c r="N41" s="102">
        <v>16359.411233744933</v>
      </c>
      <c r="O41" s="103" t="s">
        <v>40</v>
      </c>
      <c r="P41" s="101">
        <v>0.92421979490412776</v>
      </c>
      <c r="Q41" s="105">
        <v>638299.49</v>
      </c>
      <c r="R41" s="106"/>
      <c r="S41" s="107">
        <v>-31435.939999999944</v>
      </c>
      <c r="T41" s="14"/>
      <c r="U41" s="14">
        <v>1.0611843197548005</v>
      </c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/>
    </row>
    <row r="42" spans="1:41" ht="15" customHeight="1">
      <c r="A42" t="s">
        <v>289</v>
      </c>
      <c r="B42" s="12" t="s">
        <v>0</v>
      </c>
      <c r="C42" s="108" t="s">
        <v>42</v>
      </c>
      <c r="D42" s="14"/>
      <c r="E42" s="14"/>
      <c r="F42" s="31">
        <v>173683.09712643677</v>
      </c>
      <c r="G42" s="42"/>
      <c r="H42" s="14"/>
      <c r="I42" s="31">
        <v>173683.09712643677</v>
      </c>
      <c r="J42" s="42"/>
      <c r="K42" s="14"/>
      <c r="L42" s="34">
        <v>143848.51</v>
      </c>
      <c r="M42" s="42"/>
      <c r="N42" s="60">
        <v>-29834.58712643676</v>
      </c>
      <c r="O42" s="42"/>
      <c r="P42" s="14"/>
      <c r="Q42" s="34">
        <v>155539.82</v>
      </c>
      <c r="R42" s="42"/>
      <c r="S42" s="62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/>
    </row>
    <row r="43" spans="1:41" ht="15" customHeight="1">
      <c r="A43" t="s">
        <v>291</v>
      </c>
      <c r="B43" s="12" t="s">
        <v>0</v>
      </c>
      <c r="C43" s="109" t="s">
        <v>43</v>
      </c>
      <c r="D43" s="82"/>
      <c r="E43" s="14"/>
      <c r="F43" s="23">
        <v>68837.88370731035</v>
      </c>
      <c r="G43" s="84"/>
      <c r="H43" s="14"/>
      <c r="I43" s="23">
        <v>68837.88370731035</v>
      </c>
      <c r="J43" s="42"/>
      <c r="K43" s="14"/>
      <c r="L43" s="34">
        <v>59358.09</v>
      </c>
      <c r="M43" s="42"/>
      <c r="N43" s="60">
        <v>-9479.7937073103531</v>
      </c>
      <c r="O43" s="42"/>
      <c r="P43" s="14"/>
      <c r="Q43" s="34">
        <v>63915.67</v>
      </c>
      <c r="R43" s="42"/>
      <c r="S43" s="86">
        <v>-4557.5800000000017</v>
      </c>
      <c r="T43" s="14"/>
      <c r="U43" s="1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/>
    </row>
    <row r="44" spans="1:41" ht="15" customHeight="1">
      <c r="A44" t="s">
        <v>293</v>
      </c>
      <c r="B44" s="12" t="s">
        <v>0</v>
      </c>
      <c r="C44" s="108" t="s">
        <v>44</v>
      </c>
      <c r="D44" s="110"/>
      <c r="E44" s="111"/>
      <c r="F44" s="31">
        <v>43377.750211016086</v>
      </c>
      <c r="G44" s="112"/>
      <c r="H44" s="111"/>
      <c r="I44" s="31">
        <v>43377.750211016086</v>
      </c>
      <c r="J44" s="113"/>
      <c r="K44" s="111"/>
      <c r="L44" s="114">
        <v>56676.11</v>
      </c>
      <c r="M44" s="113"/>
      <c r="N44" s="115">
        <v>13298.359788983915</v>
      </c>
      <c r="O44" s="113"/>
      <c r="P44" s="111"/>
      <c r="Q44" s="114">
        <v>43696.33</v>
      </c>
      <c r="R44" s="113"/>
      <c r="S44" s="116">
        <v>12979.779999999999</v>
      </c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/>
    </row>
    <row r="45" spans="1:41" ht="15" customHeight="1">
      <c r="A45" t="s">
        <v>294</v>
      </c>
      <c r="B45" s="12" t="s">
        <v>0</v>
      </c>
      <c r="C45" s="108" t="s">
        <v>45</v>
      </c>
      <c r="D45" s="82"/>
      <c r="E45" s="14"/>
      <c r="F45" s="31">
        <v>0</v>
      </c>
      <c r="G45" s="84"/>
      <c r="H45" s="14"/>
      <c r="I45" s="31">
        <v>0</v>
      </c>
      <c r="J45" s="42"/>
      <c r="K45" s="14"/>
      <c r="L45" s="34">
        <v>0</v>
      </c>
      <c r="M45" s="42"/>
      <c r="N45" s="60">
        <v>0</v>
      </c>
      <c r="O45" s="42"/>
      <c r="P45" s="14"/>
      <c r="Q45" s="34">
        <v>0</v>
      </c>
      <c r="R45" s="42"/>
      <c r="S45" s="86"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/>
    </row>
    <row r="46" spans="1:41" ht="15" customHeight="1">
      <c r="A46" t="s">
        <v>270</v>
      </c>
      <c r="B46" s="12" t="s">
        <v>0</v>
      </c>
      <c r="C46" s="108" t="s">
        <v>21</v>
      </c>
      <c r="D46" s="82"/>
      <c r="E46" s="14"/>
      <c r="F46" s="31">
        <v>0</v>
      </c>
      <c r="G46" s="84"/>
      <c r="H46" s="14"/>
      <c r="I46" s="31">
        <v>0</v>
      </c>
      <c r="J46" s="42"/>
      <c r="K46" s="14"/>
      <c r="L46" s="34">
        <v>0</v>
      </c>
      <c r="M46" s="42"/>
      <c r="N46" s="60">
        <v>0</v>
      </c>
      <c r="O46" s="42"/>
      <c r="P46" s="14"/>
      <c r="Q46" s="34">
        <v>0</v>
      </c>
      <c r="R46" s="42"/>
      <c r="S46" s="86"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/>
    </row>
    <row r="47" spans="1:41" ht="15" customHeight="1">
      <c r="A47" t="s">
        <v>270</v>
      </c>
      <c r="B47" s="12" t="s">
        <v>0</v>
      </c>
      <c r="C47" s="108" t="s">
        <v>21</v>
      </c>
      <c r="D47" s="82"/>
      <c r="E47" s="14"/>
      <c r="F47" s="31">
        <v>0</v>
      </c>
      <c r="G47" s="84"/>
      <c r="H47" s="14"/>
      <c r="I47" s="31">
        <v>0</v>
      </c>
      <c r="J47" s="42"/>
      <c r="K47" s="14"/>
      <c r="L47" s="34">
        <v>0</v>
      </c>
      <c r="M47" s="42"/>
      <c r="N47" s="60">
        <v>0</v>
      </c>
      <c r="O47" s="42"/>
      <c r="P47" s="14"/>
      <c r="Q47" s="34">
        <v>0</v>
      </c>
      <c r="R47" s="42"/>
      <c r="S47" s="86"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/>
    </row>
    <row r="48" spans="1:41" ht="15" customHeight="1">
      <c r="A48" t="s">
        <v>270</v>
      </c>
      <c r="B48" s="12" t="s">
        <v>0</v>
      </c>
      <c r="C48" s="108" t="s">
        <v>21</v>
      </c>
      <c r="D48" s="82"/>
      <c r="E48" s="14"/>
      <c r="F48" s="31">
        <v>0</v>
      </c>
      <c r="G48" s="84"/>
      <c r="H48" s="14"/>
      <c r="I48" s="31">
        <v>0</v>
      </c>
      <c r="J48" s="42"/>
      <c r="K48" s="14"/>
      <c r="L48" s="34">
        <v>0</v>
      </c>
      <c r="M48" s="42"/>
      <c r="N48" s="60">
        <v>0</v>
      </c>
      <c r="O48" s="42"/>
      <c r="P48" s="14"/>
      <c r="Q48" s="34">
        <v>0</v>
      </c>
      <c r="R48" s="42"/>
      <c r="S48" s="86"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/>
    </row>
    <row r="49" spans="1:41" ht="15" customHeight="1">
      <c r="A49" t="s">
        <v>295</v>
      </c>
      <c r="B49" s="12" t="s">
        <v>0</v>
      </c>
      <c r="C49" s="109" t="s">
        <v>46</v>
      </c>
      <c r="D49" s="82"/>
      <c r="E49" s="14"/>
      <c r="F49" s="23">
        <v>69724.582005460412</v>
      </c>
      <c r="G49" s="84"/>
      <c r="H49" s="14"/>
      <c r="I49" s="23">
        <v>69724.582005460412</v>
      </c>
      <c r="J49" s="42"/>
      <c r="K49" s="14"/>
      <c r="L49" s="23">
        <v>88767.11</v>
      </c>
      <c r="M49" s="42"/>
      <c r="N49" s="60">
        <v>19042.527994539589</v>
      </c>
      <c r="O49" s="42"/>
      <c r="P49" s="14"/>
      <c r="Q49" s="23">
        <v>95333.63</v>
      </c>
      <c r="R49" s="42"/>
      <c r="S49" s="86">
        <v>-6566.5200000000041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/>
    </row>
    <row r="50" spans="1:41" ht="15" customHeight="1">
      <c r="A50" t="s">
        <v>296</v>
      </c>
      <c r="B50" s="12" t="s">
        <v>0</v>
      </c>
      <c r="C50" s="108" t="s">
        <v>47</v>
      </c>
      <c r="D50" s="110"/>
      <c r="E50" s="111"/>
      <c r="F50" s="31">
        <v>69724.582005460412</v>
      </c>
      <c r="G50" s="112"/>
      <c r="H50" s="111"/>
      <c r="I50" s="31">
        <v>69724.582005460412</v>
      </c>
      <c r="J50" s="113"/>
      <c r="K50" s="111"/>
      <c r="L50" s="34">
        <v>73689.740000000005</v>
      </c>
      <c r="M50" s="113"/>
      <c r="N50" s="115">
        <v>3965.1579945395933</v>
      </c>
      <c r="O50" s="113"/>
      <c r="P50" s="111"/>
      <c r="Q50" s="34">
        <v>83814.59</v>
      </c>
      <c r="R50" s="113"/>
      <c r="S50" s="116">
        <v>-10124.849999999991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/>
    </row>
    <row r="51" spans="1:41" ht="15" customHeight="1">
      <c r="A51" t="s">
        <v>297</v>
      </c>
      <c r="B51" s="12" t="s">
        <v>0</v>
      </c>
      <c r="C51" s="108" t="s">
        <v>48</v>
      </c>
      <c r="D51" s="82"/>
      <c r="E51" s="14"/>
      <c r="F51" s="31">
        <v>49969.283770579961</v>
      </c>
      <c r="G51" s="84"/>
      <c r="H51" s="14"/>
      <c r="I51" s="31">
        <v>49969.283770579961</v>
      </c>
      <c r="J51" s="42"/>
      <c r="K51" s="14"/>
      <c r="L51" s="34">
        <v>52810.97</v>
      </c>
      <c r="M51" s="42"/>
      <c r="N51" s="60">
        <v>2841.68622942004</v>
      </c>
      <c r="O51" s="42"/>
      <c r="P51" s="14"/>
      <c r="Q51" s="34">
        <v>56654.14</v>
      </c>
      <c r="R51" s="42"/>
      <c r="S51" s="86">
        <v>-3843.1699999999983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/>
    </row>
    <row r="52" spans="1:41" ht="15" customHeight="1">
      <c r="A52" t="s">
        <v>298</v>
      </c>
      <c r="B52" s="12" t="s">
        <v>0</v>
      </c>
      <c r="C52" s="108" t="s">
        <v>49</v>
      </c>
      <c r="D52" s="82"/>
      <c r="E52" s="14"/>
      <c r="F52" s="31">
        <v>11620.763667576735</v>
      </c>
      <c r="G52" s="84"/>
      <c r="H52" s="14"/>
      <c r="I52" s="31">
        <v>11620.763667576735</v>
      </c>
      <c r="J52" s="42"/>
      <c r="K52" s="14"/>
      <c r="L52" s="34">
        <v>21281.63</v>
      </c>
      <c r="M52" s="42"/>
      <c r="N52" s="60">
        <v>9660.8663324232657</v>
      </c>
      <c r="O52" s="42"/>
      <c r="P52" s="14"/>
      <c r="Q52" s="34">
        <v>20684.849999999999</v>
      </c>
      <c r="R52" s="42"/>
      <c r="S52" s="86">
        <v>596.78000000000247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/>
    </row>
    <row r="53" spans="1:41" ht="15" customHeight="1">
      <c r="A53" t="s">
        <v>270</v>
      </c>
      <c r="B53" s="12" t="s">
        <v>0</v>
      </c>
      <c r="C53" s="30" t="s">
        <v>21</v>
      </c>
      <c r="D53" s="89"/>
      <c r="E53" s="117"/>
      <c r="F53" s="31">
        <v>0</v>
      </c>
      <c r="G53" s="91"/>
      <c r="H53" s="117"/>
      <c r="I53" s="31">
        <v>0</v>
      </c>
      <c r="J53" s="24"/>
      <c r="K53" s="117"/>
      <c r="L53" s="34">
        <v>0</v>
      </c>
      <c r="M53" s="24"/>
      <c r="N53" s="94">
        <v>0</v>
      </c>
      <c r="O53" s="24"/>
      <c r="P53" s="117"/>
      <c r="Q53" s="34">
        <v>0</v>
      </c>
      <c r="R53" s="24"/>
      <c r="S53" s="95"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/>
    </row>
    <row r="54" spans="1:41" ht="15" customHeight="1">
      <c r="A54" t="s">
        <v>299</v>
      </c>
      <c r="B54" s="12" t="s">
        <v>0</v>
      </c>
      <c r="C54" s="99" t="s">
        <v>50</v>
      </c>
      <c r="D54" s="100" t="s">
        <v>40</v>
      </c>
      <c r="E54" s="101">
        <v>0.46427323417280358</v>
      </c>
      <c r="F54" s="102">
        <v>486937.9424938407</v>
      </c>
      <c r="G54" s="103" t="s">
        <v>40</v>
      </c>
      <c r="H54" s="101">
        <v>0.46427323417280358</v>
      </c>
      <c r="I54" s="102">
        <v>486937.9424938407</v>
      </c>
      <c r="J54" s="103" t="s">
        <v>40</v>
      </c>
      <c r="K54" s="101">
        <v>0.43401127027323827</v>
      </c>
      <c r="L54" s="102">
        <v>496432.16000000003</v>
      </c>
      <c r="M54" s="106"/>
      <c r="N54" s="102">
        <v>9494.2175061592898</v>
      </c>
      <c r="O54" s="103" t="s">
        <v>40</v>
      </c>
      <c r="P54" s="101">
        <v>0.75240648826271184</v>
      </c>
      <c r="Q54" s="102">
        <v>519639.03</v>
      </c>
      <c r="R54" s="106"/>
      <c r="S54" s="107">
        <v>-11515.559999999994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/>
    </row>
    <row r="55" spans="1:41" ht="15" customHeight="1">
      <c r="A55" t="s">
        <v>300</v>
      </c>
      <c r="B55" s="12" t="s">
        <v>0</v>
      </c>
      <c r="C55" s="30" t="s">
        <v>51</v>
      </c>
      <c r="D55" s="82"/>
      <c r="E55" s="14"/>
      <c r="F55" s="31">
        <v>0</v>
      </c>
      <c r="G55" s="84"/>
      <c r="H55" s="14"/>
      <c r="I55" s="31">
        <v>0</v>
      </c>
      <c r="J55" s="42"/>
      <c r="K55" s="14"/>
      <c r="L55" s="34">
        <v>0</v>
      </c>
      <c r="M55" s="42"/>
      <c r="N55" s="60">
        <v>0</v>
      </c>
      <c r="O55" s="42"/>
      <c r="P55" s="14"/>
      <c r="Q55" s="34">
        <v>0</v>
      </c>
      <c r="R55" s="42"/>
      <c r="S55" s="86"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/>
    </row>
    <row r="56" spans="1:41" ht="15" customHeight="1">
      <c r="A56" t="s">
        <v>301</v>
      </c>
      <c r="B56" s="12" t="s">
        <v>0</v>
      </c>
      <c r="C56" s="30" t="s">
        <v>52</v>
      </c>
      <c r="D56" s="82"/>
      <c r="E56" s="14"/>
      <c r="F56" s="31">
        <v>0</v>
      </c>
      <c r="G56" s="84"/>
      <c r="H56" s="14"/>
      <c r="I56" s="31">
        <v>0</v>
      </c>
      <c r="J56" s="42"/>
      <c r="K56" s="14"/>
      <c r="L56" s="34">
        <v>0</v>
      </c>
      <c r="M56" s="42"/>
      <c r="N56" s="60">
        <v>0</v>
      </c>
      <c r="O56" s="42"/>
      <c r="P56" s="14"/>
      <c r="Q56" s="34">
        <v>0</v>
      </c>
      <c r="R56" s="42"/>
      <c r="S56" s="86"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/>
    </row>
    <row r="57" spans="1:41" ht="15" customHeight="1">
      <c r="A57" t="s">
        <v>302</v>
      </c>
      <c r="B57" s="12" t="s">
        <v>0</v>
      </c>
      <c r="C57" s="88" t="s">
        <v>53</v>
      </c>
      <c r="D57" s="89"/>
      <c r="E57" s="117"/>
      <c r="F57" s="23">
        <v>63622.142500000009</v>
      </c>
      <c r="G57" s="91"/>
      <c r="H57" s="117"/>
      <c r="I57" s="23">
        <v>63622.142500000009</v>
      </c>
      <c r="J57" s="24"/>
      <c r="K57" s="117"/>
      <c r="L57" s="23">
        <v>41713.31</v>
      </c>
      <c r="M57" s="24"/>
      <c r="N57" s="94">
        <v>-21908.832500000011</v>
      </c>
      <c r="O57" s="24"/>
      <c r="P57" s="117"/>
      <c r="Q57" s="23">
        <v>99908.54</v>
      </c>
      <c r="R57" s="24"/>
      <c r="S57" s="95">
        <v>-58195.229999999996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/>
    </row>
    <row r="58" spans="1:41" ht="15" customHeight="1">
      <c r="A58" t="s">
        <v>303</v>
      </c>
      <c r="B58" s="12" t="s">
        <v>0</v>
      </c>
      <c r="C58" s="30" t="s">
        <v>54</v>
      </c>
      <c r="D58" s="82"/>
      <c r="E58" s="14"/>
      <c r="F58" s="31">
        <v>46741.773866666677</v>
      </c>
      <c r="G58" s="84"/>
      <c r="H58" s="14"/>
      <c r="I58" s="31">
        <v>46741.773866666677</v>
      </c>
      <c r="J58" s="42"/>
      <c r="K58" s="14"/>
      <c r="L58" s="34">
        <v>39020.85</v>
      </c>
      <c r="M58" s="42"/>
      <c r="N58" s="60">
        <v>-7720.9238666666788</v>
      </c>
      <c r="O58" s="42"/>
      <c r="P58" s="14"/>
      <c r="Q58" s="34">
        <v>48180.79</v>
      </c>
      <c r="R58" s="42"/>
      <c r="S58" s="86">
        <v>-9159.9400000000023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/>
    </row>
    <row r="59" spans="1:41" ht="15" customHeight="1">
      <c r="A59" t="s">
        <v>304</v>
      </c>
      <c r="B59" s="12" t="s">
        <v>0</v>
      </c>
      <c r="C59" s="30" t="s">
        <v>55</v>
      </c>
      <c r="D59" s="82"/>
      <c r="E59" s="14"/>
      <c r="F59" s="31">
        <v>11175.477599999998</v>
      </c>
      <c r="G59" s="84"/>
      <c r="H59" s="14"/>
      <c r="I59" s="31">
        <v>11175.477599999998</v>
      </c>
      <c r="J59" s="42"/>
      <c r="K59" s="14"/>
      <c r="L59" s="34">
        <v>4127.33</v>
      </c>
      <c r="M59" s="42"/>
      <c r="N59" s="60">
        <v>-7048.1475999999984</v>
      </c>
      <c r="O59" s="42"/>
      <c r="P59" s="14"/>
      <c r="Q59" s="34">
        <v>13612.48</v>
      </c>
      <c r="R59" s="42"/>
      <c r="S59" s="86">
        <v>-9485.15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/>
    </row>
    <row r="60" spans="1:41" ht="15" customHeight="1">
      <c r="A60" t="s">
        <v>305</v>
      </c>
      <c r="B60" s="12" t="s">
        <v>0</v>
      </c>
      <c r="C60" s="88" t="s">
        <v>56</v>
      </c>
      <c r="D60" s="89"/>
      <c r="E60" s="117"/>
      <c r="F60" s="23">
        <v>66765.262666666677</v>
      </c>
      <c r="G60" s="91"/>
      <c r="H60" s="117"/>
      <c r="I60" s="23">
        <v>66765.262666666677</v>
      </c>
      <c r="J60" s="24"/>
      <c r="K60" s="117"/>
      <c r="L60" s="23">
        <v>50753.3</v>
      </c>
      <c r="M60" s="24"/>
      <c r="N60" s="94">
        <v>-16011.962666666674</v>
      </c>
      <c r="O60" s="24"/>
      <c r="P60" s="117"/>
      <c r="Q60" s="23">
        <v>47995.15</v>
      </c>
      <c r="R60" s="24"/>
      <c r="S60" s="95">
        <v>2758.1500000000015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/>
    </row>
    <row r="61" spans="1:41" ht="15" customHeight="1">
      <c r="A61" t="s">
        <v>306</v>
      </c>
      <c r="B61" s="12" t="s">
        <v>0</v>
      </c>
      <c r="C61" s="30" t="s">
        <v>57</v>
      </c>
      <c r="D61" s="82"/>
      <c r="E61" s="14"/>
      <c r="F61" s="31">
        <v>1841.9775294395877</v>
      </c>
      <c r="G61" s="84"/>
      <c r="H61" s="14"/>
      <c r="I61" s="31">
        <v>1841.9775294395877</v>
      </c>
      <c r="J61" s="42"/>
      <c r="K61" s="14"/>
      <c r="L61" s="34">
        <v>560.86</v>
      </c>
      <c r="M61" s="42"/>
      <c r="N61" s="60">
        <v>-1281.1175294395875</v>
      </c>
      <c r="O61" s="42"/>
      <c r="P61" s="14"/>
      <c r="Q61" s="34">
        <v>1728</v>
      </c>
      <c r="R61" s="42"/>
      <c r="S61" s="86">
        <v>-1167.1399999999999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/>
    </row>
    <row r="62" spans="1:41" ht="15" customHeight="1">
      <c r="A62" t="s">
        <v>307</v>
      </c>
      <c r="B62" s="12" t="s">
        <v>0</v>
      </c>
      <c r="C62" s="30" t="s">
        <v>58</v>
      </c>
      <c r="D62" s="82"/>
      <c r="E62" s="14"/>
      <c r="F62" s="31">
        <v>245</v>
      </c>
      <c r="G62" s="84"/>
      <c r="H62" s="14"/>
      <c r="I62" s="31">
        <v>245</v>
      </c>
      <c r="J62" s="42"/>
      <c r="K62" s="14"/>
      <c r="L62" s="34">
        <v>0</v>
      </c>
      <c r="M62" s="42"/>
      <c r="N62" s="60">
        <v>-245</v>
      </c>
      <c r="O62" s="42"/>
      <c r="P62" s="14"/>
      <c r="Q62" s="34">
        <v>245</v>
      </c>
      <c r="R62" s="42"/>
      <c r="S62" s="86">
        <v>-245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/>
    </row>
    <row r="63" spans="1:41" ht="15" customHeight="1">
      <c r="A63" t="s">
        <v>308</v>
      </c>
      <c r="B63" s="12" t="s">
        <v>0</v>
      </c>
      <c r="C63" s="30" t="s">
        <v>59</v>
      </c>
      <c r="D63" s="82"/>
      <c r="E63" s="14"/>
      <c r="F63" s="31">
        <v>4883.2000000000007</v>
      </c>
      <c r="G63" s="84"/>
      <c r="H63" s="14"/>
      <c r="I63" s="31">
        <v>4883.2000000000007</v>
      </c>
      <c r="J63" s="42"/>
      <c r="K63" s="14"/>
      <c r="L63" s="33">
        <v>3835.27</v>
      </c>
      <c r="M63" s="42"/>
      <c r="N63" s="60">
        <v>-1047.9300000000007</v>
      </c>
      <c r="O63" s="42"/>
      <c r="P63" s="14"/>
      <c r="Q63" s="33">
        <v>4144</v>
      </c>
      <c r="R63" s="42"/>
      <c r="S63" s="86">
        <v>-308.73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/>
    </row>
    <row r="64" spans="1:41" ht="15" customHeight="1">
      <c r="A64" t="s">
        <v>309</v>
      </c>
      <c r="B64" s="12" t="s">
        <v>0</v>
      </c>
      <c r="C64" s="30" t="s">
        <v>60</v>
      </c>
      <c r="D64" s="82"/>
      <c r="E64" s="14"/>
      <c r="F64" s="31">
        <v>4129.3840000000009</v>
      </c>
      <c r="G64" s="84"/>
      <c r="H64" s="14"/>
      <c r="I64" s="31">
        <v>4129.3840000000009</v>
      </c>
      <c r="J64" s="42"/>
      <c r="K64" s="14"/>
      <c r="L64" s="34">
        <v>1989.7</v>
      </c>
      <c r="M64" s="42"/>
      <c r="N64" s="60">
        <v>-2139.6840000000011</v>
      </c>
      <c r="O64" s="42"/>
      <c r="P64" s="14"/>
      <c r="Q64" s="34">
        <v>3858.67</v>
      </c>
      <c r="R64" s="42"/>
      <c r="S64" s="86">
        <v>-1868.97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/>
    </row>
    <row r="65" spans="1:41" ht="15" customHeight="1">
      <c r="A65" t="s">
        <v>310</v>
      </c>
      <c r="B65" s="12" t="s">
        <v>0</v>
      </c>
      <c r="C65" s="30" t="s">
        <v>61</v>
      </c>
      <c r="D65" s="82"/>
      <c r="E65" s="14"/>
      <c r="F65" s="31">
        <v>1937.6</v>
      </c>
      <c r="G65" s="84"/>
      <c r="H65" s="14"/>
      <c r="I65" s="31">
        <v>1937.6</v>
      </c>
      <c r="J65" s="42"/>
      <c r="K65" s="14"/>
      <c r="L65" s="34">
        <v>1011.29</v>
      </c>
      <c r="M65" s="42"/>
      <c r="N65" s="60">
        <v>-926.31</v>
      </c>
      <c r="O65" s="42"/>
      <c r="P65" s="14"/>
      <c r="Q65" s="34">
        <v>969.84</v>
      </c>
      <c r="R65" s="42"/>
      <c r="S65" s="86">
        <v>41.449999999999932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/>
    </row>
    <row r="66" spans="1:41" ht="15" customHeight="1">
      <c r="A66" t="s">
        <v>311</v>
      </c>
      <c r="B66" s="12" t="s">
        <v>0</v>
      </c>
      <c r="C66" s="30" t="s">
        <v>62</v>
      </c>
      <c r="D66" s="82"/>
      <c r="E66" s="14"/>
      <c r="F66" s="31">
        <v>9443.84</v>
      </c>
      <c r="G66" s="84"/>
      <c r="H66" s="14"/>
      <c r="I66" s="31">
        <v>9443.84</v>
      </c>
      <c r="J66" s="42"/>
      <c r="K66" s="14"/>
      <c r="L66" s="34">
        <v>6387</v>
      </c>
      <c r="M66" s="42"/>
      <c r="N66" s="60">
        <v>-3056.84</v>
      </c>
      <c r="O66" s="42"/>
      <c r="P66" s="14"/>
      <c r="Q66" s="34">
        <v>11917.79</v>
      </c>
      <c r="R66" s="42"/>
      <c r="S66" s="86">
        <v>-5530.7900000000009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/>
    </row>
    <row r="67" spans="1:41" ht="15" customHeight="1">
      <c r="A67" t="s">
        <v>312</v>
      </c>
      <c r="B67" s="12" t="s">
        <v>0</v>
      </c>
      <c r="C67" s="30" t="s">
        <v>63</v>
      </c>
      <c r="D67" s="82"/>
      <c r="E67" s="14"/>
      <c r="F67" s="31">
        <v>10068.426666666666</v>
      </c>
      <c r="G67" s="84"/>
      <c r="H67" s="14"/>
      <c r="I67" s="31">
        <v>10068.426666666666</v>
      </c>
      <c r="J67" s="42"/>
      <c r="K67" s="14"/>
      <c r="L67" s="34">
        <v>6383.31</v>
      </c>
      <c r="M67" s="42"/>
      <c r="N67" s="60">
        <v>-3685.1166666666659</v>
      </c>
      <c r="O67" s="42"/>
      <c r="P67" s="14"/>
      <c r="Q67" s="34">
        <v>31890.81</v>
      </c>
      <c r="R67" s="42"/>
      <c r="S67" s="86">
        <v>-25507.5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/>
    </row>
    <row r="68" spans="1:41" ht="15" customHeight="1">
      <c r="A68" t="s">
        <v>313</v>
      </c>
      <c r="B68" s="12" t="s">
        <v>0</v>
      </c>
      <c r="C68" s="30" t="s">
        <v>64</v>
      </c>
      <c r="D68" s="82"/>
      <c r="E68" s="14"/>
      <c r="F68" s="31">
        <v>18360.944726765254</v>
      </c>
      <c r="G68" s="84"/>
      <c r="H68" s="14"/>
      <c r="I68" s="31">
        <v>18360.944726765254</v>
      </c>
      <c r="J68" s="42"/>
      <c r="K68" s="14"/>
      <c r="L68" s="33">
        <v>20291.300999999999</v>
      </c>
      <c r="M68" s="42"/>
      <c r="N68" s="60">
        <v>1930.3562732347455</v>
      </c>
      <c r="O68" s="42"/>
      <c r="P68" s="14"/>
      <c r="Q68" s="34">
        <v>21986.185500000003</v>
      </c>
      <c r="R68" s="42"/>
      <c r="S68" s="86">
        <v>-1694.8845000000038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/>
    </row>
    <row r="69" spans="1:41" ht="15" customHeight="1">
      <c r="A69" t="s">
        <v>270</v>
      </c>
      <c r="B69" s="12" t="s">
        <v>0</v>
      </c>
      <c r="C69" s="30" t="s">
        <v>21</v>
      </c>
      <c r="D69" s="82"/>
      <c r="E69" s="14"/>
      <c r="F69" s="31">
        <v>0</v>
      </c>
      <c r="G69" s="84"/>
      <c r="H69" s="14"/>
      <c r="I69" s="31">
        <v>0</v>
      </c>
      <c r="J69" s="42"/>
      <c r="K69" s="14"/>
      <c r="L69" s="34"/>
      <c r="M69" s="42"/>
      <c r="N69" s="60">
        <v>0</v>
      </c>
      <c r="O69" s="42"/>
      <c r="P69" s="14"/>
      <c r="Q69" s="34">
        <v>0</v>
      </c>
      <c r="R69" s="42"/>
      <c r="S69" s="86"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/>
    </row>
    <row r="70" spans="1:41" ht="15" customHeight="1">
      <c r="A70" t="s">
        <v>270</v>
      </c>
      <c r="B70" s="12" t="s">
        <v>0</v>
      </c>
      <c r="C70" s="30" t="s">
        <v>21</v>
      </c>
      <c r="D70" s="82"/>
      <c r="E70" s="14"/>
      <c r="F70" s="31">
        <v>0</v>
      </c>
      <c r="G70" s="84"/>
      <c r="H70" s="14"/>
      <c r="I70" s="31">
        <v>0</v>
      </c>
      <c r="J70" s="42"/>
      <c r="K70" s="14"/>
      <c r="L70" s="34">
        <v>0</v>
      </c>
      <c r="M70" s="42"/>
      <c r="N70" s="60">
        <v>0</v>
      </c>
      <c r="O70" s="42"/>
      <c r="P70" s="14"/>
      <c r="Q70" s="34">
        <v>0</v>
      </c>
      <c r="R70" s="42"/>
      <c r="S70" s="86"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/>
    </row>
    <row r="71" spans="1:41" ht="15" customHeight="1">
      <c r="A71" t="s">
        <v>270</v>
      </c>
      <c r="B71" s="12" t="s">
        <v>0</v>
      </c>
      <c r="C71" s="30" t="s">
        <v>21</v>
      </c>
      <c r="D71" s="82"/>
      <c r="E71" s="14"/>
      <c r="F71" s="31">
        <v>0</v>
      </c>
      <c r="G71" s="84"/>
      <c r="H71" s="14"/>
      <c r="I71" s="31">
        <v>0</v>
      </c>
      <c r="J71" s="42"/>
      <c r="K71" s="14"/>
      <c r="L71" s="34">
        <v>0</v>
      </c>
      <c r="M71" s="42"/>
      <c r="N71" s="60">
        <v>0</v>
      </c>
      <c r="O71" s="42"/>
      <c r="P71" s="14"/>
      <c r="Q71" s="34">
        <v>0</v>
      </c>
      <c r="R71" s="42"/>
      <c r="S71" s="86"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/>
    </row>
    <row r="72" spans="1:41" ht="15" customHeight="1">
      <c r="A72" t="s">
        <v>314</v>
      </c>
      <c r="B72" s="12" t="s">
        <v>0</v>
      </c>
      <c r="C72" s="99" t="s">
        <v>65</v>
      </c>
      <c r="D72" s="100" t="s">
        <v>40</v>
      </c>
      <c r="E72" s="101">
        <v>0.22808067669979701</v>
      </c>
      <c r="F72" s="102">
        <v>239215.02955620486</v>
      </c>
      <c r="G72" s="103" t="s">
        <v>40</v>
      </c>
      <c r="H72" s="101">
        <v>0.22808067669979701</v>
      </c>
      <c r="I72" s="102">
        <v>239215.02955620486</v>
      </c>
      <c r="J72" s="103" t="s">
        <v>40</v>
      </c>
      <c r="K72" s="101">
        <v>0.15393421028704443</v>
      </c>
      <c r="L72" s="102">
        <v>176073.52100000001</v>
      </c>
      <c r="M72" s="106"/>
      <c r="N72" s="102">
        <v>-63141.508556204863</v>
      </c>
      <c r="O72" s="103" t="s">
        <v>40</v>
      </c>
      <c r="P72" s="101">
        <v>0.41474415329880848</v>
      </c>
      <c r="Q72" s="102">
        <v>286437.25550000003</v>
      </c>
      <c r="R72" s="106"/>
      <c r="S72" s="107">
        <v>-110363.73449999998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/>
    </row>
    <row r="73" spans="1:41" ht="15" customHeight="1">
      <c r="A73" t="s">
        <v>0</v>
      </c>
      <c r="B73" s="12" t="s">
        <v>0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/>
    </row>
    <row r="74" spans="1:41" ht="15" customHeight="1">
      <c r="A74" t="s">
        <v>315</v>
      </c>
      <c r="B74" s="12" t="s">
        <v>0</v>
      </c>
      <c r="C74" s="99" t="s">
        <v>66</v>
      </c>
      <c r="D74" s="100" t="s">
        <v>40</v>
      </c>
      <c r="E74" s="101">
        <v>1.2553728140481382</v>
      </c>
      <c r="F74" s="102">
        <v>1316657.1108163006</v>
      </c>
      <c r="G74" s="103" t="s">
        <v>40</v>
      </c>
      <c r="H74" s="101">
        <v>1.2553728140481382</v>
      </c>
      <c r="I74" s="102">
        <v>1316657.1108163006</v>
      </c>
      <c r="J74" s="103" t="s">
        <v>40</v>
      </c>
      <c r="K74" s="101">
        <v>1.1185026068714121</v>
      </c>
      <c r="L74" s="102">
        <v>1279369.2309999999</v>
      </c>
      <c r="M74" s="106"/>
      <c r="N74" s="119">
        <v>-37287.879816300701</v>
      </c>
      <c r="O74" s="103" t="s">
        <v>40</v>
      </c>
      <c r="P74" s="101">
        <v>2.091370436465648</v>
      </c>
      <c r="Q74" s="102">
        <v>1444375.7755</v>
      </c>
      <c r="R74" s="106"/>
      <c r="S74" s="120">
        <v>-165006.54450000008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/>
    </row>
    <row r="75" spans="1:41" ht="15" customHeight="1">
      <c r="A75" t="s">
        <v>316</v>
      </c>
      <c r="B75" s="12" t="s">
        <v>0</v>
      </c>
      <c r="C75" s="30" t="s">
        <v>212</v>
      </c>
      <c r="D75" s="82"/>
      <c r="E75" s="14"/>
      <c r="F75" s="31">
        <v>51452.21808203253</v>
      </c>
      <c r="G75" s="84"/>
      <c r="H75" s="14"/>
      <c r="I75" s="31">
        <v>51452.21808203253</v>
      </c>
      <c r="J75" s="42"/>
      <c r="K75" s="14"/>
      <c r="L75" s="33">
        <v>96776.52</v>
      </c>
      <c r="M75" s="42"/>
      <c r="N75" s="60"/>
      <c r="O75" s="42"/>
      <c r="P75" s="14"/>
      <c r="Q75" s="33">
        <v>157635.39000000001</v>
      </c>
      <c r="R75" s="42"/>
      <c r="S75" s="86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/>
    </row>
    <row r="76" spans="1:41" ht="15" customHeight="1">
      <c r="A76" t="s">
        <v>317</v>
      </c>
      <c r="B76" s="12" t="s">
        <v>0</v>
      </c>
      <c r="C76" s="30" t="s">
        <v>209</v>
      </c>
      <c r="D76" s="82"/>
      <c r="E76" s="14"/>
      <c r="F76" s="31">
        <v>0</v>
      </c>
      <c r="G76" s="84"/>
      <c r="H76" s="14"/>
      <c r="I76" s="31">
        <v>0</v>
      </c>
      <c r="J76" s="42"/>
      <c r="K76" s="14"/>
      <c r="L76" s="33">
        <v>0</v>
      </c>
      <c r="M76" s="42"/>
      <c r="N76" s="60">
        <v>0</v>
      </c>
      <c r="O76" s="42"/>
      <c r="P76" s="14"/>
      <c r="Q76" s="33">
        <v>0</v>
      </c>
      <c r="R76" s="42"/>
      <c r="S76" s="86"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/>
    </row>
    <row r="77" spans="1:41" ht="15" customHeight="1">
      <c r="A77" t="s">
        <v>318</v>
      </c>
      <c r="B77" s="12" t="s">
        <v>0</v>
      </c>
      <c r="C77" s="30" t="s">
        <v>69</v>
      </c>
      <c r="D77" s="82"/>
      <c r="E77" s="14"/>
      <c r="F77" s="31">
        <v>0</v>
      </c>
      <c r="G77" s="84"/>
      <c r="H77" s="14"/>
      <c r="I77" s="31">
        <v>0</v>
      </c>
      <c r="J77" s="42"/>
      <c r="K77" s="14"/>
      <c r="L77" s="33">
        <v>0</v>
      </c>
      <c r="M77" s="42"/>
      <c r="N77" s="60">
        <v>0</v>
      </c>
      <c r="O77" s="42"/>
      <c r="P77" s="14"/>
      <c r="Q77" s="33">
        <v>0</v>
      </c>
      <c r="R77" s="42"/>
      <c r="S77" s="86"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/>
    </row>
    <row r="78" spans="1:41" ht="15" customHeight="1">
      <c r="A78" t="s">
        <v>319</v>
      </c>
      <c r="B78" s="12" t="s">
        <v>0</v>
      </c>
      <c r="C78" s="30" t="s">
        <v>70</v>
      </c>
      <c r="D78" s="82"/>
      <c r="E78" s="14"/>
      <c r="F78" s="31">
        <v>413986.54840316204</v>
      </c>
      <c r="G78" s="84"/>
      <c r="H78" s="14"/>
      <c r="I78" s="31">
        <v>413986.54840316204</v>
      </c>
      <c r="J78" s="42"/>
      <c r="K78" s="14"/>
      <c r="L78" s="34">
        <v>480818</v>
      </c>
      <c r="M78" s="42"/>
      <c r="N78" s="60">
        <v>66831.451596837956</v>
      </c>
      <c r="O78" s="42"/>
      <c r="P78" s="14"/>
      <c r="Q78" s="33">
        <v>602493.85</v>
      </c>
      <c r="R78" s="42"/>
      <c r="S78" s="86">
        <v>-121675.84999999998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/>
    </row>
    <row r="79" spans="1:41" ht="15" customHeight="1">
      <c r="A79" t="s">
        <v>270</v>
      </c>
      <c r="B79" s="12" t="s">
        <v>0</v>
      </c>
      <c r="C79" s="30" t="s">
        <v>21</v>
      </c>
      <c r="D79" s="82"/>
      <c r="E79" s="14"/>
      <c r="F79" s="31">
        <v>0</v>
      </c>
      <c r="G79" s="84"/>
      <c r="H79" s="14"/>
      <c r="I79" s="31">
        <v>0</v>
      </c>
      <c r="J79" s="42"/>
      <c r="K79" s="14"/>
      <c r="L79" s="34">
        <v>0</v>
      </c>
      <c r="M79" s="42"/>
      <c r="N79" s="60">
        <v>0</v>
      </c>
      <c r="O79" s="42"/>
      <c r="P79" s="14"/>
      <c r="Q79" s="33">
        <v>0</v>
      </c>
      <c r="R79" s="42"/>
      <c r="S79" s="86"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/>
    </row>
    <row r="80" spans="1:41" ht="15" customHeight="1">
      <c r="A80" t="s">
        <v>270</v>
      </c>
      <c r="B80" s="12" t="s">
        <v>0</v>
      </c>
      <c r="C80" s="30" t="s">
        <v>21</v>
      </c>
      <c r="D80" s="82"/>
      <c r="E80" s="14"/>
      <c r="F80" s="31">
        <v>0</v>
      </c>
      <c r="G80" s="84"/>
      <c r="H80" s="14"/>
      <c r="I80" s="31">
        <v>0</v>
      </c>
      <c r="J80" s="42"/>
      <c r="K80" s="14"/>
      <c r="L80" s="34">
        <v>0</v>
      </c>
      <c r="M80" s="42"/>
      <c r="N80" s="60">
        <v>0</v>
      </c>
      <c r="O80" s="42"/>
      <c r="P80" s="14"/>
      <c r="Q80" s="33">
        <v>0</v>
      </c>
      <c r="R80" s="42"/>
      <c r="S80" s="86"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/>
    </row>
    <row r="81" spans="1:41" ht="15" customHeight="1">
      <c r="A81" t="s">
        <v>270</v>
      </c>
      <c r="B81" s="12" t="s">
        <v>0</v>
      </c>
      <c r="C81" s="30" t="s">
        <v>21</v>
      </c>
      <c r="D81" s="82"/>
      <c r="E81" s="14"/>
      <c r="F81" s="31">
        <v>0</v>
      </c>
      <c r="G81" s="84"/>
      <c r="H81" s="14"/>
      <c r="I81" s="31">
        <v>0</v>
      </c>
      <c r="J81" s="42"/>
      <c r="K81" s="14"/>
      <c r="L81" s="34">
        <v>0</v>
      </c>
      <c r="M81" s="42"/>
      <c r="N81" s="60">
        <v>0</v>
      </c>
      <c r="O81" s="42"/>
      <c r="P81" s="14"/>
      <c r="Q81" s="33">
        <v>0</v>
      </c>
      <c r="R81" s="42"/>
      <c r="S81" s="86"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/>
    </row>
    <row r="82" spans="1:41" ht="15" customHeight="1">
      <c r="A82" t="s">
        <v>320</v>
      </c>
      <c r="B82" s="12" t="s">
        <v>0</v>
      </c>
      <c r="C82" s="30" t="s">
        <v>71</v>
      </c>
      <c r="D82" s="82"/>
      <c r="E82" s="14"/>
      <c r="F82" s="31">
        <v>144641.28549924362</v>
      </c>
      <c r="G82" s="84"/>
      <c r="H82" s="14"/>
      <c r="I82" s="31">
        <v>144641.28549924362</v>
      </c>
      <c r="J82" s="42"/>
      <c r="K82" s="14"/>
      <c r="L82" s="33">
        <v>125994.70000000001</v>
      </c>
      <c r="M82" s="42"/>
      <c r="N82" s="60">
        <v>-18646.585499243607</v>
      </c>
      <c r="O82" s="42"/>
      <c r="P82" s="14"/>
      <c r="Q82" s="33">
        <v>112658.25</v>
      </c>
      <c r="R82" s="42"/>
      <c r="S82" s="86">
        <v>13336.450000000012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/>
    </row>
    <row r="83" spans="1:41" ht="15" customHeight="1">
      <c r="A83" t="s">
        <v>321</v>
      </c>
      <c r="B83" s="12" t="s">
        <v>0</v>
      </c>
      <c r="C83" s="99" t="s">
        <v>72</v>
      </c>
      <c r="D83" s="100"/>
      <c r="E83" s="101"/>
      <c r="F83" s="102">
        <v>610080.05198443821</v>
      </c>
      <c r="G83" s="103"/>
      <c r="H83" s="101"/>
      <c r="I83" s="102">
        <v>610080.05198443821</v>
      </c>
      <c r="J83" s="103"/>
      <c r="K83" s="101"/>
      <c r="L83" s="102">
        <v>703589.22</v>
      </c>
      <c r="M83" s="106"/>
      <c r="N83" s="102">
        <v>48184.866097594349</v>
      </c>
      <c r="O83" s="103"/>
      <c r="P83" s="101"/>
      <c r="Q83" s="102">
        <v>872787.49</v>
      </c>
      <c r="R83" s="106"/>
      <c r="S83" s="107">
        <v>-108339.39999999997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/>
    </row>
    <row r="84" spans="1:41" ht="15" customHeight="1">
      <c r="A84" t="s">
        <v>0</v>
      </c>
      <c r="B84" s="12" t="s">
        <v>0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/>
    </row>
    <row r="85" spans="1:41" ht="15" customHeight="1" thickBot="1">
      <c r="A85" t="s">
        <v>322</v>
      </c>
      <c r="B85" s="12" t="s">
        <v>0</v>
      </c>
      <c r="C85" s="130" t="s">
        <v>73</v>
      </c>
      <c r="D85" s="131"/>
      <c r="E85" s="132"/>
      <c r="F85" s="133">
        <v>342240.54824259854</v>
      </c>
      <c r="G85" s="134"/>
      <c r="H85" s="132"/>
      <c r="I85" s="133">
        <v>342240.54824259854</v>
      </c>
      <c r="J85" s="134"/>
      <c r="K85" s="131"/>
      <c r="L85" s="133">
        <v>568043.18899999955</v>
      </c>
      <c r="M85" s="134"/>
      <c r="N85" s="133">
        <v>180478.33883943353</v>
      </c>
      <c r="O85" s="134"/>
      <c r="P85" s="131"/>
      <c r="Q85" s="133">
        <v>119047.74449999887</v>
      </c>
      <c r="R85" s="134"/>
      <c r="S85" s="135">
        <v>498163.00450000056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/>
    </row>
    <row r="86" spans="1:41" ht="15" customHeight="1" thickTop="1">
      <c r="A86"/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/>
    </row>
    <row r="87" spans="1:41" ht="15" customHeight="1">
      <c r="A87"/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/>
    </row>
    <row r="88" spans="1:41" ht="15" customHeight="1">
      <c r="A88"/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</row>
    <row r="89" spans="1:41" ht="15" customHeight="1">
      <c r="A89"/>
      <c r="B89" s="1"/>
      <c r="C89" s="6" t="s">
        <v>256</v>
      </c>
      <c r="D89" s="2"/>
      <c r="E89" s="2"/>
      <c r="F89" s="2"/>
      <c r="G89" s="2"/>
      <c r="H89" s="1"/>
      <c r="I89" s="1"/>
      <c r="J89" s="1"/>
      <c r="K89" s="749" t="s">
        <v>74</v>
      </c>
      <c r="L89" s="2"/>
      <c r="M89" s="2"/>
      <c r="N89" s="1"/>
      <c r="O89" s="1"/>
      <c r="P89" s="2"/>
      <c r="Q89" s="1"/>
      <c r="R89" s="2"/>
      <c r="S89" s="5" t="s">
        <v>569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/>
    </row>
    <row r="90" spans="1:41" ht="15" customHeight="1" thickBot="1">
      <c r="A90"/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</row>
    <row r="91" spans="1:41" ht="15" customHeight="1" thickTop="1">
      <c r="A91"/>
      <c r="B91" s="12"/>
      <c r="C91" s="13"/>
      <c r="D91" s="774" t="s">
        <v>5</v>
      </c>
      <c r="E91" s="775"/>
      <c r="F91" s="776"/>
      <c r="G91" s="777" t="s">
        <v>75</v>
      </c>
      <c r="H91" s="775"/>
      <c r="I91" s="776"/>
      <c r="J91" s="777" t="s">
        <v>7</v>
      </c>
      <c r="K91" s="775"/>
      <c r="L91" s="776"/>
      <c r="M91" s="777" t="s">
        <v>8</v>
      </c>
      <c r="N91" s="776"/>
      <c r="O91" s="774" t="s">
        <v>9</v>
      </c>
      <c r="P91" s="775"/>
      <c r="Q91" s="776"/>
      <c r="R91" s="777" t="s">
        <v>10</v>
      </c>
      <c r="S91" s="778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/>
    </row>
    <row r="92" spans="1:41" ht="15" customHeight="1">
      <c r="A92"/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/>
    </row>
    <row r="93" spans="1:41" ht="15" customHeight="1">
      <c r="A93" t="s">
        <v>323</v>
      </c>
      <c r="B93" s="12" t="s">
        <v>74</v>
      </c>
      <c r="C93" s="88" t="s">
        <v>16</v>
      </c>
      <c r="D93" s="26"/>
      <c r="E93" s="26"/>
      <c r="F93" s="23">
        <v>6720145.1503694085</v>
      </c>
      <c r="G93" s="47"/>
      <c r="H93" s="26"/>
      <c r="I93" s="23">
        <v>6720145.1503694085</v>
      </c>
      <c r="J93" s="24"/>
      <c r="K93" s="26"/>
      <c r="L93" s="23">
        <v>9172979.0900000017</v>
      </c>
      <c r="M93" s="143"/>
      <c r="N93" s="144"/>
      <c r="O93" s="24"/>
      <c r="P93" s="26"/>
      <c r="Q93" s="23">
        <v>6182216.2599999998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/>
    </row>
    <row r="94" spans="1:41" ht="15" customHeight="1">
      <c r="A94" t="s">
        <v>324</v>
      </c>
      <c r="B94" s="12" t="s">
        <v>74</v>
      </c>
      <c r="C94" s="30" t="s">
        <v>76</v>
      </c>
      <c r="D94" s="31">
        <v>201.68829744686803</v>
      </c>
      <c r="E94" s="31">
        <v>750</v>
      </c>
      <c r="F94" s="31">
        <v>151266.22308515102</v>
      </c>
      <c r="G94" s="32">
        <v>201.68829744686803</v>
      </c>
      <c r="H94" s="31">
        <v>750</v>
      </c>
      <c r="I94" s="31">
        <v>151266.22308515102</v>
      </c>
      <c r="J94" s="32">
        <v>239</v>
      </c>
      <c r="K94" s="31">
        <v>1104.7834309623438</v>
      </c>
      <c r="L94" s="34">
        <v>264043.24000000017</v>
      </c>
      <c r="M94" s="32">
        <v>37.311702553131965</v>
      </c>
      <c r="N94" s="34">
        <v>112777.01691484914</v>
      </c>
      <c r="O94" s="32">
        <v>66</v>
      </c>
      <c r="P94" s="31">
        <v>738.17166666666537</v>
      </c>
      <c r="Q94" s="34">
        <v>48719.329999999914</v>
      </c>
      <c r="R94" s="32">
        <v>173</v>
      </c>
      <c r="S94" s="35">
        <v>215323.91000000027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/>
    </row>
    <row r="95" spans="1:41" ht="15" customHeight="1">
      <c r="A95" t="s">
        <v>325</v>
      </c>
      <c r="B95" s="12" t="s">
        <v>74</v>
      </c>
      <c r="C95" s="30" t="s">
        <v>77</v>
      </c>
      <c r="D95" s="31">
        <v>11.503134835372702</v>
      </c>
      <c r="E95" s="26">
        <v>749.99999999999989</v>
      </c>
      <c r="F95" s="31">
        <v>8627.3511265295256</v>
      </c>
      <c r="G95" s="32">
        <v>11.503134835372702</v>
      </c>
      <c r="H95" s="31">
        <v>749.99999999999989</v>
      </c>
      <c r="I95" s="31">
        <v>8627.3511265295256</v>
      </c>
      <c r="J95" s="32">
        <v>6</v>
      </c>
      <c r="K95" s="31">
        <v>340.11166666666401</v>
      </c>
      <c r="L95" s="33">
        <v>2040.6699999999842</v>
      </c>
      <c r="M95" s="32"/>
      <c r="N95" s="34"/>
      <c r="O95" s="32">
        <v>170</v>
      </c>
      <c r="P95" s="31">
        <v>487.42470588235182</v>
      </c>
      <c r="Q95" s="33">
        <v>82862.199999999808</v>
      </c>
      <c r="R95" s="32">
        <v>-164</v>
      </c>
      <c r="S95" s="35">
        <v>-80821.529999999824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/>
    </row>
    <row r="96" spans="1:41" ht="15" customHeight="1">
      <c r="A96" t="s">
        <v>326</v>
      </c>
      <c r="B96" s="12" t="s">
        <v>74</v>
      </c>
      <c r="C96" s="36" t="s">
        <v>78</v>
      </c>
      <c r="D96" s="37">
        <v>213.19143228224073</v>
      </c>
      <c r="E96" s="31">
        <v>750.00000000000011</v>
      </c>
      <c r="F96" s="38">
        <v>159893.57421168056</v>
      </c>
      <c r="G96" s="39">
        <v>213.19143228224073</v>
      </c>
      <c r="H96" s="37">
        <v>750.00000000000011</v>
      </c>
      <c r="I96" s="38">
        <v>159893.57421168056</v>
      </c>
      <c r="J96" s="39">
        <v>245</v>
      </c>
      <c r="K96" s="37">
        <v>1086.0567755102047</v>
      </c>
      <c r="L96" s="38">
        <v>266083.91000000015</v>
      </c>
      <c r="M96" s="39">
        <v>31.808567717759274</v>
      </c>
      <c r="N96" s="38">
        <v>106190.33578831959</v>
      </c>
      <c r="O96" s="39">
        <v>236</v>
      </c>
      <c r="P96" s="37">
        <v>557.54885593220229</v>
      </c>
      <c r="Q96" s="38">
        <v>131581.52999999974</v>
      </c>
      <c r="R96" s="39">
        <v>9</v>
      </c>
      <c r="S96" s="40">
        <v>134502.38000000044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  <c r="AO96"/>
    </row>
    <row r="97" spans="1:41" ht="15" customHeight="1">
      <c r="A97" t="s">
        <v>74</v>
      </c>
      <c r="B97" s="12" t="s">
        <v>74</v>
      </c>
      <c r="C97" s="30"/>
      <c r="D97" s="14"/>
      <c r="E97" s="31">
        <v>0</v>
      </c>
      <c r="F97" s="41"/>
      <c r="G97" s="42"/>
      <c r="H97" s="14">
        <v>0</v>
      </c>
      <c r="I97" s="41"/>
      <c r="J97" s="42"/>
      <c r="K97" s="14"/>
      <c r="L97" s="41"/>
      <c r="M97" s="43">
        <v>0.14920190449139822</v>
      </c>
      <c r="N97" s="44">
        <v>0.66413135306948534</v>
      </c>
      <c r="O97" s="42"/>
      <c r="P97" s="14"/>
      <c r="Q97" s="41"/>
      <c r="R97" s="43">
        <v>3.8135593220338986E-2</v>
      </c>
      <c r="S97" s="45">
        <v>1.0221980242971844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/>
    </row>
    <row r="98" spans="1:41" ht="15" customHeight="1">
      <c r="A98" t="s">
        <v>327</v>
      </c>
      <c r="B98" s="12" t="s">
        <v>74</v>
      </c>
      <c r="C98" s="30" t="s">
        <v>208</v>
      </c>
      <c r="D98" s="31">
        <v>0</v>
      </c>
      <c r="E98" s="31">
        <v>0</v>
      </c>
      <c r="F98" s="31">
        <v>0</v>
      </c>
      <c r="G98" s="42">
        <v>0</v>
      </c>
      <c r="H98" s="31">
        <v>0</v>
      </c>
      <c r="I98" s="31">
        <v>0</v>
      </c>
      <c r="J98" s="32">
        <v>0</v>
      </c>
      <c r="K98" s="31">
        <v>0</v>
      </c>
      <c r="L98" s="34">
        <v>0</v>
      </c>
      <c r="M98" s="32">
        <v>0</v>
      </c>
      <c r="N98" s="34">
        <v>0</v>
      </c>
      <c r="O98" s="32">
        <v>0</v>
      </c>
      <c r="P98" s="31">
        <v>0</v>
      </c>
      <c r="Q98" s="34">
        <v>0</v>
      </c>
      <c r="R98" s="32">
        <v>0</v>
      </c>
      <c r="S98" s="35">
        <v>0</v>
      </c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/>
    </row>
    <row r="99" spans="1:41" ht="15" customHeight="1">
      <c r="A99" t="s">
        <v>328</v>
      </c>
      <c r="B99" s="12" t="s">
        <v>74</v>
      </c>
      <c r="C99" s="30" t="s">
        <v>79</v>
      </c>
      <c r="D99" s="31">
        <v>180.65168735495135</v>
      </c>
      <c r="E99" s="31">
        <v>120</v>
      </c>
      <c r="F99" s="31">
        <v>21678.202482594163</v>
      </c>
      <c r="G99" s="42">
        <v>180.65168735495135</v>
      </c>
      <c r="H99" s="31">
        <v>120</v>
      </c>
      <c r="I99" s="31">
        <v>21678.202482594163</v>
      </c>
      <c r="J99" s="32">
        <v>266</v>
      </c>
      <c r="K99" s="31">
        <v>224.93383458646582</v>
      </c>
      <c r="L99" s="34">
        <v>59832.399999999907</v>
      </c>
      <c r="M99" s="32">
        <v>85.348312645048651</v>
      </c>
      <c r="N99" s="34">
        <v>38154.197517405744</v>
      </c>
      <c r="O99" s="32">
        <v>176</v>
      </c>
      <c r="P99" s="31">
        <v>193.33954545454552</v>
      </c>
      <c r="Q99" s="33">
        <v>34027.760000000009</v>
      </c>
      <c r="R99" s="32">
        <v>90</v>
      </c>
      <c r="S99" s="35">
        <v>25804.639999999898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  <c r="AO99"/>
    </row>
    <row r="100" spans="1:41" ht="15" customHeight="1">
      <c r="A100" t="s">
        <v>74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  <c r="AO100"/>
    </row>
    <row r="101" spans="1:41" ht="15" customHeight="1">
      <c r="A101" t="s">
        <v>329</v>
      </c>
      <c r="B101" s="12" t="s">
        <v>74</v>
      </c>
      <c r="C101" s="30" t="s">
        <v>26</v>
      </c>
      <c r="D101" s="31">
        <v>0</v>
      </c>
      <c r="E101" s="31">
        <v>0</v>
      </c>
      <c r="F101" s="34">
        <v>171425.85929127544</v>
      </c>
      <c r="G101" s="32">
        <v>0</v>
      </c>
      <c r="H101" s="31">
        <v>0</v>
      </c>
      <c r="I101" s="31">
        <v>171425.85929127544</v>
      </c>
      <c r="J101" s="32"/>
      <c r="K101" s="31">
        <v>717.59722448979596</v>
      </c>
      <c r="L101" s="34">
        <v>175811.32</v>
      </c>
      <c r="M101" s="32"/>
      <c r="N101" s="34">
        <v>4385.4607087245677</v>
      </c>
      <c r="O101" s="32"/>
      <c r="P101" s="31">
        <v>501.43216101694918</v>
      </c>
      <c r="Q101" s="34">
        <v>118337.99</v>
      </c>
      <c r="R101" s="32">
        <v>-717.59722448979596</v>
      </c>
      <c r="S101" s="35">
        <v>57473.33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/>
    </row>
    <row r="102" spans="1:41" ht="15" customHeight="1">
      <c r="A102" t="s">
        <v>330</v>
      </c>
      <c r="B102" s="12" t="s">
        <v>74</v>
      </c>
      <c r="C102" s="30" t="s">
        <v>27</v>
      </c>
      <c r="D102" s="31">
        <v>0</v>
      </c>
      <c r="E102" s="31">
        <v>0</v>
      </c>
      <c r="F102" s="34">
        <v>194282.64053011217</v>
      </c>
      <c r="G102" s="32">
        <v>0</v>
      </c>
      <c r="H102" s="31">
        <v>0</v>
      </c>
      <c r="I102" s="31">
        <v>194282.64053011217</v>
      </c>
      <c r="J102" s="32"/>
      <c r="K102" s="31">
        <v>1170.239673469388</v>
      </c>
      <c r="L102" s="34">
        <v>286708.72000000003</v>
      </c>
      <c r="M102" s="32"/>
      <c r="N102" s="34">
        <v>92426.07946988786</v>
      </c>
      <c r="O102" s="32"/>
      <c r="P102" s="31">
        <v>674.35915254237295</v>
      </c>
      <c r="Q102" s="34">
        <v>159148.76</v>
      </c>
      <c r="R102" s="32">
        <v>-1170.239673469388</v>
      </c>
      <c r="S102" s="35">
        <v>127559.96000000002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/>
    </row>
    <row r="103" spans="1:41" ht="15" customHeight="1">
      <c r="A103" t="s">
        <v>331</v>
      </c>
      <c r="B103" s="12" t="s">
        <v>74</v>
      </c>
      <c r="C103" s="30" t="s">
        <v>28</v>
      </c>
      <c r="D103" s="31">
        <v>0</v>
      </c>
      <c r="E103" s="26">
        <v>0</v>
      </c>
      <c r="F103" s="34">
        <v>0</v>
      </c>
      <c r="G103" s="32">
        <v>0</v>
      </c>
      <c r="H103" s="48">
        <v>0</v>
      </c>
      <c r="I103" s="31">
        <v>0</v>
      </c>
      <c r="J103" s="32"/>
      <c r="K103" s="48">
        <v>55.461959183673471</v>
      </c>
      <c r="L103" s="34">
        <v>13588.18</v>
      </c>
      <c r="M103" s="52"/>
      <c r="N103" s="34">
        <v>13588.18</v>
      </c>
      <c r="O103" s="32"/>
      <c r="P103" s="48">
        <v>51.63741525423729</v>
      </c>
      <c r="Q103" s="34">
        <v>12186.43</v>
      </c>
      <c r="R103" s="32">
        <v>-55.461959183673471</v>
      </c>
      <c r="S103" s="35">
        <v>1401.75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/>
    </row>
    <row r="104" spans="1:41" ht="15" customHeight="1">
      <c r="A104" t="s">
        <v>332</v>
      </c>
      <c r="B104" s="12" t="s">
        <v>74</v>
      </c>
      <c r="C104" s="36" t="s">
        <v>29</v>
      </c>
      <c r="D104" s="37">
        <v>213.19143228224073</v>
      </c>
      <c r="E104" s="31">
        <v>1715.3996101364521</v>
      </c>
      <c r="F104" s="38">
        <v>365708.49982138758</v>
      </c>
      <c r="G104" s="39">
        <v>213.19143228224073</v>
      </c>
      <c r="H104" s="37">
        <v>1715.3996101364521</v>
      </c>
      <c r="I104" s="38">
        <v>365708.49982138758</v>
      </c>
      <c r="J104" s="39">
        <v>245</v>
      </c>
      <c r="K104" s="37">
        <v>1943.2988571428573</v>
      </c>
      <c r="L104" s="38">
        <v>476108.22000000003</v>
      </c>
      <c r="M104" s="32">
        <v>31.808567717759274</v>
      </c>
      <c r="N104" s="38">
        <v>110399.72017861245</v>
      </c>
      <c r="O104" s="39">
        <v>236</v>
      </c>
      <c r="P104" s="37">
        <v>1227.4287288135592</v>
      </c>
      <c r="Q104" s="38">
        <v>289673.18</v>
      </c>
      <c r="R104" s="57"/>
      <c r="S104" s="40">
        <v>186435.04000000004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/>
    </row>
    <row r="105" spans="1:41" ht="15" customHeight="1">
      <c r="A105" t="s">
        <v>74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v>0.30187901083111768</v>
      </c>
      <c r="O105" s="42"/>
      <c r="P105" s="14"/>
      <c r="Q105" s="60"/>
      <c r="R105" s="61"/>
      <c r="S105" s="45">
        <v>0.64360476865687066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/>
    </row>
    <row r="106" spans="1:41" ht="15" customHeight="1" thickBot="1">
      <c r="A106" t="s">
        <v>74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31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/>
    </row>
    <row r="107" spans="1:41" ht="15" customHeight="1" thickTop="1">
      <c r="A107" t="s">
        <v>333</v>
      </c>
      <c r="B107" s="12" t="s">
        <v>74</v>
      </c>
      <c r="C107" s="63" t="s">
        <v>80</v>
      </c>
      <c r="D107" s="64">
        <v>393.8431196371921</v>
      </c>
      <c r="E107" s="68">
        <v>1389.5895325524955</v>
      </c>
      <c r="F107" s="66">
        <v>547280.27651566232</v>
      </c>
      <c r="G107" s="67">
        <v>393.8431196371921</v>
      </c>
      <c r="H107" s="68">
        <v>1389.5895325524955</v>
      </c>
      <c r="I107" s="66">
        <v>547280.27651566232</v>
      </c>
      <c r="J107" s="67">
        <v>511</v>
      </c>
      <c r="K107" s="68">
        <v>1569.5196281800393</v>
      </c>
      <c r="L107" s="66">
        <v>802024.53</v>
      </c>
      <c r="M107" s="67">
        <v>117.1568803628079</v>
      </c>
      <c r="N107" s="66">
        <v>254744.25348433771</v>
      </c>
      <c r="O107" s="67">
        <v>412</v>
      </c>
      <c r="P107" s="68">
        <v>1105.0545388349508</v>
      </c>
      <c r="Q107" s="66">
        <v>455282.46999999974</v>
      </c>
      <c r="R107" s="67">
        <v>99</v>
      </c>
      <c r="S107" s="69">
        <v>346742.06000000029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/>
    </row>
    <row r="108" spans="1:41" ht="15" customHeight="1" thickBot="1">
      <c r="A108" t="s">
        <v>74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v>0.29747093327600266</v>
      </c>
      <c r="N108" s="75">
        <v>0.46547311207011371</v>
      </c>
      <c r="O108" s="73"/>
      <c r="P108" s="71"/>
      <c r="Q108" s="72"/>
      <c r="R108" s="74">
        <v>4.1616161616161618</v>
      </c>
      <c r="S108" s="151">
        <v>0.76159765167325788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/>
    </row>
    <row r="109" spans="1:41" ht="15" customHeight="1" thickTop="1">
      <c r="A109" t="s">
        <v>74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/>
    </row>
    <row r="110" spans="1:41" ht="15" customHeight="1">
      <c r="A110" t="s">
        <v>334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/>
    </row>
    <row r="111" spans="1:41" ht="15" customHeight="1">
      <c r="A111" t="s">
        <v>335</v>
      </c>
      <c r="B111" s="12" t="s">
        <v>74</v>
      </c>
      <c r="C111" s="30" t="s">
        <v>32</v>
      </c>
      <c r="D111" s="82"/>
      <c r="E111" s="83">
        <v>444.3434608560384</v>
      </c>
      <c r="F111" s="31">
        <v>94730.218845146592</v>
      </c>
      <c r="G111" s="152"/>
      <c r="H111" s="83">
        <v>444.3434608560384</v>
      </c>
      <c r="I111" s="31">
        <v>94730.218845146592</v>
      </c>
      <c r="J111" s="152"/>
      <c r="K111" s="83">
        <v>485.33538775510203</v>
      </c>
      <c r="L111" s="34">
        <v>118907.17</v>
      </c>
      <c r="M111" s="42"/>
      <c r="N111" s="60">
        <v>24176.951154853406</v>
      </c>
      <c r="O111" s="42"/>
      <c r="P111" s="83">
        <v>402.71826271186438</v>
      </c>
      <c r="Q111" s="34">
        <v>95041.51</v>
      </c>
      <c r="R111" s="42"/>
      <c r="S111" s="86">
        <v>23865.660000000003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/>
    </row>
    <row r="112" spans="1:41" ht="15" customHeight="1">
      <c r="A112" t="s">
        <v>336</v>
      </c>
      <c r="B112" s="12" t="s">
        <v>74</v>
      </c>
      <c r="C112" s="88" t="s">
        <v>33</v>
      </c>
      <c r="D112" s="89"/>
      <c r="E112" s="90">
        <v>514.61988304093575</v>
      </c>
      <c r="F112" s="23">
        <v>109712.54994641629</v>
      </c>
      <c r="G112" s="93"/>
      <c r="H112" s="90">
        <v>514.61988304093575</v>
      </c>
      <c r="I112" s="23">
        <v>109712.54994641629</v>
      </c>
      <c r="J112" s="93"/>
      <c r="K112" s="90">
        <v>590.71808163265302</v>
      </c>
      <c r="L112" s="34">
        <v>144725.93</v>
      </c>
      <c r="M112" s="24"/>
      <c r="N112" s="94">
        <v>35013.380053583707</v>
      </c>
      <c r="O112" s="24"/>
      <c r="P112" s="90">
        <v>307.77487288135592</v>
      </c>
      <c r="Q112" s="34">
        <v>72634.87</v>
      </c>
      <c r="R112" s="24"/>
      <c r="S112" s="95">
        <v>72091.06</v>
      </c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/>
    </row>
    <row r="113" spans="1:41" ht="15" customHeight="1">
      <c r="A113" t="s">
        <v>337</v>
      </c>
      <c r="B113" s="12" t="s">
        <v>74</v>
      </c>
      <c r="C113" s="30" t="s">
        <v>34</v>
      </c>
      <c r="D113" s="82"/>
      <c r="E113" s="83">
        <v>54.000000000000007</v>
      </c>
      <c r="F113" s="31">
        <v>11512.337343241001</v>
      </c>
      <c r="G113" s="84"/>
      <c r="H113" s="83">
        <v>54.000000000000007</v>
      </c>
      <c r="I113" s="31">
        <v>11512.337343241001</v>
      </c>
      <c r="J113" s="42"/>
      <c r="K113" s="83">
        <v>65.313591836734687</v>
      </c>
      <c r="L113" s="114">
        <v>16001.83</v>
      </c>
      <c r="M113" s="42"/>
      <c r="N113" s="60">
        <v>4489.4926567589991</v>
      </c>
      <c r="O113" s="42"/>
      <c r="P113" s="83">
        <v>60.259067796610168</v>
      </c>
      <c r="Q113" s="114">
        <v>14221.14</v>
      </c>
      <c r="R113" s="42"/>
      <c r="S113" s="86">
        <v>1780.6900000000005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/>
    </row>
    <row r="114" spans="1:41" ht="15" customHeight="1">
      <c r="A114" t="s">
        <v>338</v>
      </c>
      <c r="B114" s="12" t="s">
        <v>74</v>
      </c>
      <c r="C114" s="30" t="s">
        <v>35</v>
      </c>
      <c r="D114" s="82"/>
      <c r="E114" s="83">
        <v>105</v>
      </c>
      <c r="F114" s="31">
        <v>22385.100389635278</v>
      </c>
      <c r="G114" s="84"/>
      <c r="H114" s="83">
        <v>105</v>
      </c>
      <c r="I114" s="31">
        <v>22385.100389635278</v>
      </c>
      <c r="J114" s="42"/>
      <c r="K114" s="83">
        <v>22.730979591836736</v>
      </c>
      <c r="L114" s="34">
        <v>5569.09</v>
      </c>
      <c r="M114" s="42"/>
      <c r="N114" s="60">
        <v>-16816.010389635278</v>
      </c>
      <c r="O114" s="42"/>
      <c r="P114" s="83">
        <v>43.427457627118642</v>
      </c>
      <c r="Q114" s="34">
        <v>10248.879999999999</v>
      </c>
      <c r="R114" s="42"/>
      <c r="S114" s="86">
        <v>-4679.7899999999991</v>
      </c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/>
    </row>
    <row r="115" spans="1:41" ht="15" customHeight="1">
      <c r="A115" t="s">
        <v>339</v>
      </c>
      <c r="B115" s="12" t="s">
        <v>74</v>
      </c>
      <c r="C115" s="88" t="s">
        <v>36</v>
      </c>
      <c r="D115" s="89"/>
      <c r="E115" s="90">
        <v>61</v>
      </c>
      <c r="F115" s="23">
        <v>13004.677369216684</v>
      </c>
      <c r="G115" s="91"/>
      <c r="H115" s="90">
        <v>61</v>
      </c>
      <c r="I115" s="23">
        <v>13004.677369216684</v>
      </c>
      <c r="J115" s="24"/>
      <c r="K115" s="90">
        <v>97.364530612244906</v>
      </c>
      <c r="L115" s="49">
        <v>23854.31</v>
      </c>
      <c r="M115" s="24"/>
      <c r="N115" s="94">
        <v>10849.632630783317</v>
      </c>
      <c r="O115" s="24"/>
      <c r="P115" s="90">
        <v>58.453898305084749</v>
      </c>
      <c r="Q115" s="49">
        <v>13795.12</v>
      </c>
      <c r="R115" s="24"/>
      <c r="S115" s="95">
        <v>10059.19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/>
    </row>
    <row r="116" spans="1:41" ht="15" customHeight="1">
      <c r="A116" t="s">
        <v>340</v>
      </c>
      <c r="B116" s="12" t="s">
        <v>74</v>
      </c>
      <c r="C116" s="30" t="s">
        <v>37</v>
      </c>
      <c r="D116" s="82"/>
      <c r="E116" s="83">
        <v>27.410526315789458</v>
      </c>
      <c r="F116" s="31">
        <v>5843.6893648732057</v>
      </c>
      <c r="G116" s="84"/>
      <c r="H116" s="83">
        <v>27.410526315789458</v>
      </c>
      <c r="I116" s="31">
        <v>5843.6893648732057</v>
      </c>
      <c r="J116" s="42"/>
      <c r="K116" s="83">
        <v>88.593387755102029</v>
      </c>
      <c r="L116" s="34">
        <v>21705.379999999997</v>
      </c>
      <c r="M116" s="42"/>
      <c r="N116" s="60">
        <v>15861.690635126792</v>
      </c>
      <c r="O116" s="42"/>
      <c r="P116" s="83">
        <v>170.25423728813558</v>
      </c>
      <c r="Q116" s="34">
        <v>40180</v>
      </c>
      <c r="R116" s="42"/>
      <c r="S116" s="86">
        <v>-18474.620000000003</v>
      </c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/>
    </row>
    <row r="117" spans="1:41" ht="15" customHeight="1">
      <c r="A117" t="s">
        <v>341</v>
      </c>
      <c r="B117" s="12" t="s">
        <v>74</v>
      </c>
      <c r="C117" s="30" t="s">
        <v>38</v>
      </c>
      <c r="D117" s="82"/>
      <c r="E117" s="83">
        <v>41.366104852870158</v>
      </c>
      <c r="F117" s="31">
        <v>8818.8991415207383</v>
      </c>
      <c r="G117" s="84"/>
      <c r="H117" s="83">
        <v>41.366104852870158</v>
      </c>
      <c r="I117" s="31">
        <v>8818.8991415207383</v>
      </c>
      <c r="J117" s="42"/>
      <c r="K117" s="83">
        <v>16.653061224489797</v>
      </c>
      <c r="L117" s="34">
        <v>4080</v>
      </c>
      <c r="M117" s="42"/>
      <c r="N117" s="60">
        <v>-4738.8991415207383</v>
      </c>
      <c r="O117" s="42"/>
      <c r="P117" s="83">
        <v>5.8129237288135593</v>
      </c>
      <c r="Q117" s="34">
        <v>1371.85</v>
      </c>
      <c r="R117" s="42"/>
      <c r="S117" s="86">
        <v>2708.15</v>
      </c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/>
    </row>
    <row r="118" spans="1:41" ht="15" customHeight="1">
      <c r="A118" t="s">
        <v>342</v>
      </c>
      <c r="B118" s="12" t="s">
        <v>74</v>
      </c>
      <c r="C118" s="30" t="s">
        <v>21</v>
      </c>
      <c r="D118" s="82"/>
      <c r="E118" s="83">
        <v>0</v>
      </c>
      <c r="F118" s="31">
        <v>0</v>
      </c>
      <c r="G118" s="84"/>
      <c r="H118" s="83">
        <v>0</v>
      </c>
      <c r="I118" s="31">
        <v>0</v>
      </c>
      <c r="J118" s="42"/>
      <c r="K118" s="83">
        <v>0</v>
      </c>
      <c r="L118" s="34">
        <v>0</v>
      </c>
      <c r="M118" s="42"/>
      <c r="N118" s="60">
        <v>0</v>
      </c>
      <c r="O118" s="42"/>
      <c r="P118" s="83">
        <v>0</v>
      </c>
      <c r="Q118" s="34">
        <v>0</v>
      </c>
      <c r="R118" s="42"/>
      <c r="S118" s="86"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/>
    </row>
    <row r="119" spans="1:41" ht="15" customHeight="1">
      <c r="A119" t="s">
        <v>342</v>
      </c>
      <c r="B119" s="12" t="s">
        <v>74</v>
      </c>
      <c r="C119" s="30" t="s">
        <v>21</v>
      </c>
      <c r="D119" s="82"/>
      <c r="E119" s="83">
        <v>0</v>
      </c>
      <c r="F119" s="31">
        <v>0</v>
      </c>
      <c r="G119" s="84"/>
      <c r="H119" s="83">
        <v>0</v>
      </c>
      <c r="I119" s="31">
        <v>0</v>
      </c>
      <c r="J119" s="42"/>
      <c r="K119" s="83">
        <v>0</v>
      </c>
      <c r="L119" s="34">
        <v>0</v>
      </c>
      <c r="M119" s="42"/>
      <c r="N119" s="60">
        <v>0</v>
      </c>
      <c r="O119" s="42"/>
      <c r="P119" s="83">
        <v>0</v>
      </c>
      <c r="Q119" s="34">
        <v>0</v>
      </c>
      <c r="R119" s="42"/>
      <c r="S119" s="86"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/>
    </row>
    <row r="120" spans="1:41" ht="15" customHeight="1">
      <c r="A120" t="s">
        <v>342</v>
      </c>
      <c r="B120" s="12" t="s">
        <v>74</v>
      </c>
      <c r="C120" s="30" t="s">
        <v>21</v>
      </c>
      <c r="D120" s="82"/>
      <c r="E120" s="83">
        <v>0</v>
      </c>
      <c r="F120" s="31">
        <v>0</v>
      </c>
      <c r="G120" s="84"/>
      <c r="H120" s="83">
        <v>0</v>
      </c>
      <c r="I120" s="31">
        <v>0</v>
      </c>
      <c r="J120" s="42"/>
      <c r="K120" s="83">
        <v>0</v>
      </c>
      <c r="L120" s="34">
        <v>0</v>
      </c>
      <c r="M120" s="42"/>
      <c r="N120" s="60">
        <v>0</v>
      </c>
      <c r="O120" s="42"/>
      <c r="P120" s="83">
        <v>0</v>
      </c>
      <c r="Q120" s="34">
        <v>0</v>
      </c>
      <c r="R120" s="42"/>
      <c r="S120" s="86"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/>
    </row>
    <row r="121" spans="1:41" ht="15" customHeight="1">
      <c r="A121" t="s">
        <v>343</v>
      </c>
      <c r="B121" s="12" t="s">
        <v>74</v>
      </c>
      <c r="C121" s="99" t="s">
        <v>39</v>
      </c>
      <c r="D121" s="100" t="s">
        <v>40</v>
      </c>
      <c r="E121" s="101">
        <v>0.48605346074889483</v>
      </c>
      <c r="F121" s="102">
        <v>266007.4724000498</v>
      </c>
      <c r="G121" s="103" t="s">
        <v>40</v>
      </c>
      <c r="H121" s="101">
        <v>0.48605346074889483</v>
      </c>
      <c r="I121" s="102">
        <v>266007.4724000498</v>
      </c>
      <c r="J121" s="103" t="s">
        <v>40</v>
      </c>
      <c r="K121" s="101">
        <v>0.41749809073794791</v>
      </c>
      <c r="L121" s="102">
        <v>334843.71000000002</v>
      </c>
      <c r="M121" s="106"/>
      <c r="N121" s="102">
        <v>68836.237599950226</v>
      </c>
      <c r="O121" s="103" t="s">
        <v>40</v>
      </c>
      <c r="P121" s="101">
        <v>0.54360399599835274</v>
      </c>
      <c r="Q121" s="102">
        <v>247493.37000000002</v>
      </c>
      <c r="R121" s="106"/>
      <c r="S121" s="107">
        <v>87350.34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/>
    </row>
    <row r="122" spans="1:41" ht="15" customHeight="1">
      <c r="A122" t="s">
        <v>344</v>
      </c>
      <c r="B122" s="12" t="s">
        <v>74</v>
      </c>
      <c r="C122" s="108" t="s">
        <v>42</v>
      </c>
      <c r="D122" s="14"/>
      <c r="E122" s="14"/>
      <c r="F122" s="31">
        <v>45246.2530651341</v>
      </c>
      <c r="G122" s="42"/>
      <c r="H122" s="14"/>
      <c r="I122" s="31">
        <v>45246.2530651341</v>
      </c>
      <c r="J122" s="42"/>
      <c r="K122" s="14"/>
      <c r="L122" s="34">
        <v>73252.61</v>
      </c>
      <c r="M122" s="42"/>
      <c r="N122" s="60"/>
      <c r="O122" s="42"/>
      <c r="P122" s="14"/>
      <c r="Q122" s="34">
        <v>50020.39</v>
      </c>
      <c r="R122" s="42"/>
      <c r="S122" s="62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/>
    </row>
    <row r="123" spans="1:41" ht="15" customHeight="1">
      <c r="A123" t="s">
        <v>346</v>
      </c>
      <c r="B123" s="12" t="s">
        <v>74</v>
      </c>
      <c r="C123" s="109" t="s">
        <v>43</v>
      </c>
      <c r="D123" s="82"/>
      <c r="E123" s="14"/>
      <c r="F123" s="23">
        <v>15297.307490513413</v>
      </c>
      <c r="G123" s="84"/>
      <c r="H123" s="14"/>
      <c r="I123" s="23">
        <v>15297.307490513413</v>
      </c>
      <c r="J123" s="42"/>
      <c r="K123" s="14"/>
      <c r="L123" s="23">
        <v>14044.66</v>
      </c>
      <c r="M123" s="42"/>
      <c r="N123" s="60">
        <v>-1252.6474905134128</v>
      </c>
      <c r="O123" s="42"/>
      <c r="P123" s="14"/>
      <c r="Q123" s="23">
        <v>21017.24</v>
      </c>
      <c r="R123" s="42"/>
      <c r="S123" s="86">
        <v>-6972.5800000000017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/>
    </row>
    <row r="124" spans="1:41" ht="15" customHeight="1">
      <c r="A124" t="s">
        <v>347</v>
      </c>
      <c r="B124" s="12" t="s">
        <v>74</v>
      </c>
      <c r="C124" s="108" t="s">
        <v>44</v>
      </c>
      <c r="D124" s="110"/>
      <c r="E124" s="111"/>
      <c r="F124" s="31">
        <v>48234.886519393112</v>
      </c>
      <c r="G124" s="112"/>
      <c r="H124" s="111"/>
      <c r="I124" s="31">
        <v>48234.886519393112</v>
      </c>
      <c r="J124" s="113"/>
      <c r="K124" s="111"/>
      <c r="L124" s="34">
        <v>49908.41</v>
      </c>
      <c r="M124" s="113"/>
      <c r="N124" s="115">
        <v>1673.5234806068911</v>
      </c>
      <c r="O124" s="113"/>
      <c r="P124" s="111"/>
      <c r="Q124" s="34">
        <v>77074.05</v>
      </c>
      <c r="R124" s="113"/>
      <c r="S124" s="116">
        <v>-27165.64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/>
    </row>
    <row r="125" spans="1:41" ht="15" customHeight="1">
      <c r="A125" t="s">
        <v>348</v>
      </c>
      <c r="B125" s="12" t="s">
        <v>74</v>
      </c>
      <c r="C125" s="108" t="s">
        <v>45</v>
      </c>
      <c r="D125" s="82"/>
      <c r="E125" s="14"/>
      <c r="F125" s="31">
        <v>0</v>
      </c>
      <c r="G125" s="84"/>
      <c r="H125" s="14"/>
      <c r="I125" s="31">
        <v>0</v>
      </c>
      <c r="J125" s="42"/>
      <c r="K125" s="14"/>
      <c r="L125" s="34">
        <v>0</v>
      </c>
      <c r="M125" s="42"/>
      <c r="N125" s="60">
        <v>0</v>
      </c>
      <c r="O125" s="42"/>
      <c r="P125" s="14"/>
      <c r="Q125" s="34">
        <v>0</v>
      </c>
      <c r="R125" s="42"/>
      <c r="S125" s="86"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/>
    </row>
    <row r="126" spans="1:41" ht="15" customHeight="1">
      <c r="A126" t="s">
        <v>342</v>
      </c>
      <c r="B126" s="12" t="s">
        <v>74</v>
      </c>
      <c r="C126" s="108" t="s">
        <v>21</v>
      </c>
      <c r="D126" s="82"/>
      <c r="E126" s="14"/>
      <c r="F126" s="31">
        <v>0</v>
      </c>
      <c r="G126" s="84"/>
      <c r="H126" s="14"/>
      <c r="I126" s="31">
        <v>0</v>
      </c>
      <c r="J126" s="42"/>
      <c r="K126" s="14"/>
      <c r="L126" s="34">
        <v>0</v>
      </c>
      <c r="M126" s="42"/>
      <c r="N126" s="60">
        <v>0</v>
      </c>
      <c r="O126" s="42"/>
      <c r="P126" s="14"/>
      <c r="Q126" s="34">
        <v>0</v>
      </c>
      <c r="R126" s="42"/>
      <c r="S126" s="86"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/>
    </row>
    <row r="127" spans="1:41" ht="15" customHeight="1">
      <c r="A127" t="s">
        <v>342</v>
      </c>
      <c r="B127" s="12" t="s">
        <v>74</v>
      </c>
      <c r="C127" s="108" t="s">
        <v>21</v>
      </c>
      <c r="D127" s="82"/>
      <c r="E127" s="14"/>
      <c r="F127" s="31">
        <v>0</v>
      </c>
      <c r="G127" s="84"/>
      <c r="H127" s="14"/>
      <c r="I127" s="31">
        <v>0</v>
      </c>
      <c r="J127" s="42"/>
      <c r="K127" s="14"/>
      <c r="L127" s="34">
        <v>0</v>
      </c>
      <c r="M127" s="42"/>
      <c r="N127" s="60">
        <v>0</v>
      </c>
      <c r="O127" s="42"/>
      <c r="P127" s="14"/>
      <c r="Q127" s="34">
        <v>0</v>
      </c>
      <c r="R127" s="42"/>
      <c r="S127" s="86"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/>
    </row>
    <row r="128" spans="1:41" ht="15" customHeight="1">
      <c r="A128" t="s">
        <v>342</v>
      </c>
      <c r="B128" s="12" t="s">
        <v>74</v>
      </c>
      <c r="C128" s="108" t="s">
        <v>21</v>
      </c>
      <c r="D128" s="82"/>
      <c r="E128" s="14"/>
      <c r="F128" s="31">
        <v>0</v>
      </c>
      <c r="G128" s="84"/>
      <c r="H128" s="14"/>
      <c r="I128" s="31">
        <v>0</v>
      </c>
      <c r="J128" s="42"/>
      <c r="K128" s="14"/>
      <c r="L128" s="34">
        <v>0</v>
      </c>
      <c r="M128" s="42"/>
      <c r="N128" s="60">
        <v>0</v>
      </c>
      <c r="O128" s="42"/>
      <c r="P128" s="14"/>
      <c r="Q128" s="34">
        <v>0</v>
      </c>
      <c r="R128" s="42"/>
      <c r="S128" s="86"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/>
    </row>
    <row r="129" spans="1:41" ht="15" customHeight="1">
      <c r="A129" t="s">
        <v>349</v>
      </c>
      <c r="B129" s="12" t="s">
        <v>74</v>
      </c>
      <c r="C129" s="109" t="s">
        <v>46</v>
      </c>
      <c r="D129" s="82"/>
      <c r="E129" s="14"/>
      <c r="F129" s="31">
        <v>37586.545903992417</v>
      </c>
      <c r="G129" s="84"/>
      <c r="H129" s="14"/>
      <c r="I129" s="31">
        <v>37586.545903992417</v>
      </c>
      <c r="J129" s="42"/>
      <c r="K129" s="14"/>
      <c r="L129" s="34">
        <v>24302.52</v>
      </c>
      <c r="M129" s="42"/>
      <c r="N129" s="60">
        <v>-13284.025903992417</v>
      </c>
      <c r="O129" s="42"/>
      <c r="P129" s="14"/>
      <c r="Q129" s="34">
        <v>38297.25</v>
      </c>
      <c r="R129" s="42"/>
      <c r="S129" s="86">
        <v>-13994.73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/>
    </row>
    <row r="130" spans="1:41" ht="15" customHeight="1">
      <c r="A130" t="s">
        <v>350</v>
      </c>
      <c r="B130" s="12" t="s">
        <v>74</v>
      </c>
      <c r="C130" s="108" t="s">
        <v>47</v>
      </c>
      <c r="D130" s="110"/>
      <c r="E130" s="111"/>
      <c r="F130" s="55">
        <v>37586.545903992417</v>
      </c>
      <c r="G130" s="112"/>
      <c r="H130" s="111"/>
      <c r="I130" s="55">
        <v>37586.545903992417</v>
      </c>
      <c r="J130" s="113"/>
      <c r="K130" s="111"/>
      <c r="L130" s="56">
        <v>40630.29</v>
      </c>
      <c r="M130" s="113"/>
      <c r="N130" s="115">
        <v>3043.7440960075837</v>
      </c>
      <c r="O130" s="113"/>
      <c r="P130" s="111"/>
      <c r="Q130" s="56">
        <v>39486.42</v>
      </c>
      <c r="R130" s="113"/>
      <c r="S130" s="116">
        <v>1143.8700000000026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/>
    </row>
    <row r="131" spans="1:41" ht="15" customHeight="1">
      <c r="A131" t="s">
        <v>351</v>
      </c>
      <c r="B131" s="12" t="s">
        <v>74</v>
      </c>
      <c r="C131" s="108" t="s">
        <v>48</v>
      </c>
      <c r="D131" s="82"/>
      <c r="E131" s="14"/>
      <c r="F131" s="31">
        <v>26937.024564527899</v>
      </c>
      <c r="G131" s="84"/>
      <c r="H131" s="14"/>
      <c r="I131" s="31">
        <v>26937.024564527899</v>
      </c>
      <c r="J131" s="42"/>
      <c r="K131" s="14"/>
      <c r="L131" s="34">
        <v>29118.37</v>
      </c>
      <c r="M131" s="42"/>
      <c r="N131" s="60">
        <v>2181.3454354720998</v>
      </c>
      <c r="O131" s="42"/>
      <c r="P131" s="14"/>
      <c r="Q131" s="34">
        <v>25019.38</v>
      </c>
      <c r="R131" s="42"/>
      <c r="S131" s="86">
        <v>4098.989999999998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/>
    </row>
    <row r="132" spans="1:41" ht="15" customHeight="1">
      <c r="A132" t="s">
        <v>352</v>
      </c>
      <c r="B132" s="12" t="s">
        <v>74</v>
      </c>
      <c r="C132" s="108" t="s">
        <v>49</v>
      </c>
      <c r="D132" s="82"/>
      <c r="E132" s="14"/>
      <c r="F132" s="31">
        <v>6264.4243173320701</v>
      </c>
      <c r="G132" s="84"/>
      <c r="H132" s="14"/>
      <c r="I132" s="31">
        <v>6264.4243173320701</v>
      </c>
      <c r="J132" s="42"/>
      <c r="K132" s="14"/>
      <c r="L132" s="34">
        <v>6771.71</v>
      </c>
      <c r="M132" s="42"/>
      <c r="N132" s="60">
        <v>507.2856826679299</v>
      </c>
      <c r="O132" s="42"/>
      <c r="P132" s="14"/>
      <c r="Q132" s="34">
        <v>9804.02</v>
      </c>
      <c r="R132" s="42"/>
      <c r="S132" s="86">
        <v>-3032.3100000000004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/>
    </row>
    <row r="133" spans="1:41" ht="15" customHeight="1">
      <c r="A133" t="s">
        <v>342</v>
      </c>
      <c r="B133" s="12" t="s">
        <v>74</v>
      </c>
      <c r="C133" s="30" t="s">
        <v>21</v>
      </c>
      <c r="D133" s="89"/>
      <c r="E133" s="117"/>
      <c r="F133" s="31">
        <v>0</v>
      </c>
      <c r="G133" s="91"/>
      <c r="H133" s="117"/>
      <c r="I133" s="31">
        <v>0</v>
      </c>
      <c r="J133" s="24"/>
      <c r="K133" s="117"/>
      <c r="L133" s="34">
        <v>0</v>
      </c>
      <c r="M133" s="24"/>
      <c r="N133" s="153">
        <v>0</v>
      </c>
      <c r="O133" s="24"/>
      <c r="P133" s="117"/>
      <c r="Q133" s="34">
        <v>0</v>
      </c>
      <c r="R133" s="24"/>
      <c r="S133" s="95"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/>
    </row>
    <row r="134" spans="1:41" ht="15" customHeight="1">
      <c r="A134" t="s">
        <v>353</v>
      </c>
      <c r="B134" s="12" t="s">
        <v>74</v>
      </c>
      <c r="C134" s="99" t="s">
        <v>50</v>
      </c>
      <c r="D134" s="100" t="s">
        <v>40</v>
      </c>
      <c r="E134" s="101">
        <v>0.39678570027668603</v>
      </c>
      <c r="F134" s="102">
        <v>217152.98776488545</v>
      </c>
      <c r="G134" s="103" t="s">
        <v>40</v>
      </c>
      <c r="H134" s="101">
        <v>0.39678570027668603</v>
      </c>
      <c r="I134" s="102">
        <v>217152.98776488545</v>
      </c>
      <c r="J134" s="103" t="s">
        <v>40</v>
      </c>
      <c r="K134" s="101">
        <v>0.29678465071386279</v>
      </c>
      <c r="L134" s="102">
        <v>238028.56999999998</v>
      </c>
      <c r="M134" s="154"/>
      <c r="N134" s="119">
        <v>20875.582235114533</v>
      </c>
      <c r="O134" s="103" t="s">
        <v>40</v>
      </c>
      <c r="P134" s="101">
        <v>0.57265273139112982</v>
      </c>
      <c r="Q134" s="102">
        <v>260718.74999999997</v>
      </c>
      <c r="R134" s="154"/>
      <c r="S134" s="120">
        <v>-22690.179999999993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/>
    </row>
    <row r="135" spans="1:41" ht="15" customHeight="1">
      <c r="A135" t="s">
        <v>354</v>
      </c>
      <c r="B135" s="12" t="s">
        <v>74</v>
      </c>
      <c r="C135" s="30" t="s">
        <v>51</v>
      </c>
      <c r="D135" s="82"/>
      <c r="E135" s="14"/>
      <c r="F135" s="31">
        <v>0</v>
      </c>
      <c r="G135" s="84"/>
      <c r="H135" s="14"/>
      <c r="I135" s="31">
        <v>0</v>
      </c>
      <c r="J135" s="42"/>
      <c r="K135" s="14"/>
      <c r="L135" s="34">
        <v>0</v>
      </c>
      <c r="M135" s="42"/>
      <c r="N135" s="60">
        <v>0</v>
      </c>
      <c r="O135" s="42"/>
      <c r="P135" s="14"/>
      <c r="Q135" s="34">
        <v>0</v>
      </c>
      <c r="R135" s="42"/>
      <c r="S135" s="86"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/>
    </row>
    <row r="136" spans="1:41" ht="15" customHeight="1">
      <c r="A136" t="s">
        <v>355</v>
      </c>
      <c r="B136" s="12" t="s">
        <v>74</v>
      </c>
      <c r="C136" s="30" t="s">
        <v>52</v>
      </c>
      <c r="D136" s="82"/>
      <c r="E136" s="14"/>
      <c r="F136" s="31">
        <v>0</v>
      </c>
      <c r="G136" s="84"/>
      <c r="H136" s="14"/>
      <c r="I136" s="31">
        <v>0</v>
      </c>
      <c r="J136" s="42"/>
      <c r="K136" s="14"/>
      <c r="L136" s="34">
        <v>0</v>
      </c>
      <c r="M136" s="42"/>
      <c r="N136" s="60">
        <v>0</v>
      </c>
      <c r="O136" s="42"/>
      <c r="P136" s="14"/>
      <c r="Q136" s="34">
        <v>0</v>
      </c>
      <c r="R136" s="42"/>
      <c r="S136" s="86"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/>
    </row>
    <row r="137" spans="1:41" ht="15" customHeight="1">
      <c r="A137" t="s">
        <v>356</v>
      </c>
      <c r="B137" s="12" t="s">
        <v>74</v>
      </c>
      <c r="C137" s="88" t="s">
        <v>53</v>
      </c>
      <c r="D137" s="89"/>
      <c r="E137" s="117"/>
      <c r="F137" s="23">
        <v>1505.28</v>
      </c>
      <c r="G137" s="91"/>
      <c r="H137" s="117"/>
      <c r="I137" s="23">
        <v>1505.28</v>
      </c>
      <c r="J137" s="24"/>
      <c r="K137" s="117"/>
      <c r="L137" s="23">
        <v>-2193.4699999999998</v>
      </c>
      <c r="M137" s="24"/>
      <c r="N137" s="94">
        <v>-3698.75</v>
      </c>
      <c r="O137" s="24"/>
      <c r="P137" s="117"/>
      <c r="Q137" s="23">
        <v>5868.71</v>
      </c>
      <c r="R137" s="24"/>
      <c r="S137" s="95">
        <v>-8062.18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/>
    </row>
    <row r="138" spans="1:41" ht="15" customHeight="1">
      <c r="A138" t="s">
        <v>357</v>
      </c>
      <c r="B138" s="12" t="s">
        <v>74</v>
      </c>
      <c r="C138" s="30" t="s">
        <v>54</v>
      </c>
      <c r="D138" s="82"/>
      <c r="E138" s="14"/>
      <c r="F138" s="31">
        <v>18639.415199999999</v>
      </c>
      <c r="G138" s="84"/>
      <c r="H138" s="14"/>
      <c r="I138" s="31">
        <v>18639.415199999999</v>
      </c>
      <c r="J138" s="42"/>
      <c r="K138" s="14"/>
      <c r="L138" s="34">
        <v>12902.43</v>
      </c>
      <c r="M138" s="42"/>
      <c r="N138" s="60">
        <v>-5736.9851999999992</v>
      </c>
      <c r="O138" s="42"/>
      <c r="P138" s="14"/>
      <c r="Q138" s="34">
        <v>17103.09</v>
      </c>
      <c r="R138" s="42"/>
      <c r="S138" s="86">
        <v>-4200.66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/>
    </row>
    <row r="139" spans="1:41" ht="15" customHeight="1">
      <c r="A139" t="s">
        <v>358</v>
      </c>
      <c r="B139" s="12" t="s">
        <v>74</v>
      </c>
      <c r="C139" s="30" t="s">
        <v>55</v>
      </c>
      <c r="D139" s="82"/>
      <c r="E139" s="14"/>
      <c r="F139" s="31">
        <v>4190.8040999999994</v>
      </c>
      <c r="G139" s="84"/>
      <c r="H139" s="14"/>
      <c r="I139" s="31">
        <v>4190.8040999999994</v>
      </c>
      <c r="J139" s="42"/>
      <c r="K139" s="14"/>
      <c r="L139" s="34">
        <v>1729.98</v>
      </c>
      <c r="M139" s="42"/>
      <c r="N139" s="60">
        <v>-2460.8240999999994</v>
      </c>
      <c r="O139" s="42"/>
      <c r="P139" s="14"/>
      <c r="Q139" s="34">
        <v>5104.68</v>
      </c>
      <c r="R139" s="42"/>
      <c r="S139" s="86">
        <v>-3374.7000000000003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/>
    </row>
    <row r="140" spans="1:41" ht="15" customHeight="1">
      <c r="A140" t="s">
        <v>359</v>
      </c>
      <c r="B140" s="12" t="s">
        <v>74</v>
      </c>
      <c r="C140" s="88" t="s">
        <v>56</v>
      </c>
      <c r="D140" s="89"/>
      <c r="E140" s="117"/>
      <c r="F140" s="23">
        <v>19701.923499999997</v>
      </c>
      <c r="G140" s="91"/>
      <c r="H140" s="117"/>
      <c r="I140" s="23">
        <v>19701.923499999997</v>
      </c>
      <c r="J140" s="24"/>
      <c r="K140" s="117"/>
      <c r="L140" s="23">
        <v>7603.78</v>
      </c>
      <c r="M140" s="24"/>
      <c r="N140" s="94">
        <v>-12098.143499999998</v>
      </c>
      <c r="O140" s="24"/>
      <c r="P140" s="117"/>
      <c r="Q140" s="23">
        <v>12388.48</v>
      </c>
      <c r="R140" s="24"/>
      <c r="S140" s="95">
        <v>-4784.7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/>
    </row>
    <row r="141" spans="1:41" ht="15" customHeight="1">
      <c r="A141" t="s">
        <v>360</v>
      </c>
      <c r="B141" s="12" t="s">
        <v>74</v>
      </c>
      <c r="C141" s="30" t="s">
        <v>57</v>
      </c>
      <c r="D141" s="82"/>
      <c r="E141" s="14"/>
      <c r="F141" s="31">
        <v>852.76572912896302</v>
      </c>
      <c r="G141" s="84"/>
      <c r="H141" s="14"/>
      <c r="I141" s="31">
        <v>852.76572912896302</v>
      </c>
      <c r="J141" s="42"/>
      <c r="K141" s="14"/>
      <c r="L141" s="34">
        <v>445.2</v>
      </c>
      <c r="M141" s="42"/>
      <c r="N141" s="60">
        <v>-407.56572912896303</v>
      </c>
      <c r="O141" s="42"/>
      <c r="P141" s="14"/>
      <c r="Q141" s="34">
        <v>765</v>
      </c>
      <c r="R141" s="42"/>
      <c r="S141" s="86">
        <v>-319.8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/>
    </row>
    <row r="142" spans="1:41" ht="15" customHeight="1">
      <c r="A142" t="s">
        <v>361</v>
      </c>
      <c r="B142" s="12" t="s">
        <v>74</v>
      </c>
      <c r="C142" s="30" t="s">
        <v>58</v>
      </c>
      <c r="D142" s="82"/>
      <c r="E142" s="14"/>
      <c r="F142" s="31">
        <v>70</v>
      </c>
      <c r="G142" s="84"/>
      <c r="H142" s="14"/>
      <c r="I142" s="31">
        <v>70</v>
      </c>
      <c r="J142" s="42"/>
      <c r="K142" s="14"/>
      <c r="L142" s="34">
        <v>0</v>
      </c>
      <c r="M142" s="42"/>
      <c r="N142" s="60">
        <v>-70</v>
      </c>
      <c r="O142" s="42"/>
      <c r="P142" s="14"/>
      <c r="Q142" s="34">
        <v>70</v>
      </c>
      <c r="R142" s="42"/>
      <c r="S142" s="86">
        <v>-70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/>
    </row>
    <row r="143" spans="1:41" ht="15" customHeight="1">
      <c r="A143" t="s">
        <v>362</v>
      </c>
      <c r="B143" s="12" t="s">
        <v>74</v>
      </c>
      <c r="C143" s="30" t="s">
        <v>59</v>
      </c>
      <c r="D143" s="82"/>
      <c r="E143" s="14"/>
      <c r="F143" s="31">
        <v>1831.1999999999996</v>
      </c>
      <c r="G143" s="84"/>
      <c r="H143" s="14"/>
      <c r="I143" s="31">
        <v>1831.1999999999996</v>
      </c>
      <c r="J143" s="42"/>
      <c r="K143" s="14"/>
      <c r="L143" s="33">
        <v>1680.57</v>
      </c>
      <c r="M143" s="42"/>
      <c r="N143" s="60">
        <v>-150.62999999999965</v>
      </c>
      <c r="O143" s="42"/>
      <c r="P143" s="14"/>
      <c r="Q143" s="33">
        <v>1554</v>
      </c>
      <c r="R143" s="42"/>
      <c r="S143" s="86">
        <v>126.56999999999994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/>
    </row>
    <row r="144" spans="1:41" ht="15" customHeight="1">
      <c r="A144" t="s">
        <v>363</v>
      </c>
      <c r="B144" s="12" t="s">
        <v>74</v>
      </c>
      <c r="C144" s="30" t="s">
        <v>60</v>
      </c>
      <c r="D144" s="82"/>
      <c r="E144" s="14"/>
      <c r="F144" s="31">
        <v>1876.6440000000002</v>
      </c>
      <c r="G144" s="84"/>
      <c r="H144" s="14"/>
      <c r="I144" s="31">
        <v>1876.6440000000002</v>
      </c>
      <c r="J144" s="42"/>
      <c r="K144" s="14"/>
      <c r="L144" s="34">
        <v>506.48</v>
      </c>
      <c r="M144" s="42"/>
      <c r="N144" s="60">
        <v>-1370.1640000000002</v>
      </c>
      <c r="O144" s="42"/>
      <c r="P144" s="14"/>
      <c r="Q144" s="34">
        <v>1012.84</v>
      </c>
      <c r="R144" s="42"/>
      <c r="S144" s="86">
        <v>-506.36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/>
    </row>
    <row r="145" spans="1:41" ht="15" customHeight="1">
      <c r="A145" t="s">
        <v>364</v>
      </c>
      <c r="B145" s="12" t="s">
        <v>74</v>
      </c>
      <c r="C145" s="30" t="s">
        <v>61</v>
      </c>
      <c r="D145" s="82"/>
      <c r="E145" s="14"/>
      <c r="F145" s="31">
        <v>726.59999999999991</v>
      </c>
      <c r="G145" s="84"/>
      <c r="H145" s="14"/>
      <c r="I145" s="31">
        <v>726.59999999999991</v>
      </c>
      <c r="J145" s="42"/>
      <c r="K145" s="14"/>
      <c r="L145" s="34">
        <v>492.22</v>
      </c>
      <c r="M145" s="42"/>
      <c r="N145" s="60">
        <v>-234.37999999999988</v>
      </c>
      <c r="O145" s="42"/>
      <c r="P145" s="14"/>
      <c r="Q145" s="34">
        <v>424.15</v>
      </c>
      <c r="R145" s="42"/>
      <c r="S145" s="86">
        <v>68.07000000000005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/>
    </row>
    <row r="146" spans="1:41" ht="15" customHeight="1">
      <c r="A146" t="s">
        <v>365</v>
      </c>
      <c r="B146" s="12" t="s">
        <v>74</v>
      </c>
      <c r="C146" s="30" t="s">
        <v>62</v>
      </c>
      <c r="D146" s="82"/>
      <c r="E146" s="14"/>
      <c r="F146" s="31">
        <v>3016.44</v>
      </c>
      <c r="G146" s="84"/>
      <c r="H146" s="14"/>
      <c r="I146" s="31">
        <v>3016.44</v>
      </c>
      <c r="J146" s="42"/>
      <c r="K146" s="14"/>
      <c r="L146" s="34">
        <v>1819.06</v>
      </c>
      <c r="M146" s="42"/>
      <c r="N146" s="60">
        <v>-1197.3800000000001</v>
      </c>
      <c r="O146" s="42"/>
      <c r="P146" s="14"/>
      <c r="Q146" s="34">
        <v>4683.68</v>
      </c>
      <c r="R146" s="42"/>
      <c r="S146" s="86">
        <v>-2864.6200000000003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/>
    </row>
    <row r="147" spans="1:41" ht="15" customHeight="1">
      <c r="A147" t="s">
        <v>366</v>
      </c>
      <c r="B147" s="12" t="s">
        <v>74</v>
      </c>
      <c r="C147" s="30" t="s">
        <v>63</v>
      </c>
      <c r="D147" s="82"/>
      <c r="E147" s="14"/>
      <c r="F147" s="31">
        <v>494.40999999999997</v>
      </c>
      <c r="G147" s="84"/>
      <c r="H147" s="14"/>
      <c r="I147" s="31">
        <v>494.40999999999997</v>
      </c>
      <c r="J147" s="42"/>
      <c r="K147" s="14"/>
      <c r="L147" s="34">
        <v>194.34</v>
      </c>
      <c r="M147" s="42"/>
      <c r="N147" s="60">
        <v>-300.06999999999994</v>
      </c>
      <c r="O147" s="42"/>
      <c r="P147" s="14"/>
      <c r="Q147" s="34">
        <v>420</v>
      </c>
      <c r="R147" s="42"/>
      <c r="S147" s="86">
        <v>-225.66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/>
    </row>
    <row r="148" spans="1:41" ht="15" customHeight="1">
      <c r="A148" t="s">
        <v>367</v>
      </c>
      <c r="B148" s="12" t="s">
        <v>74</v>
      </c>
      <c r="C148" s="30" t="s">
        <v>64</v>
      </c>
      <c r="D148" s="82"/>
      <c r="E148" s="14"/>
      <c r="F148" s="31">
        <v>6885.3542725369707</v>
      </c>
      <c r="G148" s="84"/>
      <c r="H148" s="14"/>
      <c r="I148" s="31">
        <v>6885.3542725369707</v>
      </c>
      <c r="J148" s="42"/>
      <c r="K148" s="14"/>
      <c r="L148" s="34">
        <v>4509.1779999999999</v>
      </c>
      <c r="M148" s="42"/>
      <c r="N148" s="60">
        <v>-2376.1762725369708</v>
      </c>
      <c r="O148" s="42"/>
      <c r="P148" s="14"/>
      <c r="Q148" s="34">
        <v>4885.8190000000004</v>
      </c>
      <c r="R148" s="42"/>
      <c r="S148" s="86">
        <v>-376.64100000000053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/>
    </row>
    <row r="149" spans="1:41" ht="15" customHeight="1">
      <c r="A149" t="s">
        <v>342</v>
      </c>
      <c r="B149" s="12" t="s">
        <v>74</v>
      </c>
      <c r="C149" s="30" t="s">
        <v>21</v>
      </c>
      <c r="D149" s="82"/>
      <c r="E149" s="14"/>
      <c r="F149" s="31">
        <v>0</v>
      </c>
      <c r="G149" s="84"/>
      <c r="H149" s="14"/>
      <c r="I149" s="31">
        <v>0</v>
      </c>
      <c r="J149" s="42"/>
      <c r="K149" s="14"/>
      <c r="L149" s="34">
        <v>0</v>
      </c>
      <c r="M149" s="42"/>
      <c r="N149" s="60">
        <v>0</v>
      </c>
      <c r="O149" s="42"/>
      <c r="P149" s="14"/>
      <c r="Q149" s="34">
        <v>0</v>
      </c>
      <c r="R149" s="42"/>
      <c r="S149" s="86"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/>
    </row>
    <row r="150" spans="1:41" ht="15" customHeight="1">
      <c r="A150" t="s">
        <v>342</v>
      </c>
      <c r="B150" s="12" t="s">
        <v>74</v>
      </c>
      <c r="C150" s="30" t="s">
        <v>21</v>
      </c>
      <c r="D150" s="82"/>
      <c r="E150" s="14"/>
      <c r="F150" s="31">
        <v>0</v>
      </c>
      <c r="G150" s="84"/>
      <c r="H150" s="14"/>
      <c r="I150" s="31">
        <v>0</v>
      </c>
      <c r="J150" s="42"/>
      <c r="K150" s="14"/>
      <c r="L150" s="34">
        <v>0</v>
      </c>
      <c r="M150" s="42"/>
      <c r="N150" s="60">
        <v>0</v>
      </c>
      <c r="O150" s="42"/>
      <c r="P150" s="14"/>
      <c r="Q150" s="34">
        <v>0</v>
      </c>
      <c r="R150" s="42"/>
      <c r="S150" s="86"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/>
    </row>
    <row r="151" spans="1:41" ht="15" customHeight="1">
      <c r="A151" t="s">
        <v>342</v>
      </c>
      <c r="B151" s="12" t="s">
        <v>74</v>
      </c>
      <c r="C151" s="30" t="s">
        <v>21</v>
      </c>
      <c r="D151" s="82"/>
      <c r="E151" s="14"/>
      <c r="F151" s="31">
        <v>0</v>
      </c>
      <c r="G151" s="84"/>
      <c r="H151" s="14"/>
      <c r="I151" s="31">
        <v>0</v>
      </c>
      <c r="J151" s="42"/>
      <c r="K151" s="14"/>
      <c r="L151" s="34">
        <v>0</v>
      </c>
      <c r="M151" s="42"/>
      <c r="N151" s="60">
        <v>0</v>
      </c>
      <c r="O151" s="42"/>
      <c r="P151" s="14"/>
      <c r="Q151" s="34">
        <v>0</v>
      </c>
      <c r="R151" s="42"/>
      <c r="S151" s="86"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/>
    </row>
    <row r="152" spans="1:41" ht="15" customHeight="1">
      <c r="A152" t="s">
        <v>368</v>
      </c>
      <c r="B152" s="12" t="s">
        <v>74</v>
      </c>
      <c r="C152" s="99" t="s">
        <v>65</v>
      </c>
      <c r="D152" s="100" t="s">
        <v>40</v>
      </c>
      <c r="E152" s="101">
        <v>0.10925085256558631</v>
      </c>
      <c r="F152" s="102">
        <v>59790.83680166593</v>
      </c>
      <c r="G152" s="103" t="s">
        <v>40</v>
      </c>
      <c r="H152" s="101">
        <v>0.10925085256558631</v>
      </c>
      <c r="I152" s="102">
        <v>59790.83680166593</v>
      </c>
      <c r="J152" s="103" t="s">
        <v>40</v>
      </c>
      <c r="K152" s="101">
        <v>3.7018528597872191E-2</v>
      </c>
      <c r="L152" s="102">
        <v>29689.768000000004</v>
      </c>
      <c r="M152" s="106"/>
      <c r="N152" s="102">
        <v>-30101.068801665926</v>
      </c>
      <c r="O152" s="103" t="s">
        <v>40</v>
      </c>
      <c r="P152" s="101">
        <v>0.1192236744805923</v>
      </c>
      <c r="Q152" s="102">
        <v>54280.449000000001</v>
      </c>
      <c r="R152" s="106"/>
      <c r="S152" s="107">
        <v>-24590.680999999997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/>
    </row>
    <row r="153" spans="1:41" ht="15" customHeight="1">
      <c r="A153" t="s">
        <v>74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/>
    </row>
    <row r="154" spans="1:41" ht="15" customHeight="1">
      <c r="A154" t="s">
        <v>369</v>
      </c>
      <c r="B154" s="12" t="s">
        <v>74</v>
      </c>
      <c r="C154" s="99" t="s">
        <v>66</v>
      </c>
      <c r="D154" s="100" t="s">
        <v>40</v>
      </c>
      <c r="E154" s="101">
        <v>0.99209001359116722</v>
      </c>
      <c r="F154" s="102">
        <v>542951.29696660116</v>
      </c>
      <c r="G154" s="103" t="s">
        <v>40</v>
      </c>
      <c r="H154" s="101">
        <v>0.99209001359116722</v>
      </c>
      <c r="I154" s="102">
        <v>542951.29696660116</v>
      </c>
      <c r="J154" s="103" t="s">
        <v>40</v>
      </c>
      <c r="K154" s="101">
        <v>0.75130127004968295</v>
      </c>
      <c r="L154" s="102">
        <v>602562.04800000007</v>
      </c>
      <c r="M154" s="106"/>
      <c r="N154" s="119">
        <v>59610.751033398905</v>
      </c>
      <c r="O154" s="103" t="s">
        <v>40</v>
      </c>
      <c r="P154" s="101">
        <v>1.2354804018700749</v>
      </c>
      <c r="Q154" s="102">
        <v>562492.56900000002</v>
      </c>
      <c r="R154" s="106"/>
      <c r="S154" s="120">
        <v>40069.47900000005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/>
    </row>
    <row r="155" spans="1:41" ht="15" customHeight="1">
      <c r="A155" t="s">
        <v>370</v>
      </c>
      <c r="B155" s="12" t="s">
        <v>74</v>
      </c>
      <c r="C155" s="30" t="s">
        <v>371</v>
      </c>
      <c r="D155" s="156"/>
      <c r="E155" s="157"/>
      <c r="F155" s="31">
        <v>17000</v>
      </c>
      <c r="G155" s="158"/>
      <c r="H155" s="157"/>
      <c r="I155" s="31">
        <v>17000</v>
      </c>
      <c r="J155" s="158"/>
      <c r="K155" s="157"/>
      <c r="L155" s="33">
        <v>17000</v>
      </c>
      <c r="M155" s="42"/>
      <c r="N155" s="60">
        <v>0</v>
      </c>
      <c r="O155" s="158"/>
      <c r="P155" s="157"/>
      <c r="Q155" s="34">
        <v>0</v>
      </c>
      <c r="R155" s="42"/>
      <c r="S155" s="86">
        <v>17000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/>
    </row>
    <row r="156" spans="1:41" ht="15" customHeight="1">
      <c r="A156" t="s">
        <v>372</v>
      </c>
      <c r="B156" s="12" t="s">
        <v>74</v>
      </c>
      <c r="C156" s="30" t="s">
        <v>82</v>
      </c>
      <c r="D156" s="156"/>
      <c r="E156" s="157"/>
      <c r="F156" s="31">
        <v>0</v>
      </c>
      <c r="G156" s="158"/>
      <c r="H156" s="157"/>
      <c r="I156" s="31">
        <v>0</v>
      </c>
      <c r="J156" s="158"/>
      <c r="K156" s="157"/>
      <c r="L156" s="34">
        <v>0</v>
      </c>
      <c r="M156" s="42"/>
      <c r="N156" s="60">
        <v>0</v>
      </c>
      <c r="O156" s="158"/>
      <c r="P156" s="157"/>
      <c r="Q156" s="34">
        <v>0</v>
      </c>
      <c r="R156" s="42"/>
      <c r="S156" s="86"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/>
    </row>
    <row r="157" spans="1:41" ht="15" customHeight="1">
      <c r="A157" t="s">
        <v>373</v>
      </c>
      <c r="B157" s="12" t="s">
        <v>74</v>
      </c>
      <c r="C157" s="30" t="s">
        <v>83</v>
      </c>
      <c r="D157" s="82"/>
      <c r="E157" s="14"/>
      <c r="F157" s="31">
        <v>0</v>
      </c>
      <c r="G157" s="84"/>
      <c r="H157" s="14"/>
      <c r="I157" s="31">
        <v>0</v>
      </c>
      <c r="J157" s="42"/>
      <c r="K157" s="14"/>
      <c r="L157" s="34">
        <v>0</v>
      </c>
      <c r="M157" s="42"/>
      <c r="N157" s="60">
        <v>0</v>
      </c>
      <c r="O157" s="42"/>
      <c r="P157" s="14"/>
      <c r="Q157" s="34">
        <v>0</v>
      </c>
      <c r="R157" s="42"/>
      <c r="S157" s="86"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/>
    </row>
    <row r="158" spans="1:41" ht="15" customHeight="1">
      <c r="A158" t="s">
        <v>374</v>
      </c>
      <c r="B158" s="12" t="s">
        <v>74</v>
      </c>
      <c r="C158" s="30" t="s">
        <v>71</v>
      </c>
      <c r="D158" s="82"/>
      <c r="E158" s="14"/>
      <c r="F158" s="31">
        <v>66963.428879851825</v>
      </c>
      <c r="G158" s="84"/>
      <c r="H158" s="14"/>
      <c r="I158" s="31">
        <v>66963.428879851825</v>
      </c>
      <c r="J158" s="42"/>
      <c r="K158" s="14"/>
      <c r="L158" s="33">
        <v>85505</v>
      </c>
      <c r="M158" s="42"/>
      <c r="N158" s="60">
        <v>18541.571120148175</v>
      </c>
      <c r="O158" s="42"/>
      <c r="P158" s="14"/>
      <c r="Q158" s="34">
        <v>82364</v>
      </c>
      <c r="R158" s="42"/>
      <c r="S158" s="86">
        <v>3141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/>
    </row>
    <row r="159" spans="1:41" ht="15" customHeight="1">
      <c r="A159" t="s">
        <v>342</v>
      </c>
      <c r="B159" s="12" t="s">
        <v>74</v>
      </c>
      <c r="C159" s="30" t="s">
        <v>21</v>
      </c>
      <c r="D159" s="82"/>
      <c r="E159" s="14"/>
      <c r="F159" s="31">
        <v>0</v>
      </c>
      <c r="G159" s="84"/>
      <c r="H159" s="14"/>
      <c r="I159" s="31">
        <v>0</v>
      </c>
      <c r="J159" s="42"/>
      <c r="K159" s="14"/>
      <c r="L159" s="33">
        <v>0</v>
      </c>
      <c r="M159" s="42"/>
      <c r="N159" s="60">
        <v>0</v>
      </c>
      <c r="O159" s="42"/>
      <c r="P159" s="14"/>
      <c r="Q159" s="34">
        <v>0</v>
      </c>
      <c r="R159" s="42"/>
      <c r="S159" s="86"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/>
    </row>
    <row r="160" spans="1:41" ht="15" customHeight="1">
      <c r="A160" t="s">
        <v>342</v>
      </c>
      <c r="B160" s="12" t="s">
        <v>74</v>
      </c>
      <c r="C160" s="30" t="s">
        <v>21</v>
      </c>
      <c r="D160" s="82"/>
      <c r="E160" s="14"/>
      <c r="F160" s="31">
        <v>0</v>
      </c>
      <c r="G160" s="84"/>
      <c r="H160" s="14"/>
      <c r="I160" s="31">
        <v>0</v>
      </c>
      <c r="J160" s="42"/>
      <c r="K160" s="14"/>
      <c r="L160" s="33">
        <v>0</v>
      </c>
      <c r="M160" s="42"/>
      <c r="N160" s="60">
        <v>0</v>
      </c>
      <c r="O160" s="42"/>
      <c r="P160" s="14"/>
      <c r="Q160" s="34">
        <v>0</v>
      </c>
      <c r="R160" s="42"/>
      <c r="S160" s="86"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/>
    </row>
    <row r="161" spans="1:41" ht="15" customHeight="1">
      <c r="A161" t="s">
        <v>342</v>
      </c>
      <c r="B161" s="12" t="s">
        <v>74</v>
      </c>
      <c r="C161" s="88" t="s">
        <v>21</v>
      </c>
      <c r="D161" s="89"/>
      <c r="E161" s="117"/>
      <c r="F161" s="31">
        <v>0</v>
      </c>
      <c r="G161" s="84"/>
      <c r="H161" s="14"/>
      <c r="I161" s="31">
        <v>0</v>
      </c>
      <c r="J161" s="42"/>
      <c r="K161" s="14"/>
      <c r="L161" s="33">
        <v>0</v>
      </c>
      <c r="M161" s="42"/>
      <c r="N161" s="60">
        <v>0</v>
      </c>
      <c r="O161" s="42"/>
      <c r="P161" s="14"/>
      <c r="Q161" s="34">
        <v>0</v>
      </c>
      <c r="R161" s="42"/>
      <c r="S161" s="86"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/>
    </row>
    <row r="162" spans="1:41" ht="15" customHeight="1">
      <c r="A162"/>
      <c r="B162" s="12"/>
      <c r="C162" s="99" t="s">
        <v>72</v>
      </c>
      <c r="D162" s="100"/>
      <c r="E162" s="101"/>
      <c r="F162" s="102">
        <v>83963.428879851825</v>
      </c>
      <c r="G162" s="103"/>
      <c r="H162" s="101"/>
      <c r="I162" s="102">
        <v>83963.428879851825</v>
      </c>
      <c r="J162" s="103"/>
      <c r="K162" s="101"/>
      <c r="L162" s="102">
        <v>102505</v>
      </c>
      <c r="M162" s="106"/>
      <c r="N162" s="102">
        <v>0</v>
      </c>
      <c r="O162" s="103"/>
      <c r="P162" s="101"/>
      <c r="Q162" s="102">
        <v>82364</v>
      </c>
      <c r="R162" s="106"/>
      <c r="S162" s="107">
        <v>20141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/>
    </row>
    <row r="163" spans="1:41" ht="15" customHeight="1">
      <c r="A163"/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/>
    </row>
    <row r="164" spans="1:41" ht="15" customHeight="1" thickBot="1">
      <c r="A164"/>
      <c r="B164" s="12"/>
      <c r="C164" s="130" t="s">
        <v>73</v>
      </c>
      <c r="D164" s="159"/>
      <c r="E164" s="131"/>
      <c r="F164" s="133">
        <v>88292.408428912982</v>
      </c>
      <c r="G164" s="160"/>
      <c r="H164" s="131"/>
      <c r="I164" s="133">
        <v>88292.408428912982</v>
      </c>
      <c r="J164" s="161"/>
      <c r="K164" s="132"/>
      <c r="L164" s="133">
        <v>301967.48199999996</v>
      </c>
      <c r="M164" s="161"/>
      <c r="N164" s="133">
        <v>213675.07357108698</v>
      </c>
      <c r="O164" s="161"/>
      <c r="P164" s="132"/>
      <c r="Q164" s="133">
        <v>-24846.099000000278</v>
      </c>
      <c r="R164" s="161"/>
      <c r="S164" s="135">
        <v>326813.58100000024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/>
    </row>
    <row r="165" spans="1:41" ht="15" customHeight="1" thickTop="1">
      <c r="A165"/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/>
    </row>
    <row r="166" spans="1:41" ht="15" customHeight="1">
      <c r="A166"/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/>
    </row>
    <row r="167" spans="1:41" ht="15" customHeight="1">
      <c r="A167"/>
      <c r="B167" s="12"/>
      <c r="C167" s="6" t="s">
        <v>256</v>
      </c>
      <c r="D167" s="2"/>
      <c r="E167" s="2"/>
      <c r="F167" s="2"/>
      <c r="G167" s="2"/>
      <c r="H167" s="1"/>
      <c r="I167" s="1"/>
      <c r="J167" s="1"/>
      <c r="K167" s="749" t="s">
        <v>84</v>
      </c>
      <c r="L167" s="2"/>
      <c r="M167" s="2"/>
      <c r="N167" s="1"/>
      <c r="O167" s="1"/>
      <c r="P167" s="2"/>
      <c r="Q167" s="1"/>
      <c r="R167" s="2"/>
      <c r="S167" s="5" t="s">
        <v>569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/>
    </row>
    <row r="168" spans="1:41" ht="15" customHeight="1" thickBot="1">
      <c r="A168"/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/>
    </row>
    <row r="169" spans="1:41" ht="15" customHeight="1" thickTop="1">
      <c r="A169"/>
      <c r="B169" s="12"/>
      <c r="C169" s="13"/>
      <c r="D169" s="774" t="s">
        <v>5</v>
      </c>
      <c r="E169" s="775"/>
      <c r="F169" s="776"/>
      <c r="G169" s="777" t="s">
        <v>75</v>
      </c>
      <c r="H169" s="775"/>
      <c r="I169" s="776"/>
      <c r="J169" s="777" t="s">
        <v>7</v>
      </c>
      <c r="K169" s="775"/>
      <c r="L169" s="776"/>
      <c r="M169" s="777" t="s">
        <v>8</v>
      </c>
      <c r="N169" s="776"/>
      <c r="O169" s="774" t="s">
        <v>9</v>
      </c>
      <c r="P169" s="775"/>
      <c r="Q169" s="776"/>
      <c r="R169" s="777" t="s">
        <v>10</v>
      </c>
      <c r="S169" s="778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/>
    </row>
    <row r="170" spans="1:41" ht="15" customHeight="1">
      <c r="A170" t="s">
        <v>84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/>
    </row>
    <row r="171" spans="1:41" ht="15" customHeight="1">
      <c r="A171" t="s">
        <v>375</v>
      </c>
      <c r="B171" s="12" t="s">
        <v>84</v>
      </c>
      <c r="C171" s="30" t="s">
        <v>87</v>
      </c>
      <c r="D171" s="14">
        <v>3134.8092905698804</v>
      </c>
      <c r="E171" s="83">
        <v>769402.84556308819</v>
      </c>
      <c r="F171" s="83">
        <v>577441.40071169578</v>
      </c>
      <c r="G171" s="163">
        <v>3134.8092905698804</v>
      </c>
      <c r="H171" s="83">
        <v>769402.84556308819</v>
      </c>
      <c r="I171" s="83">
        <v>577441.40071169578</v>
      </c>
      <c r="J171" s="61">
        <v>2930</v>
      </c>
      <c r="K171" s="31">
        <v>647137.62</v>
      </c>
      <c r="L171" s="34">
        <v>492546.20999999996</v>
      </c>
      <c r="M171" s="164">
        <v>-0.15890924535586853</v>
      </c>
      <c r="N171" s="60">
        <v>-84895.190711695817</v>
      </c>
      <c r="O171" s="61">
        <v>3100</v>
      </c>
      <c r="P171" s="31">
        <v>724216.94</v>
      </c>
      <c r="Q171" s="34">
        <v>543103.05999999994</v>
      </c>
      <c r="R171" s="164">
        <v>0.94516129032258067</v>
      </c>
      <c r="S171" s="86">
        <v>-50556.849999999977</v>
      </c>
      <c r="T171" s="83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/>
    </row>
    <row r="172" spans="1:41" ht="15" customHeight="1">
      <c r="A172" t="s">
        <v>376</v>
      </c>
      <c r="B172" s="12" t="s">
        <v>84</v>
      </c>
      <c r="C172" s="30" t="s">
        <v>88</v>
      </c>
      <c r="D172" s="14"/>
      <c r="E172" s="150"/>
      <c r="F172" s="165">
        <v>0.75050593332429738</v>
      </c>
      <c r="G172" s="42"/>
      <c r="H172" s="150"/>
      <c r="I172" s="165">
        <v>0.75050593332429738</v>
      </c>
      <c r="J172" s="61"/>
      <c r="K172" s="14"/>
      <c r="L172" s="165">
        <v>0.76111509326254279</v>
      </c>
      <c r="M172" s="164"/>
      <c r="N172" s="60"/>
      <c r="O172" s="61"/>
      <c r="P172" s="14"/>
      <c r="Q172" s="165">
        <v>0.74991764208111455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/>
    </row>
    <row r="173" spans="1:41" ht="15" customHeight="1">
      <c r="A173" t="s">
        <v>84</v>
      </c>
      <c r="B173" s="12" t="s">
        <v>84</v>
      </c>
      <c r="C173" s="88"/>
      <c r="D173" s="117"/>
      <c r="E173" s="166">
        <v>245.43848580441639</v>
      </c>
      <c r="F173" s="167"/>
      <c r="G173" s="24"/>
      <c r="H173" s="166">
        <v>245.43848580441639</v>
      </c>
      <c r="I173" s="167"/>
      <c r="J173" s="168"/>
      <c r="K173" s="169">
        <v>220.8660819112628</v>
      </c>
      <c r="L173" s="167"/>
      <c r="M173" s="170"/>
      <c r="N173" s="94"/>
      <c r="O173" s="168"/>
      <c r="P173" s="169">
        <v>233.61836774193546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/>
    </row>
    <row r="174" spans="1:41" ht="15" customHeight="1">
      <c r="A174" t="s">
        <v>377</v>
      </c>
      <c r="B174" s="12" t="s">
        <v>84</v>
      </c>
      <c r="C174" s="15" t="s">
        <v>89</v>
      </c>
      <c r="D174" s="171">
        <v>2234.0083585520092</v>
      </c>
      <c r="E174" s="83">
        <v>394825.23884637438</v>
      </c>
      <c r="F174" s="83">
        <v>275652.89919424843</v>
      </c>
      <c r="G174" s="172">
        <v>2234.0083585520092</v>
      </c>
      <c r="H174" s="83">
        <v>394825.23884637438</v>
      </c>
      <c r="I174" s="83">
        <v>275652.89919424843</v>
      </c>
      <c r="J174" s="172">
        <v>1638</v>
      </c>
      <c r="K174" s="31">
        <v>389497.9</v>
      </c>
      <c r="L174" s="34">
        <v>275651.80000000005</v>
      </c>
      <c r="M174" s="164">
        <v>-1.3492903498115065E-2</v>
      </c>
      <c r="N174" s="115">
        <v>-1.0991942483815365</v>
      </c>
      <c r="O174" s="172">
        <v>2351</v>
      </c>
      <c r="P174" s="173">
        <v>502846.51</v>
      </c>
      <c r="Q174" s="34">
        <v>349715.96</v>
      </c>
      <c r="R174" s="164">
        <v>0.69672479795831566</v>
      </c>
      <c r="S174" s="86">
        <v>-74064.159999999974</v>
      </c>
      <c r="T174" s="83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/>
    </row>
    <row r="175" spans="1:41" ht="15" customHeight="1">
      <c r="A175" t="s">
        <v>376</v>
      </c>
      <c r="B175" s="12" t="s">
        <v>84</v>
      </c>
      <c r="C175" s="30" t="s">
        <v>88</v>
      </c>
      <c r="D175" s="14"/>
      <c r="E175" s="14"/>
      <c r="F175" s="165">
        <v>0.69816433214773377</v>
      </c>
      <c r="G175" s="42"/>
      <c r="H175" s="14"/>
      <c r="I175" s="165">
        <v>0.69816433214773377</v>
      </c>
      <c r="J175" s="42"/>
      <c r="K175" s="14"/>
      <c r="L175" s="165">
        <v>0.7077106192356879</v>
      </c>
      <c r="M175" s="43"/>
      <c r="N175" s="44"/>
      <c r="O175" s="42"/>
      <c r="P175" s="14"/>
      <c r="Q175" s="165">
        <v>0.69547258068868767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/>
    </row>
    <row r="176" spans="1:41" ht="15" customHeight="1">
      <c r="A176" t="s">
        <v>84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/>
    </row>
    <row r="177" spans="1:41" ht="15" customHeight="1">
      <c r="A177" t="s">
        <v>379</v>
      </c>
      <c r="B177" s="12" t="s">
        <v>84</v>
      </c>
      <c r="C177" s="30" t="s">
        <v>90</v>
      </c>
      <c r="D177" s="14">
        <v>1656.4624073557754</v>
      </c>
      <c r="E177" s="83">
        <v>390630.56706513162</v>
      </c>
      <c r="F177" s="83">
        <v>286420.71593713347</v>
      </c>
      <c r="G177" s="42">
        <v>1656.4624073557754</v>
      </c>
      <c r="H177" s="83">
        <v>390630.56706513162</v>
      </c>
      <c r="I177" s="83">
        <v>286420.71593713347</v>
      </c>
      <c r="J177" s="61">
        <v>1978</v>
      </c>
      <c r="K177" s="173">
        <v>401976.32999999996</v>
      </c>
      <c r="L177" s="34">
        <v>297094.58999999997</v>
      </c>
      <c r="M177" s="164">
        <v>2.9044739176738849E-2</v>
      </c>
      <c r="N177" s="60">
        <v>10673.874062866496</v>
      </c>
      <c r="O177" s="61">
        <v>1628</v>
      </c>
      <c r="P177" s="173">
        <v>304323.55</v>
      </c>
      <c r="Q177" s="34">
        <v>211855.94</v>
      </c>
      <c r="R177" s="164">
        <v>1.2149877149877151</v>
      </c>
      <c r="S177" s="86">
        <v>85238.649999999965</v>
      </c>
      <c r="T177" s="83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/>
    </row>
    <row r="178" spans="1:41" ht="15" customHeight="1">
      <c r="A178" t="s">
        <v>376</v>
      </c>
      <c r="B178" s="12" t="s">
        <v>84</v>
      </c>
      <c r="C178" s="30" t="s">
        <v>88</v>
      </c>
      <c r="D178" s="14"/>
      <c r="E178" s="150"/>
      <c r="F178" s="165">
        <v>0.73322658308349242</v>
      </c>
      <c r="G178" s="42"/>
      <c r="H178" s="150"/>
      <c r="I178" s="165">
        <v>0.73322658308349242</v>
      </c>
      <c r="J178" s="61"/>
      <c r="K178" s="150"/>
      <c r="L178" s="165">
        <v>0.73908478641018494</v>
      </c>
      <c r="M178" s="164"/>
      <c r="N178" s="60">
        <v>5.8582033266925126E-3</v>
      </c>
      <c r="O178" s="61"/>
      <c r="P178" s="150"/>
      <c r="Q178" s="165">
        <v>0.69615361676741749</v>
      </c>
      <c r="R178" s="61"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/>
    </row>
    <row r="179" spans="1:41" ht="15" customHeight="1">
      <c r="A179" t="s">
        <v>84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/>
    </row>
    <row r="180" spans="1:41" ht="15" customHeight="1">
      <c r="A180" t="s">
        <v>380</v>
      </c>
      <c r="B180" s="12" t="s">
        <v>84</v>
      </c>
      <c r="C180" s="15" t="s">
        <v>91</v>
      </c>
      <c r="D180" s="111">
        <v>0</v>
      </c>
      <c r="E180" s="83">
        <v>649.06341278799914</v>
      </c>
      <c r="F180" s="83">
        <v>480.30692546311946</v>
      </c>
      <c r="G180" s="113">
        <v>0</v>
      </c>
      <c r="H180" s="83">
        <v>649.06341278799914</v>
      </c>
      <c r="I180" s="83">
        <v>480.30692546311946</v>
      </c>
      <c r="J180" s="172">
        <v>0</v>
      </c>
      <c r="K180" s="173">
        <v>2917.67</v>
      </c>
      <c r="L180" s="114">
        <v>2540.91</v>
      </c>
      <c r="M180" s="182">
        <v>3.4952002262265647</v>
      </c>
      <c r="N180" s="115">
        <v>2060.6030745368803</v>
      </c>
      <c r="O180" s="172">
        <v>0</v>
      </c>
      <c r="P180" s="173">
        <v>661.96</v>
      </c>
      <c r="Q180" s="114">
        <v>618.36</v>
      </c>
      <c r="R180" s="164">
        <v>0</v>
      </c>
      <c r="S180" s="116">
        <v>1922.5499999999997</v>
      </c>
      <c r="T180" s="8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/>
    </row>
    <row r="181" spans="1:41" ht="15" customHeight="1">
      <c r="A181" t="s">
        <v>376</v>
      </c>
      <c r="B181" s="12" t="s">
        <v>84</v>
      </c>
      <c r="C181" s="30" t="s">
        <v>88</v>
      </c>
      <c r="D181" s="77"/>
      <c r="E181" s="183"/>
      <c r="F181" s="165">
        <v>0.7400000000000001</v>
      </c>
      <c r="G181" s="79"/>
      <c r="H181" s="183"/>
      <c r="I181" s="165">
        <v>0.7400000000000001</v>
      </c>
      <c r="J181" s="184"/>
      <c r="K181" s="183">
        <v>0</v>
      </c>
      <c r="L181" s="165">
        <v>0.87086956372722057</v>
      </c>
      <c r="M181" s="61">
        <v>0</v>
      </c>
      <c r="N181" s="185"/>
      <c r="O181" s="184"/>
      <c r="P181" s="183">
        <v>0</v>
      </c>
      <c r="Q181" s="165">
        <v>0.93413499305093961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/>
    </row>
    <row r="182" spans="1:41" ht="15" customHeight="1">
      <c r="A182" t="s">
        <v>84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/>
    </row>
    <row r="183" spans="1:41" ht="15" customHeight="1" thickBot="1">
      <c r="A183" t="s">
        <v>381</v>
      </c>
      <c r="B183" s="12" t="s">
        <v>84</v>
      </c>
      <c r="C183" s="30" t="s">
        <v>92</v>
      </c>
      <c r="D183" s="14"/>
      <c r="E183" s="14"/>
      <c r="F183" s="60">
        <v>-27008.305487724698</v>
      </c>
      <c r="G183" s="42"/>
      <c r="H183" s="83"/>
      <c r="I183" s="83">
        <v>-27008.305487724698</v>
      </c>
      <c r="J183" s="61"/>
      <c r="K183" s="83"/>
      <c r="L183" s="83">
        <v>-21352.39</v>
      </c>
      <c r="M183" s="184"/>
      <c r="N183" s="60">
        <v>5655.9154877246983</v>
      </c>
      <c r="O183" s="61"/>
      <c r="P183" s="83"/>
      <c r="Q183" s="34">
        <v>-22406.55</v>
      </c>
      <c r="R183" s="193"/>
      <c r="S183" s="86">
        <v>1054.1599999999999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/>
    </row>
    <row r="184" spans="1:41" ht="15" customHeight="1" thickTop="1">
      <c r="A184" t="s">
        <v>382</v>
      </c>
      <c r="B184" s="12" t="s">
        <v>84</v>
      </c>
      <c r="C184" s="194" t="s">
        <v>93</v>
      </c>
      <c r="D184" s="195"/>
      <c r="E184" s="195">
        <v>1555507.7148873822</v>
      </c>
      <c r="F184" s="196">
        <v>1112987.0172808159</v>
      </c>
      <c r="G184" s="197"/>
      <c r="H184" s="195">
        <v>1555507.7148873822</v>
      </c>
      <c r="I184" s="196">
        <v>1112987.0172808159</v>
      </c>
      <c r="J184" s="197">
        <v>6546</v>
      </c>
      <c r="K184" s="195">
        <v>1441529.52</v>
      </c>
      <c r="L184" s="196">
        <v>1046481.12</v>
      </c>
      <c r="M184" s="198">
        <v>-7.3273950232792096E-2</v>
      </c>
      <c r="N184" s="196">
        <v>-66505.897280815872</v>
      </c>
      <c r="O184" s="197">
        <v>7079</v>
      </c>
      <c r="P184" s="195">
        <v>1532048.96</v>
      </c>
      <c r="Q184" s="196">
        <v>1082886.77</v>
      </c>
      <c r="R184" s="43">
        <v>0.92470687950275465</v>
      </c>
      <c r="S184" s="199">
        <v>-36405.650000000023</v>
      </c>
      <c r="T184" s="118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/>
    </row>
    <row r="185" spans="1:41" ht="15" customHeight="1">
      <c r="A185" t="s">
        <v>383</v>
      </c>
      <c r="B185" s="12" t="s">
        <v>84</v>
      </c>
      <c r="C185" s="200" t="s">
        <v>94</v>
      </c>
      <c r="D185" s="201"/>
      <c r="E185" s="201"/>
      <c r="F185" s="202">
        <v>0.7155136593850937</v>
      </c>
      <c r="G185" s="203"/>
      <c r="H185" s="201"/>
      <c r="I185" s="44">
        <v>0.7155136593850937</v>
      </c>
      <c r="J185" s="203"/>
      <c r="K185" s="204">
        <v>220.21532538955088</v>
      </c>
      <c r="L185" s="44">
        <v>0.72595191807102222</v>
      </c>
      <c r="M185" s="203"/>
      <c r="N185" s="202">
        <v>-5.9754423230649313E-2</v>
      </c>
      <c r="O185" s="203"/>
      <c r="P185" s="204">
        <v>216.42166407684701</v>
      </c>
      <c r="Q185" s="44">
        <v>0.70682256133642107</v>
      </c>
      <c r="R185" s="203"/>
      <c r="S185" s="45">
        <v>-39369.93528108771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/>
    </row>
    <row r="186" spans="1:41" ht="15" customHeight="1">
      <c r="A186" t="s">
        <v>84</v>
      </c>
      <c r="B186" s="12" t="s">
        <v>84</v>
      </c>
      <c r="C186" s="36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9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/>
    </row>
    <row r="187" spans="1:41" ht="15" customHeight="1">
      <c r="A187" t="s">
        <v>384</v>
      </c>
      <c r="B187" s="12" t="s">
        <v>84</v>
      </c>
      <c r="C187" s="30" t="s">
        <v>95</v>
      </c>
      <c r="D187" s="83"/>
      <c r="E187" s="83">
        <v>186484.41291036329</v>
      </c>
      <c r="F187" s="83">
        <v>44756.259098487186</v>
      </c>
      <c r="G187" s="61"/>
      <c r="H187" s="83">
        <v>186484.41291036329</v>
      </c>
      <c r="I187" s="83">
        <v>44756.259098487186</v>
      </c>
      <c r="J187" s="61"/>
      <c r="K187" s="31">
        <v>161755.77000000002</v>
      </c>
      <c r="L187" s="34">
        <v>33787.840000000011</v>
      </c>
      <c r="M187" s="85">
        <v>-0.13260434223126993</v>
      </c>
      <c r="N187" s="60">
        <v>-10968.419098487175</v>
      </c>
      <c r="O187" s="61"/>
      <c r="P187" s="31">
        <v>257126.06999999998</v>
      </c>
      <c r="Q187" s="34">
        <v>64208.569999999978</v>
      </c>
      <c r="R187" s="164">
        <v>0</v>
      </c>
      <c r="S187" s="86">
        <v>-30420.729999999967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/>
    </row>
    <row r="188" spans="1:41" ht="15" customHeight="1">
      <c r="A188" t="s">
        <v>376</v>
      </c>
      <c r="B188" s="12" t="s">
        <v>84</v>
      </c>
      <c r="C188" s="30" t="s">
        <v>88</v>
      </c>
      <c r="D188" s="14"/>
      <c r="E188" s="150"/>
      <c r="F188" s="165">
        <v>0.24</v>
      </c>
      <c r="G188" s="42"/>
      <c r="H188" s="150"/>
      <c r="I188" s="165">
        <v>0.24</v>
      </c>
      <c r="J188" s="184"/>
      <c r="K188" s="183"/>
      <c r="L188" s="165">
        <v>0.20888182226822577</v>
      </c>
      <c r="M188" s="184"/>
      <c r="N188" s="185"/>
      <c r="O188" s="184"/>
      <c r="P188" s="183"/>
      <c r="Q188" s="165">
        <v>0.2497162967566843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/>
    </row>
    <row r="189" spans="1:41" ht="15" customHeight="1">
      <c r="A189" t="s">
        <v>84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/>
    </row>
    <row r="190" spans="1:41" ht="15" customHeight="1">
      <c r="A190" t="s">
        <v>385</v>
      </c>
      <c r="B190" s="12" t="s">
        <v>84</v>
      </c>
      <c r="C190" s="30" t="s">
        <v>96</v>
      </c>
      <c r="D190" s="14"/>
      <c r="E190" s="83">
        <v>0</v>
      </c>
      <c r="F190" s="83">
        <v>0</v>
      </c>
      <c r="G190" s="42"/>
      <c r="H190" s="83">
        <v>0</v>
      </c>
      <c r="I190" s="83">
        <v>0</v>
      </c>
      <c r="J190" s="184"/>
      <c r="K190" s="31">
        <v>0</v>
      </c>
      <c r="L190" s="165"/>
      <c r="M190" s="184"/>
      <c r="N190" s="185"/>
      <c r="O190" s="184"/>
      <c r="P190" s="31"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/>
    </row>
    <row r="191" spans="1:41" ht="15" customHeight="1">
      <c r="A191" t="s">
        <v>376</v>
      </c>
      <c r="B191" s="12" t="s">
        <v>84</v>
      </c>
      <c r="C191" s="30" t="s">
        <v>88</v>
      </c>
      <c r="D191" s="14"/>
      <c r="E191" s="150"/>
      <c r="F191" s="165">
        <v>0</v>
      </c>
      <c r="G191" s="42"/>
      <c r="H191" s="150"/>
      <c r="I191" s="165">
        <v>0</v>
      </c>
      <c r="J191" s="184"/>
      <c r="K191" s="183"/>
      <c r="L191" s="165">
        <v>0</v>
      </c>
      <c r="M191" s="184"/>
      <c r="N191" s="185"/>
      <c r="O191" s="184"/>
      <c r="P191" s="183"/>
      <c r="Q191" s="165"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/>
    </row>
    <row r="192" spans="1:41" ht="15" customHeight="1" thickBot="1">
      <c r="A192" t="s">
        <v>84</v>
      </c>
      <c r="B192" s="12" t="s">
        <v>84</v>
      </c>
      <c r="C192" s="210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5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/>
    </row>
    <row r="193" spans="1:41" ht="15" customHeight="1" thickTop="1">
      <c r="A193" t="s">
        <v>386</v>
      </c>
      <c r="B193" s="12" t="s">
        <v>84</v>
      </c>
      <c r="C193" s="63" t="s">
        <v>97</v>
      </c>
      <c r="D193" s="64"/>
      <c r="E193" s="64">
        <v>1741992.1277977456</v>
      </c>
      <c r="F193" s="66">
        <v>1157743.2763793031</v>
      </c>
      <c r="G193" s="67"/>
      <c r="H193" s="64">
        <v>1741992.1277977456</v>
      </c>
      <c r="I193" s="66">
        <v>1157743.2763793031</v>
      </c>
      <c r="J193" s="67"/>
      <c r="K193" s="64">
        <v>1603285.29</v>
      </c>
      <c r="L193" s="66">
        <v>1080268.96</v>
      </c>
      <c r="M193" s="216">
        <v>9.1758260604763997E-3</v>
      </c>
      <c r="N193" s="66">
        <v>-77474.316379303113</v>
      </c>
      <c r="O193" s="67"/>
      <c r="P193" s="64">
        <v>1789175.03</v>
      </c>
      <c r="Q193" s="66">
        <v>1147095.3400000001</v>
      </c>
      <c r="R193" s="216">
        <v>3.2653745834441583E-2</v>
      </c>
      <c r="S193" s="69">
        <v>-66826.380000000121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/>
    </row>
    <row r="194" spans="1:41" ht="15" customHeight="1" thickBot="1">
      <c r="A194" t="s">
        <v>84</v>
      </c>
      <c r="B194" s="12" t="s">
        <v>84</v>
      </c>
      <c r="C194" s="70"/>
      <c r="D194" s="71"/>
      <c r="E194" s="71"/>
      <c r="F194" s="75">
        <v>0.66460878778076948</v>
      </c>
      <c r="G194" s="73"/>
      <c r="H194" s="71"/>
      <c r="I194" s="75">
        <v>0.66460878778076948</v>
      </c>
      <c r="J194" s="73"/>
      <c r="K194" s="71"/>
      <c r="L194" s="75">
        <v>0.67378461384124588</v>
      </c>
      <c r="M194" s="74"/>
      <c r="N194" s="75">
        <v>-6.691839025107045E-2</v>
      </c>
      <c r="O194" s="73"/>
      <c r="P194" s="71"/>
      <c r="Q194" s="75">
        <v>0.6411308680068043</v>
      </c>
      <c r="R194" s="74"/>
      <c r="S194" s="76">
        <v>-16.165307173604166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/>
    </row>
    <row r="195" spans="1:41" ht="15" customHeight="1" thickTop="1">
      <c r="A195" t="s">
        <v>84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/>
    </row>
    <row r="196" spans="1:41" ht="15" customHeight="1">
      <c r="A196" t="s">
        <v>387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/>
    </row>
    <row r="197" spans="1:41" ht="15" customHeight="1">
      <c r="A197" t="s">
        <v>388</v>
      </c>
      <c r="B197" s="12" t="s">
        <v>84</v>
      </c>
      <c r="C197" s="108" t="s">
        <v>42</v>
      </c>
      <c r="D197" s="14"/>
      <c r="E197" s="14"/>
      <c r="F197" s="31">
        <v>86213.423470344816</v>
      </c>
      <c r="G197" s="42"/>
      <c r="H197" s="14"/>
      <c r="I197" s="31">
        <v>86213.423470344816</v>
      </c>
      <c r="J197" s="42"/>
      <c r="K197" s="14"/>
      <c r="L197" s="34">
        <v>78832.52</v>
      </c>
      <c r="M197" s="42"/>
      <c r="N197" s="41"/>
      <c r="O197" s="42"/>
      <c r="P197" s="14"/>
      <c r="Q197" s="34">
        <v>90795.91</v>
      </c>
      <c r="R197" s="42"/>
      <c r="S197" s="35">
        <v>-11963.39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/>
    </row>
    <row r="198" spans="1:41" ht="15" customHeight="1">
      <c r="A198" t="s">
        <v>390</v>
      </c>
      <c r="B198" s="12" t="s">
        <v>84</v>
      </c>
      <c r="C198" s="109" t="s">
        <v>43</v>
      </c>
      <c r="D198" s="82"/>
      <c r="E198" s="14"/>
      <c r="F198" s="23">
        <v>62888.16388583908</v>
      </c>
      <c r="G198" s="84"/>
      <c r="H198" s="14"/>
      <c r="I198" s="23">
        <v>62888.16388583908</v>
      </c>
      <c r="J198" s="42"/>
      <c r="K198" s="14"/>
      <c r="L198" s="34">
        <v>59802.41</v>
      </c>
      <c r="M198" s="42"/>
      <c r="N198" s="60">
        <v>-3085.7538858390762</v>
      </c>
      <c r="O198" s="42"/>
      <c r="P198" s="14"/>
      <c r="Q198" s="34">
        <v>60958.28</v>
      </c>
      <c r="R198" s="42"/>
      <c r="S198" s="86">
        <v>-1155.8699999999953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/>
    </row>
    <row r="199" spans="1:41" ht="15" customHeight="1">
      <c r="A199" t="s">
        <v>391</v>
      </c>
      <c r="B199" s="12" t="s">
        <v>84</v>
      </c>
      <c r="C199" s="108" t="s">
        <v>44</v>
      </c>
      <c r="D199" s="110"/>
      <c r="E199" s="111"/>
      <c r="F199" s="31">
        <v>84950.876647760917</v>
      </c>
      <c r="G199" s="112"/>
      <c r="H199" s="111"/>
      <c r="I199" s="31">
        <v>84950.876647760917</v>
      </c>
      <c r="J199" s="113"/>
      <c r="K199" s="111"/>
      <c r="L199" s="114">
        <v>77126.52</v>
      </c>
      <c r="M199" s="113"/>
      <c r="N199" s="115">
        <v>-7824.3566477609129</v>
      </c>
      <c r="O199" s="113"/>
      <c r="P199" s="111"/>
      <c r="Q199" s="114">
        <v>65880.2</v>
      </c>
      <c r="R199" s="113"/>
      <c r="S199" s="116">
        <v>11246.320000000007</v>
      </c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/>
    </row>
    <row r="200" spans="1:41" ht="15" customHeight="1">
      <c r="A200" t="s">
        <v>393</v>
      </c>
      <c r="B200" s="12" t="s">
        <v>84</v>
      </c>
      <c r="C200" s="108" t="s">
        <v>45</v>
      </c>
      <c r="D200" s="82"/>
      <c r="E200" s="14"/>
      <c r="F200" s="31">
        <v>216054.79299310347</v>
      </c>
      <c r="G200" s="84"/>
      <c r="H200" s="14"/>
      <c r="I200" s="31">
        <v>216054.79299310347</v>
      </c>
      <c r="J200" s="42"/>
      <c r="K200" s="14"/>
      <c r="L200" s="34">
        <v>159285.09</v>
      </c>
      <c r="M200" s="42"/>
      <c r="N200" s="60">
        <v>-56769.702993103478</v>
      </c>
      <c r="O200" s="42"/>
      <c r="P200" s="14"/>
      <c r="Q200" s="34">
        <v>149348.53</v>
      </c>
      <c r="R200" s="42"/>
      <c r="S200" s="86">
        <v>9936.5599999999977</v>
      </c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/>
    </row>
    <row r="201" spans="1:41" ht="15" customHeight="1">
      <c r="A201" t="s">
        <v>394</v>
      </c>
      <c r="B201" s="12" t="s">
        <v>84</v>
      </c>
      <c r="C201" s="30" t="s">
        <v>21</v>
      </c>
      <c r="D201" s="82"/>
      <c r="E201" s="14"/>
      <c r="F201" s="31">
        <v>0</v>
      </c>
      <c r="G201" s="84"/>
      <c r="H201" s="14"/>
      <c r="I201" s="31">
        <v>0</v>
      </c>
      <c r="J201" s="42"/>
      <c r="K201" s="14"/>
      <c r="L201" s="34">
        <v>0</v>
      </c>
      <c r="M201" s="42"/>
      <c r="N201" s="60">
        <v>0</v>
      </c>
      <c r="O201" s="42"/>
      <c r="P201" s="14"/>
      <c r="Q201" s="34">
        <v>0</v>
      </c>
      <c r="R201" s="42"/>
      <c r="S201" s="86"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/>
    </row>
    <row r="202" spans="1:41" ht="15" customHeight="1">
      <c r="A202" t="s">
        <v>394</v>
      </c>
      <c r="B202" s="12" t="s">
        <v>84</v>
      </c>
      <c r="C202" s="30" t="s">
        <v>21</v>
      </c>
      <c r="D202" s="82"/>
      <c r="E202" s="14"/>
      <c r="F202" s="31">
        <v>0</v>
      </c>
      <c r="G202" s="84"/>
      <c r="H202" s="14"/>
      <c r="I202" s="31">
        <v>0</v>
      </c>
      <c r="J202" s="42"/>
      <c r="K202" s="14"/>
      <c r="L202" s="34">
        <v>0</v>
      </c>
      <c r="M202" s="42"/>
      <c r="N202" s="60">
        <v>0</v>
      </c>
      <c r="O202" s="42"/>
      <c r="P202" s="14"/>
      <c r="Q202" s="34">
        <v>0</v>
      </c>
      <c r="R202" s="42"/>
      <c r="S202" s="86"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/>
    </row>
    <row r="203" spans="1:41" ht="15" customHeight="1">
      <c r="A203" t="s">
        <v>394</v>
      </c>
      <c r="B203" s="12" t="s">
        <v>84</v>
      </c>
      <c r="C203" s="30" t="s">
        <v>21</v>
      </c>
      <c r="D203" s="82"/>
      <c r="E203" s="14"/>
      <c r="F203" s="31">
        <v>0</v>
      </c>
      <c r="G203" s="84"/>
      <c r="H203" s="14"/>
      <c r="I203" s="31">
        <v>0</v>
      </c>
      <c r="J203" s="42"/>
      <c r="K203" s="14"/>
      <c r="L203" s="34">
        <v>0</v>
      </c>
      <c r="M203" s="42"/>
      <c r="N203" s="60">
        <v>0</v>
      </c>
      <c r="O203" s="42"/>
      <c r="P203" s="14"/>
      <c r="Q203" s="34">
        <v>0</v>
      </c>
      <c r="R203" s="42"/>
      <c r="S203" s="86"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/>
    </row>
    <row r="204" spans="1:41" ht="15" customHeight="1">
      <c r="A204" t="s">
        <v>395</v>
      </c>
      <c r="B204" s="12" t="s">
        <v>84</v>
      </c>
      <c r="C204" s="109" t="s">
        <v>46</v>
      </c>
      <c r="D204" s="82"/>
      <c r="E204" s="14"/>
      <c r="F204" s="31">
        <v>117711.61643964576</v>
      </c>
      <c r="G204" s="84"/>
      <c r="H204" s="14"/>
      <c r="I204" s="31">
        <v>117711.61643964576</v>
      </c>
      <c r="J204" s="42"/>
      <c r="K204" s="14"/>
      <c r="L204" s="34">
        <v>99587.99</v>
      </c>
      <c r="M204" s="42"/>
      <c r="N204" s="60">
        <v>-18123.626439645755</v>
      </c>
      <c r="O204" s="42"/>
      <c r="P204" s="14"/>
      <c r="Q204" s="34">
        <v>107027.88</v>
      </c>
      <c r="R204" s="42"/>
      <c r="S204" s="86">
        <v>-7439.8899999999994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/>
    </row>
    <row r="205" spans="1:41" ht="15" customHeight="1">
      <c r="A205" t="s">
        <v>396</v>
      </c>
      <c r="B205" s="12" t="s">
        <v>84</v>
      </c>
      <c r="C205" s="108" t="s">
        <v>47</v>
      </c>
      <c r="D205" s="110"/>
      <c r="E205" s="111"/>
      <c r="F205" s="56">
        <v>117711.61643964576</v>
      </c>
      <c r="G205" s="112"/>
      <c r="H205" s="111"/>
      <c r="I205" s="56">
        <v>117711.61643964576</v>
      </c>
      <c r="J205" s="113"/>
      <c r="K205" s="111"/>
      <c r="L205" s="114">
        <v>105788.29</v>
      </c>
      <c r="M205" s="113"/>
      <c r="N205" s="115">
        <v>-11923.326439645767</v>
      </c>
      <c r="O205" s="113"/>
      <c r="P205" s="111"/>
      <c r="Q205" s="114">
        <v>87765.72</v>
      </c>
      <c r="R205" s="113"/>
      <c r="S205" s="116">
        <v>18022.569999999992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/>
    </row>
    <row r="206" spans="1:41" ht="15" customHeight="1">
      <c r="A206" t="s">
        <v>397</v>
      </c>
      <c r="B206" s="12" t="s">
        <v>84</v>
      </c>
      <c r="C206" s="108" t="s">
        <v>48</v>
      </c>
      <c r="D206" s="82"/>
      <c r="E206" s="14"/>
      <c r="F206" s="31">
        <v>84359.991781746154</v>
      </c>
      <c r="G206" s="84"/>
      <c r="H206" s="14"/>
      <c r="I206" s="31">
        <v>84359.991781746154</v>
      </c>
      <c r="J206" s="42"/>
      <c r="K206" s="14"/>
      <c r="L206" s="34">
        <v>75814.929999999993</v>
      </c>
      <c r="M206" s="42"/>
      <c r="N206" s="60">
        <v>-8545.0617817461607</v>
      </c>
      <c r="O206" s="42"/>
      <c r="P206" s="14"/>
      <c r="Q206" s="34">
        <v>60348.63</v>
      </c>
      <c r="R206" s="42"/>
      <c r="S206" s="86">
        <v>15466.299999999996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/>
    </row>
    <row r="207" spans="1:41" ht="15" customHeight="1">
      <c r="A207" t="s">
        <v>398</v>
      </c>
      <c r="B207" s="12" t="s">
        <v>84</v>
      </c>
      <c r="C207" s="108" t="s">
        <v>49</v>
      </c>
      <c r="D207" s="82"/>
      <c r="E207" s="14"/>
      <c r="F207" s="31">
        <v>19618.602739940965</v>
      </c>
      <c r="G207" s="84"/>
      <c r="H207" s="14"/>
      <c r="I207" s="31">
        <v>19618.602739940965</v>
      </c>
      <c r="J207" s="42"/>
      <c r="K207" s="14"/>
      <c r="L207" s="34">
        <v>17631.39</v>
      </c>
      <c r="M207" s="42"/>
      <c r="N207" s="60">
        <v>-1987.2127399409655</v>
      </c>
      <c r="O207" s="42"/>
      <c r="P207" s="14"/>
      <c r="Q207" s="34">
        <v>21675.279999999999</v>
      </c>
      <c r="R207" s="42"/>
      <c r="S207" s="86">
        <v>-4043.8899999999994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/>
    </row>
    <row r="208" spans="1:41" ht="15" customHeight="1">
      <c r="A208" t="s">
        <v>394</v>
      </c>
      <c r="B208" s="12" t="s">
        <v>84</v>
      </c>
      <c r="C208" s="30" t="s">
        <v>21</v>
      </c>
      <c r="D208" s="89"/>
      <c r="E208" s="117"/>
      <c r="F208" s="31">
        <v>0</v>
      </c>
      <c r="G208" s="91"/>
      <c r="H208" s="117"/>
      <c r="I208" s="31">
        <v>0</v>
      </c>
      <c r="J208" s="24"/>
      <c r="K208" s="117"/>
      <c r="L208" s="34">
        <v>0</v>
      </c>
      <c r="M208" s="24"/>
      <c r="N208" s="94">
        <v>0</v>
      </c>
      <c r="O208" s="24"/>
      <c r="P208" s="117"/>
      <c r="Q208" s="34">
        <v>0</v>
      </c>
      <c r="R208" s="24"/>
      <c r="S208" s="95"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/>
    </row>
    <row r="209" spans="1:41" ht="15" customHeight="1">
      <c r="A209" t="s">
        <v>399</v>
      </c>
      <c r="B209" s="12" t="s">
        <v>84</v>
      </c>
      <c r="C209" s="99" t="s">
        <v>50</v>
      </c>
      <c r="D209" s="100" t="s">
        <v>98</v>
      </c>
      <c r="E209" s="101">
        <v>0.6819379568043078</v>
      </c>
      <c r="F209" s="102">
        <v>789509.08439802693</v>
      </c>
      <c r="G209" s="103" t="s">
        <v>98</v>
      </c>
      <c r="H209" s="101">
        <v>0.6819379568043078</v>
      </c>
      <c r="I209" s="102">
        <v>789509.08439802693</v>
      </c>
      <c r="J209" s="103" t="s">
        <v>98</v>
      </c>
      <c r="K209" s="101">
        <v>0.62379755871167497</v>
      </c>
      <c r="L209" s="102">
        <v>673869.14</v>
      </c>
      <c r="M209" s="154"/>
      <c r="N209" s="119">
        <v>-115639.94439802691</v>
      </c>
      <c r="O209" s="103" t="s">
        <v>98</v>
      </c>
      <c r="P209" s="101">
        <v>0.56124404620107693</v>
      </c>
      <c r="Q209" s="102">
        <v>643800.43000000005</v>
      </c>
      <c r="R209" s="154"/>
      <c r="S209" s="120">
        <v>30068.709999999963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/>
    </row>
    <row r="210" spans="1:41" ht="15" customHeight="1">
      <c r="A210" t="s">
        <v>400</v>
      </c>
      <c r="B210" s="12" t="s">
        <v>84</v>
      </c>
      <c r="C210" s="30" t="s">
        <v>51</v>
      </c>
      <c r="D210" s="82"/>
      <c r="E210" s="14"/>
      <c r="F210" s="31">
        <v>49512.341666666667</v>
      </c>
      <c r="G210" s="84"/>
      <c r="H210" s="14"/>
      <c r="I210" s="31">
        <v>49512.341666666667</v>
      </c>
      <c r="J210" s="42"/>
      <c r="K210" s="14"/>
      <c r="L210" s="34">
        <v>44309.73</v>
      </c>
      <c r="M210" s="42"/>
      <c r="N210" s="60">
        <v>-5202.611666666664</v>
      </c>
      <c r="O210" s="42"/>
      <c r="P210" s="14"/>
      <c r="Q210" s="34">
        <v>85953.88</v>
      </c>
      <c r="R210" s="42"/>
      <c r="S210" s="86">
        <v>-41644.15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/>
    </row>
    <row r="211" spans="1:41" ht="15" customHeight="1">
      <c r="A211" t="s">
        <v>401</v>
      </c>
      <c r="B211" s="12" t="s">
        <v>84</v>
      </c>
      <c r="C211" s="30" t="s">
        <v>52</v>
      </c>
      <c r="D211" s="82"/>
      <c r="E211" s="14"/>
      <c r="F211" s="31">
        <v>17837.064863342617</v>
      </c>
      <c r="G211" s="84"/>
      <c r="H211" s="14"/>
      <c r="I211" s="31">
        <v>17837.064863342617</v>
      </c>
      <c r="J211" s="42"/>
      <c r="K211" s="14"/>
      <c r="L211" s="34">
        <v>21035.160000000003</v>
      </c>
      <c r="M211" s="42"/>
      <c r="N211" s="60">
        <v>3198.0951366573863</v>
      </c>
      <c r="O211" s="42"/>
      <c r="P211" s="14"/>
      <c r="Q211" s="34">
        <v>15428.439999999999</v>
      </c>
      <c r="R211" s="42"/>
      <c r="S211" s="86">
        <v>5606.7200000000048</v>
      </c>
      <c r="T211" s="14"/>
      <c r="U211" s="14" t="s">
        <v>570</v>
      </c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/>
    </row>
    <row r="212" spans="1:41" ht="15" customHeight="1">
      <c r="A212" t="s">
        <v>402</v>
      </c>
      <c r="B212" s="12" t="s">
        <v>84</v>
      </c>
      <c r="C212" s="88" t="s">
        <v>53</v>
      </c>
      <c r="D212" s="89"/>
      <c r="E212" s="117"/>
      <c r="F212" s="23">
        <v>125948.56000000001</v>
      </c>
      <c r="G212" s="91"/>
      <c r="H212" s="117"/>
      <c r="I212" s="23">
        <v>125948.56000000001</v>
      </c>
      <c r="J212" s="24"/>
      <c r="K212" s="117"/>
      <c r="L212" s="34">
        <v>103792.79</v>
      </c>
      <c r="M212" s="24"/>
      <c r="N212" s="94">
        <v>-22155.770000000019</v>
      </c>
      <c r="O212" s="24"/>
      <c r="P212" s="117"/>
      <c r="Q212" s="34">
        <v>93674.13</v>
      </c>
      <c r="R212" s="24"/>
      <c r="S212" s="95">
        <v>10118.659999999989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/>
    </row>
    <row r="213" spans="1:41" ht="15" customHeight="1">
      <c r="A213" t="s">
        <v>403</v>
      </c>
      <c r="B213" s="12" t="s">
        <v>84</v>
      </c>
      <c r="C213" s="30" t="s">
        <v>54</v>
      </c>
      <c r="D213" s="82"/>
      <c r="E213" s="14"/>
      <c r="F213" s="31">
        <v>30978.830400000003</v>
      </c>
      <c r="G213" s="84"/>
      <c r="H213" s="14"/>
      <c r="I213" s="31">
        <v>30978.830400000003</v>
      </c>
      <c r="J213" s="42"/>
      <c r="K213" s="14"/>
      <c r="L213" s="114">
        <v>27427.85</v>
      </c>
      <c r="M213" s="42"/>
      <c r="N213" s="60">
        <v>-3550.980400000004</v>
      </c>
      <c r="O213" s="42"/>
      <c r="P213" s="14"/>
      <c r="Q213" s="114">
        <v>27387.51</v>
      </c>
      <c r="R213" s="42"/>
      <c r="S213" s="86">
        <v>40.340000000000146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/>
    </row>
    <row r="214" spans="1:41" ht="15" customHeight="1">
      <c r="A214" t="s">
        <v>404</v>
      </c>
      <c r="B214" s="12" t="s">
        <v>84</v>
      </c>
      <c r="C214" s="30" t="s">
        <v>55</v>
      </c>
      <c r="D214" s="82"/>
      <c r="E214" s="14"/>
      <c r="F214" s="31">
        <v>8381.6081999999988</v>
      </c>
      <c r="G214" s="84"/>
      <c r="H214" s="14"/>
      <c r="I214" s="31">
        <v>8381.6081999999988</v>
      </c>
      <c r="J214" s="42"/>
      <c r="K214" s="14"/>
      <c r="L214" s="34">
        <v>2793.17</v>
      </c>
      <c r="M214" s="42"/>
      <c r="N214" s="60">
        <v>-5588.4381999999987</v>
      </c>
      <c r="O214" s="42"/>
      <c r="P214" s="14"/>
      <c r="Q214" s="34">
        <v>10209.36</v>
      </c>
      <c r="R214" s="42"/>
      <c r="S214" s="86">
        <v>-7416.1900000000005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/>
    </row>
    <row r="215" spans="1:41" ht="15" customHeight="1">
      <c r="A215" t="s">
        <v>405</v>
      </c>
      <c r="B215" s="12" t="s">
        <v>84</v>
      </c>
      <c r="C215" s="88" t="s">
        <v>56</v>
      </c>
      <c r="D215" s="89"/>
      <c r="E215" s="117"/>
      <c r="F215" s="23">
        <v>25266.646999999997</v>
      </c>
      <c r="G215" s="91"/>
      <c r="H215" s="117"/>
      <c r="I215" s="23">
        <v>25266.646999999997</v>
      </c>
      <c r="J215" s="24"/>
      <c r="K215" s="117"/>
      <c r="L215" s="34">
        <v>15773.43</v>
      </c>
      <c r="M215" s="24"/>
      <c r="N215" s="94">
        <v>-9493.2169999999969</v>
      </c>
      <c r="O215" s="24"/>
      <c r="P215" s="117"/>
      <c r="Q215" s="34">
        <v>76860.84</v>
      </c>
      <c r="R215" s="24"/>
      <c r="S215" s="95">
        <v>-61087.409999999996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/>
    </row>
    <row r="216" spans="1:41" ht="15" customHeight="1">
      <c r="A216" t="s">
        <v>406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v>0</v>
      </c>
      <c r="M216" s="42"/>
      <c r="N216" s="60">
        <v>0</v>
      </c>
      <c r="O216" s="42"/>
      <c r="P216" s="14"/>
      <c r="Q216" s="114">
        <v>0</v>
      </c>
      <c r="R216" s="42"/>
      <c r="S216" s="86"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/>
    </row>
    <row r="217" spans="1:41" ht="15" customHeight="1">
      <c r="A217" t="s">
        <v>407</v>
      </c>
      <c r="B217" s="12" t="s">
        <v>84</v>
      </c>
      <c r="C217" s="30" t="s">
        <v>57</v>
      </c>
      <c r="D217" s="82"/>
      <c r="E217" s="14"/>
      <c r="F217" s="31">
        <v>3822</v>
      </c>
      <c r="G217" s="84"/>
      <c r="H217" s="14"/>
      <c r="I217" s="31">
        <v>3822</v>
      </c>
      <c r="J217" s="42"/>
      <c r="K217" s="14"/>
      <c r="L217" s="34">
        <v>5751.71</v>
      </c>
      <c r="M217" s="42"/>
      <c r="N217" s="60">
        <v>1929.71</v>
      </c>
      <c r="O217" s="42"/>
      <c r="P217" s="14"/>
      <c r="Q217" s="34">
        <v>4369.59</v>
      </c>
      <c r="R217" s="42"/>
      <c r="S217" s="86">
        <v>1382.12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/>
    </row>
    <row r="218" spans="1:41" ht="15" customHeight="1">
      <c r="A218" t="s">
        <v>408</v>
      </c>
      <c r="B218" s="12" t="s">
        <v>84</v>
      </c>
      <c r="C218" s="30" t="s">
        <v>58</v>
      </c>
      <c r="D218" s="82"/>
      <c r="E218" s="14"/>
      <c r="F218" s="31">
        <v>9100</v>
      </c>
      <c r="G218" s="84"/>
      <c r="H218" s="14"/>
      <c r="I218" s="31">
        <v>9100</v>
      </c>
      <c r="J218" s="42"/>
      <c r="K218" s="14"/>
      <c r="L218" s="34">
        <v>4233.59</v>
      </c>
      <c r="M218" s="42"/>
      <c r="N218" s="60">
        <v>-4866.41</v>
      </c>
      <c r="O218" s="42"/>
      <c r="P218" s="14"/>
      <c r="Q218" s="34">
        <v>9100</v>
      </c>
      <c r="R218" s="42"/>
      <c r="S218" s="86">
        <v>-4866.41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/>
    </row>
    <row r="219" spans="1:41" ht="15" customHeight="1">
      <c r="A219" t="s">
        <v>409</v>
      </c>
      <c r="B219" s="12" t="s">
        <v>84</v>
      </c>
      <c r="C219" s="30" t="s">
        <v>59</v>
      </c>
      <c r="D219" s="82"/>
      <c r="E219" s="14"/>
      <c r="F219" s="31">
        <v>3662.3999999999992</v>
      </c>
      <c r="G219" s="84"/>
      <c r="H219" s="14"/>
      <c r="I219" s="31">
        <v>3662.3999999999992</v>
      </c>
      <c r="J219" s="42"/>
      <c r="K219" s="14"/>
      <c r="L219" s="33">
        <v>2649.5</v>
      </c>
      <c r="M219" s="42"/>
      <c r="N219" s="60">
        <v>-1012.8999999999992</v>
      </c>
      <c r="O219" s="42"/>
      <c r="P219" s="14"/>
      <c r="Q219" s="33">
        <v>3108</v>
      </c>
      <c r="R219" s="42"/>
      <c r="S219" s="86">
        <v>-458.5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/>
    </row>
    <row r="220" spans="1:41" ht="15" customHeight="1">
      <c r="A220" t="s">
        <v>410</v>
      </c>
      <c r="B220" s="12" t="s">
        <v>84</v>
      </c>
      <c r="C220" s="30" t="s">
        <v>60</v>
      </c>
      <c r="D220" s="82"/>
      <c r="E220" s="14"/>
      <c r="F220" s="31">
        <v>3228.2880000000005</v>
      </c>
      <c r="G220" s="84"/>
      <c r="H220" s="14"/>
      <c r="I220" s="31">
        <v>3228.2880000000005</v>
      </c>
      <c r="J220" s="42"/>
      <c r="K220" s="14"/>
      <c r="L220" s="34">
        <v>1699.95</v>
      </c>
      <c r="M220" s="42"/>
      <c r="N220" s="60">
        <v>-1528.3380000000004</v>
      </c>
      <c r="O220" s="42"/>
      <c r="P220" s="14"/>
      <c r="Q220" s="34">
        <v>3612.11</v>
      </c>
      <c r="R220" s="42"/>
      <c r="S220" s="86">
        <v>-1912.16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/>
    </row>
    <row r="221" spans="1:41" ht="15" customHeight="1">
      <c r="A221" t="s">
        <v>411</v>
      </c>
      <c r="B221" s="12" t="s">
        <v>84</v>
      </c>
      <c r="C221" s="30" t="s">
        <v>61</v>
      </c>
      <c r="D221" s="82"/>
      <c r="E221" s="14"/>
      <c r="F221" s="31">
        <v>1453.1999999999998</v>
      </c>
      <c r="G221" s="84"/>
      <c r="H221" s="14"/>
      <c r="I221" s="31">
        <v>1453.1999999999998</v>
      </c>
      <c r="J221" s="42"/>
      <c r="K221" s="14"/>
      <c r="L221" s="34">
        <v>783.68</v>
      </c>
      <c r="M221" s="42"/>
      <c r="N221" s="60">
        <v>-669.51999999999987</v>
      </c>
      <c r="O221" s="42"/>
      <c r="P221" s="14"/>
      <c r="Q221" s="34">
        <v>847.95</v>
      </c>
      <c r="R221" s="42"/>
      <c r="S221" s="86">
        <v>-64.270000000000095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/>
    </row>
    <row r="222" spans="1:41" ht="15" customHeight="1">
      <c r="A222" t="s">
        <v>412</v>
      </c>
      <c r="B222" s="12" t="s">
        <v>84</v>
      </c>
      <c r="C222" s="30" t="s">
        <v>62</v>
      </c>
      <c r="D222" s="82"/>
      <c r="E222" s="14"/>
      <c r="F222" s="31">
        <v>6732.88</v>
      </c>
      <c r="G222" s="84"/>
      <c r="H222" s="14"/>
      <c r="I222" s="31">
        <v>6732.88</v>
      </c>
      <c r="J222" s="42"/>
      <c r="K222" s="14"/>
      <c r="L222" s="34">
        <v>3638.11</v>
      </c>
      <c r="M222" s="42"/>
      <c r="N222" s="60">
        <v>-3094.77</v>
      </c>
      <c r="O222" s="42"/>
      <c r="P222" s="14"/>
      <c r="Q222" s="34">
        <v>8830.34</v>
      </c>
      <c r="R222" s="42"/>
      <c r="S222" s="86">
        <v>-5192.2299999999996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/>
    </row>
    <row r="223" spans="1:41" ht="15" customHeight="1">
      <c r="A223" t="s">
        <v>413</v>
      </c>
      <c r="B223" s="12" t="s">
        <v>84</v>
      </c>
      <c r="C223" s="30" t="s">
        <v>63</v>
      </c>
      <c r="D223" s="82"/>
      <c r="E223" s="14"/>
      <c r="F223" s="31">
        <v>9738.82</v>
      </c>
      <c r="G223" s="84"/>
      <c r="H223" s="14"/>
      <c r="I223" s="31">
        <v>9738.82</v>
      </c>
      <c r="J223" s="42"/>
      <c r="K223" s="14"/>
      <c r="L223" s="34">
        <v>10970.66</v>
      </c>
      <c r="M223" s="42"/>
      <c r="N223" s="60">
        <v>1231.8400000000001</v>
      </c>
      <c r="O223" s="42"/>
      <c r="P223" s="14"/>
      <c r="Q223" s="34">
        <v>19506.689999999999</v>
      </c>
      <c r="R223" s="42"/>
      <c r="S223" s="86">
        <v>-8536.0299999999988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/>
    </row>
    <row r="224" spans="1:41" ht="15" customHeight="1">
      <c r="A224" t="s">
        <v>414</v>
      </c>
      <c r="B224" s="12" t="s">
        <v>84</v>
      </c>
      <c r="C224" s="30" t="s">
        <v>64</v>
      </c>
      <c r="D224" s="82"/>
      <c r="E224" s="14"/>
      <c r="F224" s="31">
        <v>13770.708545073941</v>
      </c>
      <c r="G224" s="84"/>
      <c r="H224" s="14"/>
      <c r="I224" s="31">
        <v>13770.708545073941</v>
      </c>
      <c r="J224" s="42"/>
      <c r="K224" s="14"/>
      <c r="L224" s="34">
        <v>10145.6505</v>
      </c>
      <c r="M224" s="42"/>
      <c r="N224" s="60">
        <v>-3625.0580450739417</v>
      </c>
      <c r="O224" s="42"/>
      <c r="P224" s="14"/>
      <c r="Q224" s="34">
        <v>10993.092750000002</v>
      </c>
      <c r="R224" s="42"/>
      <c r="S224" s="86">
        <v>-847.44225000000188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/>
    </row>
    <row r="225" spans="1:41" ht="15" customHeight="1">
      <c r="A225" t="s">
        <v>394</v>
      </c>
      <c r="B225" s="12" t="s">
        <v>84</v>
      </c>
      <c r="C225" s="30" t="s">
        <v>21</v>
      </c>
      <c r="D225" s="82"/>
      <c r="E225" s="14"/>
      <c r="F225" s="31">
        <v>0</v>
      </c>
      <c r="G225" s="84"/>
      <c r="H225" s="14"/>
      <c r="I225" s="31">
        <v>0</v>
      </c>
      <c r="J225" s="42"/>
      <c r="K225" s="14"/>
      <c r="L225" s="34">
        <v>0</v>
      </c>
      <c r="M225" s="42"/>
      <c r="N225" s="60">
        <v>0</v>
      </c>
      <c r="O225" s="42"/>
      <c r="P225" s="14"/>
      <c r="Q225" s="34">
        <v>0</v>
      </c>
      <c r="R225" s="42"/>
      <c r="S225" s="86"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/>
    </row>
    <row r="226" spans="1:41" ht="15" customHeight="1">
      <c r="A226" t="s">
        <v>394</v>
      </c>
      <c r="B226" s="12" t="s">
        <v>84</v>
      </c>
      <c r="C226" s="30" t="s">
        <v>21</v>
      </c>
      <c r="D226" s="82"/>
      <c r="E226" s="14"/>
      <c r="F226" s="31">
        <v>0</v>
      </c>
      <c r="G226" s="84"/>
      <c r="H226" s="14"/>
      <c r="I226" s="31">
        <v>0</v>
      </c>
      <c r="J226" s="42"/>
      <c r="K226" s="14"/>
      <c r="L226" s="34">
        <v>0</v>
      </c>
      <c r="M226" s="42"/>
      <c r="N226" s="60">
        <v>0</v>
      </c>
      <c r="O226" s="42"/>
      <c r="P226" s="14"/>
      <c r="Q226" s="34">
        <v>0</v>
      </c>
      <c r="R226" s="42"/>
      <c r="S226" s="86"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/>
    </row>
    <row r="227" spans="1:41" ht="15" customHeight="1">
      <c r="A227" t="s">
        <v>394</v>
      </c>
      <c r="B227" s="12" t="s">
        <v>84</v>
      </c>
      <c r="C227" s="30" t="s">
        <v>21</v>
      </c>
      <c r="D227" s="82"/>
      <c r="E227" s="14"/>
      <c r="F227" s="31">
        <v>0</v>
      </c>
      <c r="G227" s="84"/>
      <c r="H227" s="14"/>
      <c r="I227" s="31">
        <v>0</v>
      </c>
      <c r="J227" s="42"/>
      <c r="K227" s="14"/>
      <c r="L227" s="34">
        <v>0</v>
      </c>
      <c r="M227" s="42"/>
      <c r="N227" s="60">
        <v>0</v>
      </c>
      <c r="O227" s="42"/>
      <c r="P227" s="14"/>
      <c r="Q227" s="34">
        <v>0</v>
      </c>
      <c r="R227" s="42"/>
      <c r="S227" s="86"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/>
    </row>
    <row r="228" spans="1:41" ht="15" customHeight="1">
      <c r="A228"/>
      <c r="B228" s="12"/>
      <c r="C228" s="99" t="s">
        <v>65</v>
      </c>
      <c r="D228" s="100" t="s">
        <v>98</v>
      </c>
      <c r="E228" s="101">
        <v>0.26727285313441618</v>
      </c>
      <c r="F228" s="102">
        <v>309433.34867508325</v>
      </c>
      <c r="G228" s="103" t="s">
        <v>98</v>
      </c>
      <c r="H228" s="101">
        <v>0.26727285313441618</v>
      </c>
      <c r="I228" s="102">
        <v>309433.34867508325</v>
      </c>
      <c r="J228" s="103" t="s">
        <v>98</v>
      </c>
      <c r="K228" s="101">
        <v>0.23605693576533013</v>
      </c>
      <c r="L228" s="102">
        <v>255004.98049999998</v>
      </c>
      <c r="M228" s="106"/>
      <c r="N228" s="102">
        <v>-54428.368175083277</v>
      </c>
      <c r="O228" s="103" t="s">
        <v>98</v>
      </c>
      <c r="P228" s="101">
        <v>0.32245090695774253</v>
      </c>
      <c r="Q228" s="102">
        <v>369881.93275000009</v>
      </c>
      <c r="R228" s="106"/>
      <c r="S228" s="107">
        <v>-114876.95225000012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/>
    </row>
    <row r="229" spans="1:41" ht="15" customHeight="1">
      <c r="A229"/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/>
    </row>
    <row r="230" spans="1:41" ht="15" customHeight="1">
      <c r="A230"/>
      <c r="B230" s="12"/>
      <c r="C230" s="99" t="s">
        <v>66</v>
      </c>
      <c r="D230" s="100" t="s">
        <v>40</v>
      </c>
      <c r="E230" s="101">
        <v>0.94921080993872398</v>
      </c>
      <c r="F230" s="102">
        <v>1098942.4330731102</v>
      </c>
      <c r="G230" s="103" t="s">
        <v>40</v>
      </c>
      <c r="H230" s="101">
        <v>0.94921080993872398</v>
      </c>
      <c r="I230" s="102">
        <v>1098942.4330731102</v>
      </c>
      <c r="J230" s="103" t="s">
        <v>40</v>
      </c>
      <c r="K230" s="101">
        <v>0.85985449447700502</v>
      </c>
      <c r="L230" s="102">
        <v>928874.12049999996</v>
      </c>
      <c r="M230" s="106"/>
      <c r="N230" s="119">
        <v>-170068.31257311022</v>
      </c>
      <c r="O230" s="103" t="s">
        <v>40</v>
      </c>
      <c r="P230" s="101">
        <v>0.88369495315881941</v>
      </c>
      <c r="Q230" s="102">
        <v>1013682.3627500001</v>
      </c>
      <c r="R230" s="106"/>
      <c r="S230" s="120">
        <v>-84808.242250000127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/>
    </row>
    <row r="231" spans="1:41" ht="15" customHeight="1">
      <c r="A231"/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/>
    </row>
    <row r="232" spans="1:41" ht="15" customHeight="1" thickBot="1">
      <c r="A232"/>
      <c r="B232" s="12"/>
      <c r="C232" s="130" t="s">
        <v>73</v>
      </c>
      <c r="D232" s="159"/>
      <c r="E232" s="131"/>
      <c r="F232" s="133">
        <v>58800.843306192895</v>
      </c>
      <c r="G232" s="160"/>
      <c r="H232" s="131"/>
      <c r="I232" s="133">
        <v>58800.843306192895</v>
      </c>
      <c r="J232" s="161"/>
      <c r="K232" s="132"/>
      <c r="L232" s="133">
        <v>151394.8395</v>
      </c>
      <c r="M232" s="161"/>
      <c r="N232" s="133">
        <v>92593.996193807106</v>
      </c>
      <c r="O232" s="161"/>
      <c r="P232" s="132"/>
      <c r="Q232" s="133">
        <v>133412.97725</v>
      </c>
      <c r="R232" s="161"/>
      <c r="S232" s="135">
        <v>17981.862250000006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/>
    </row>
    <row r="233" spans="1:41" ht="15" customHeight="1" thickTop="1">
      <c r="A233"/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/>
    </row>
    <row r="234" spans="1:41" ht="15" customHeight="1">
      <c r="A234"/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/>
    </row>
    <row r="235" spans="1:41" ht="15" customHeight="1">
      <c r="A235"/>
      <c r="B235" s="12"/>
      <c r="C235" s="6" t="s">
        <v>256</v>
      </c>
      <c r="D235" s="2"/>
      <c r="E235" s="2"/>
      <c r="F235" s="2"/>
      <c r="G235" s="2"/>
      <c r="H235" s="1"/>
      <c r="I235" s="1"/>
      <c r="J235" s="1"/>
      <c r="K235" s="749" t="s">
        <v>100</v>
      </c>
      <c r="L235" s="2"/>
      <c r="M235" s="2"/>
      <c r="N235" s="1"/>
      <c r="O235" s="1"/>
      <c r="P235" s="2"/>
      <c r="Q235" s="1"/>
      <c r="R235" s="2"/>
      <c r="S235" s="5" t="s">
        <v>569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/>
    </row>
    <row r="236" spans="1:41" ht="15" customHeight="1" thickBot="1">
      <c r="A236"/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/>
    </row>
    <row r="237" spans="1:41" ht="15" customHeight="1" thickTop="1">
      <c r="A237"/>
      <c r="B237" s="12"/>
      <c r="C237" s="13"/>
      <c r="D237" s="774" t="s">
        <v>5</v>
      </c>
      <c r="E237" s="775"/>
      <c r="F237" s="776"/>
      <c r="G237" s="777" t="s">
        <v>75</v>
      </c>
      <c r="H237" s="775"/>
      <c r="I237" s="776"/>
      <c r="J237" s="777" t="s">
        <v>7</v>
      </c>
      <c r="K237" s="775"/>
      <c r="L237" s="776"/>
      <c r="M237" s="777" t="s">
        <v>8</v>
      </c>
      <c r="N237" s="776"/>
      <c r="O237" s="774" t="s">
        <v>9</v>
      </c>
      <c r="P237" s="775"/>
      <c r="Q237" s="776"/>
      <c r="R237" s="777" t="s">
        <v>10</v>
      </c>
      <c r="S237" s="778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/>
    </row>
    <row r="238" spans="1:41" ht="15" customHeight="1">
      <c r="A238" t="s">
        <v>100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/>
    </row>
    <row r="239" spans="1:41" ht="15" customHeight="1">
      <c r="A239" t="s">
        <v>100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/>
    </row>
    <row r="240" spans="1:41" ht="15" customHeight="1">
      <c r="A240" t="s">
        <v>415</v>
      </c>
      <c r="B240" s="12" t="s">
        <v>100</v>
      </c>
      <c r="C240" s="30" t="s">
        <v>101</v>
      </c>
      <c r="D240" s="81">
        <v>0</v>
      </c>
      <c r="E240" s="83">
        <v>603331.33937840047</v>
      </c>
      <c r="F240" s="83">
        <v>137461.70786378154</v>
      </c>
      <c r="G240" s="163">
        <v>0</v>
      </c>
      <c r="H240" s="83">
        <v>603331.33937840047</v>
      </c>
      <c r="I240" s="83">
        <v>137461.70786378154</v>
      </c>
      <c r="J240" s="61">
        <v>409</v>
      </c>
      <c r="K240" s="31">
        <v>569133.19999999995</v>
      </c>
      <c r="L240" s="34">
        <v>121256.24999999996</v>
      </c>
      <c r="M240" s="164">
        <v>-5.6682186298550541E-2</v>
      </c>
      <c r="N240" s="60">
        <v>-16205.457863781587</v>
      </c>
      <c r="O240" s="61">
        <v>621</v>
      </c>
      <c r="P240" s="31">
        <v>804970.83000000007</v>
      </c>
      <c r="Q240" s="34">
        <v>180117.65000000014</v>
      </c>
      <c r="R240" s="164">
        <v>0.65861513687600648</v>
      </c>
      <c r="S240" s="86">
        <v>-58861.400000000183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/>
    </row>
    <row r="241" spans="1:41" ht="15" customHeight="1">
      <c r="A241" t="s">
        <v>417</v>
      </c>
      <c r="B241" s="12" t="s">
        <v>100</v>
      </c>
      <c r="C241" s="30" t="s">
        <v>88</v>
      </c>
      <c r="D241" s="81"/>
      <c r="E241" s="150"/>
      <c r="F241" s="165">
        <v>0.2278378378378379</v>
      </c>
      <c r="G241" s="42"/>
      <c r="H241" s="150"/>
      <c r="I241" s="165">
        <v>0.2278378378378379</v>
      </c>
      <c r="J241" s="61"/>
      <c r="K241" s="14"/>
      <c r="L241" s="165">
        <v>0.21305425513746162</v>
      </c>
      <c r="M241" s="164"/>
      <c r="N241" s="60">
        <v>285900.36697642319</v>
      </c>
      <c r="O241" s="61"/>
      <c r="P241" s="14"/>
      <c r="Q241" s="165">
        <v>0.22375674159522044</v>
      </c>
      <c r="R241" s="61"/>
      <c r="S241" s="86">
        <v>-89371.46552567264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/>
    </row>
    <row r="242" spans="1:41" ht="15" customHeight="1">
      <c r="A242" t="s">
        <v>100</v>
      </c>
      <c r="B242" s="12" t="s">
        <v>100</v>
      </c>
      <c r="C242" s="30"/>
      <c r="D242" s="81"/>
      <c r="E242" s="217"/>
      <c r="F242" s="218"/>
      <c r="G242" s="141"/>
      <c r="H242" s="217"/>
      <c r="I242" s="218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/>
    </row>
    <row r="243" spans="1:41" ht="15" customHeight="1">
      <c r="A243" t="s">
        <v>419</v>
      </c>
      <c r="B243" s="12" t="s">
        <v>100</v>
      </c>
      <c r="C243" s="15" t="s">
        <v>102</v>
      </c>
      <c r="D243" s="111">
        <v>0</v>
      </c>
      <c r="E243" s="83">
        <v>0</v>
      </c>
      <c r="F243" s="83">
        <v>0</v>
      </c>
      <c r="G243" s="220">
        <v>0</v>
      </c>
      <c r="H243" s="83">
        <v>0</v>
      </c>
      <c r="I243" s="83">
        <v>0</v>
      </c>
      <c r="J243" s="172">
        <v>0</v>
      </c>
      <c r="K243" s="173">
        <v>0</v>
      </c>
      <c r="L243" s="114">
        <v>0</v>
      </c>
      <c r="M243" s="182" t="e">
        <v>#DIV/0!</v>
      </c>
      <c r="N243" s="115">
        <v>0</v>
      </c>
      <c r="O243" s="172">
        <v>0</v>
      </c>
      <c r="P243" s="173">
        <v>0</v>
      </c>
      <c r="Q243" s="114">
        <v>0</v>
      </c>
      <c r="R243" s="164">
        <v>0</v>
      </c>
      <c r="S243" s="116"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/>
    </row>
    <row r="244" spans="1:41" ht="15" customHeight="1">
      <c r="A244" t="s">
        <v>417</v>
      </c>
      <c r="B244" s="12" t="s">
        <v>100</v>
      </c>
      <c r="C244" s="30" t="s">
        <v>88</v>
      </c>
      <c r="D244" s="14"/>
      <c r="E244" s="150"/>
      <c r="F244" s="165" t="e">
        <v>#DIV/0!</v>
      </c>
      <c r="G244" s="42"/>
      <c r="H244" s="150"/>
      <c r="I244" s="165" t="e">
        <v>#DIV/0!</v>
      </c>
      <c r="J244" s="61"/>
      <c r="K244" s="14"/>
      <c r="L244" s="165">
        <v>0</v>
      </c>
      <c r="M244" s="164"/>
      <c r="N244" s="60" t="e">
        <v>#DIV/0!</v>
      </c>
      <c r="O244" s="61"/>
      <c r="P244" s="14"/>
      <c r="Q244" s="165">
        <v>0</v>
      </c>
      <c r="R244" s="61"/>
      <c r="S244" s="86"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/>
    </row>
    <row r="245" spans="1:41" ht="15" customHeight="1">
      <c r="A245" t="s">
        <v>100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/>
    </row>
    <row r="246" spans="1:41" ht="15" customHeight="1">
      <c r="A246" t="s">
        <v>420</v>
      </c>
      <c r="B246" s="12" t="s">
        <v>100</v>
      </c>
      <c r="C246" s="15" t="s">
        <v>103</v>
      </c>
      <c r="D246" s="171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172">
        <v>0</v>
      </c>
      <c r="K246" s="31">
        <v>0</v>
      </c>
      <c r="L246" s="34">
        <v>0</v>
      </c>
      <c r="M246" s="164" t="e">
        <v>#DIV/0!</v>
      </c>
      <c r="N246" s="115">
        <v>0</v>
      </c>
      <c r="O246" s="172">
        <v>0</v>
      </c>
      <c r="P246" s="31">
        <v>0</v>
      </c>
      <c r="Q246" s="34">
        <v>0</v>
      </c>
      <c r="R246" s="164">
        <v>0</v>
      </c>
      <c r="S246" s="86"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/>
    </row>
    <row r="247" spans="1:41" ht="15" customHeight="1">
      <c r="A247" t="s">
        <v>417</v>
      </c>
      <c r="B247" s="12" t="s">
        <v>100</v>
      </c>
      <c r="C247" s="30" t="s">
        <v>88</v>
      </c>
      <c r="D247" s="14"/>
      <c r="E247" s="14"/>
      <c r="F247" s="165" t="e">
        <v>#DIV/0!</v>
      </c>
      <c r="G247" s="42"/>
      <c r="H247" s="14"/>
      <c r="I247" s="165" t="e">
        <v>#DIV/0!</v>
      </c>
      <c r="J247" s="42"/>
      <c r="K247" s="14"/>
      <c r="L247" s="165">
        <v>0</v>
      </c>
      <c r="M247" s="43"/>
      <c r="N247" s="44" t="e">
        <v>#DIV/0!</v>
      </c>
      <c r="O247" s="42"/>
      <c r="P247" s="14"/>
      <c r="Q247" s="165">
        <v>0</v>
      </c>
      <c r="R247" s="43"/>
      <c r="S247" s="45"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/>
    </row>
    <row r="248" spans="1:41" ht="15" customHeight="1" thickBot="1">
      <c r="A248" t="s">
        <v>100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/>
    </row>
    <row r="249" spans="1:41" ht="15" customHeight="1" thickTop="1">
      <c r="A249" t="s">
        <v>421</v>
      </c>
      <c r="B249" s="12" t="s">
        <v>100</v>
      </c>
      <c r="C249" s="63" t="s">
        <v>97</v>
      </c>
      <c r="D249" s="64"/>
      <c r="E249" s="64">
        <v>603331.33937840047</v>
      </c>
      <c r="F249" s="66">
        <v>137461.70786378154</v>
      </c>
      <c r="G249" s="67"/>
      <c r="H249" s="64">
        <v>603331.33937840047</v>
      </c>
      <c r="I249" s="66">
        <v>137461.70786378154</v>
      </c>
      <c r="J249" s="67"/>
      <c r="K249" s="64">
        <v>569133.19999999995</v>
      </c>
      <c r="L249" s="66">
        <v>121256.24999999996</v>
      </c>
      <c r="M249" s="216">
        <v>-1.4783582700376274E-2</v>
      </c>
      <c r="N249" s="66">
        <v>-16205.457863781587</v>
      </c>
      <c r="O249" s="67"/>
      <c r="P249" s="64">
        <v>804970.83000000007</v>
      </c>
      <c r="Q249" s="66">
        <v>180117.65000000014</v>
      </c>
      <c r="R249" s="216">
        <v>-1.0702486457758814E-2</v>
      </c>
      <c r="S249" s="69">
        <v>-58861.400000000183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/>
    </row>
    <row r="250" spans="1:41" ht="15" customHeight="1" thickBot="1">
      <c r="A250" t="s">
        <v>100</v>
      </c>
      <c r="B250" s="12" t="s">
        <v>100</v>
      </c>
      <c r="C250" s="70"/>
      <c r="D250" s="71"/>
      <c r="E250" s="71"/>
      <c r="F250" s="75">
        <v>0.2278378378378379</v>
      </c>
      <c r="G250" s="73"/>
      <c r="H250" s="71"/>
      <c r="I250" s="75">
        <v>0.2278378378378379</v>
      </c>
      <c r="J250" s="73"/>
      <c r="K250" s="71"/>
      <c r="L250" s="75">
        <v>0.21305425513746162</v>
      </c>
      <c r="M250" s="74"/>
      <c r="N250" s="75">
        <v>-0.11789070655109622</v>
      </c>
      <c r="O250" s="73"/>
      <c r="P250" s="71"/>
      <c r="Q250" s="75">
        <v>0.22375674159522044</v>
      </c>
      <c r="R250" s="74"/>
      <c r="S250" s="76">
        <v>5499787.384204383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/>
    </row>
    <row r="251" spans="1:41" ht="15" customHeight="1" thickTop="1">
      <c r="A251" t="s">
        <v>100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/>
    </row>
    <row r="252" spans="1:41" ht="15" customHeight="1">
      <c r="A252" t="s">
        <v>422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/>
    </row>
    <row r="253" spans="1:41" ht="15" customHeight="1">
      <c r="A253" t="s">
        <v>423</v>
      </c>
      <c r="B253" s="12" t="s">
        <v>100</v>
      </c>
      <c r="C253" s="108" t="s">
        <v>42</v>
      </c>
      <c r="D253" s="14"/>
      <c r="E253" s="14"/>
      <c r="F253" s="31">
        <v>2036.8800766283528</v>
      </c>
      <c r="G253" s="42"/>
      <c r="H253" s="14"/>
      <c r="I253" s="31">
        <v>2036.8800766283528</v>
      </c>
      <c r="J253" s="42"/>
      <c r="K253" s="14"/>
      <c r="L253" s="34">
        <v>5663.84</v>
      </c>
      <c r="M253" s="42"/>
      <c r="N253" s="41"/>
      <c r="O253" s="42"/>
      <c r="P253" s="14"/>
      <c r="Q253" s="34">
        <v>3100.53</v>
      </c>
      <c r="R253" s="42"/>
      <c r="S253" s="35">
        <v>2563.31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/>
    </row>
    <row r="254" spans="1:41" ht="15" customHeight="1">
      <c r="A254" t="s">
        <v>424</v>
      </c>
      <c r="B254" s="12" t="s">
        <v>100</v>
      </c>
      <c r="C254" s="109" t="s">
        <v>43</v>
      </c>
      <c r="D254" s="82"/>
      <c r="E254" s="14"/>
      <c r="F254" s="23">
        <v>3824.3268726283532</v>
      </c>
      <c r="G254" s="84"/>
      <c r="H254" s="14"/>
      <c r="I254" s="23">
        <v>3824.3268726283532</v>
      </c>
      <c r="J254" s="42"/>
      <c r="K254" s="14"/>
      <c r="L254" s="34">
        <v>4209.87</v>
      </c>
      <c r="M254" s="42"/>
      <c r="N254" s="60">
        <v>385.54312737164673</v>
      </c>
      <c r="O254" s="42"/>
      <c r="P254" s="14"/>
      <c r="Q254" s="34">
        <v>8051.82</v>
      </c>
      <c r="R254" s="42"/>
      <c r="S254" s="86">
        <v>-3841.95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/>
    </row>
    <row r="255" spans="1:41" ht="15" customHeight="1">
      <c r="A255" t="s">
        <v>425</v>
      </c>
      <c r="B255" s="12" t="s">
        <v>100</v>
      </c>
      <c r="C255" s="108" t="s">
        <v>44</v>
      </c>
      <c r="D255" s="110"/>
      <c r="E255" s="111"/>
      <c r="F255" s="31">
        <v>23710.679608729501</v>
      </c>
      <c r="G255" s="112"/>
      <c r="H255" s="111"/>
      <c r="I255" s="31">
        <v>23710.679608729501</v>
      </c>
      <c r="J255" s="113"/>
      <c r="K255" s="111"/>
      <c r="L255" s="114">
        <v>24641.17</v>
      </c>
      <c r="M255" s="113"/>
      <c r="N255" s="115">
        <v>930.49039127049764</v>
      </c>
      <c r="O255" s="113"/>
      <c r="P255" s="111"/>
      <c r="Q255" s="114">
        <v>38212.400000000001</v>
      </c>
      <c r="R255" s="113"/>
      <c r="S255" s="116">
        <v>-13571.230000000003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/>
    </row>
    <row r="256" spans="1:41" ht="15" customHeight="1">
      <c r="A256" t="s">
        <v>426</v>
      </c>
      <c r="B256" s="12" t="s">
        <v>100</v>
      </c>
      <c r="C256" s="108" t="s">
        <v>45</v>
      </c>
      <c r="D256" s="82"/>
      <c r="E256" s="14"/>
      <c r="F256" s="31">
        <v>24703.507287356319</v>
      </c>
      <c r="G256" s="84"/>
      <c r="H256" s="14"/>
      <c r="I256" s="31">
        <v>24703.507287356319</v>
      </c>
      <c r="J256" s="42"/>
      <c r="K256" s="14"/>
      <c r="L256" s="34">
        <v>17573.29</v>
      </c>
      <c r="M256" s="42"/>
      <c r="N256" s="60">
        <v>-7130.2172873563177</v>
      </c>
      <c r="O256" s="42"/>
      <c r="P256" s="14"/>
      <c r="Q256" s="34">
        <v>39100.639999999999</v>
      </c>
      <c r="R256" s="42"/>
      <c r="S256" s="86">
        <v>-21527.35</v>
      </c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/>
    </row>
    <row r="257" spans="1:41" ht="15" customHeight="1">
      <c r="A257" t="s">
        <v>427</v>
      </c>
      <c r="B257" s="12" t="s">
        <v>100</v>
      </c>
      <c r="C257" s="30" t="s">
        <v>21</v>
      </c>
      <c r="D257" s="82"/>
      <c r="E257" s="14"/>
      <c r="F257" s="31">
        <v>0</v>
      </c>
      <c r="G257" s="84"/>
      <c r="H257" s="14"/>
      <c r="I257" s="31">
        <v>0</v>
      </c>
      <c r="J257" s="42"/>
      <c r="K257" s="14"/>
      <c r="L257" s="34">
        <v>0</v>
      </c>
      <c r="M257" s="42"/>
      <c r="N257" s="60">
        <v>0</v>
      </c>
      <c r="O257" s="42"/>
      <c r="P257" s="14"/>
      <c r="Q257" s="34">
        <v>0</v>
      </c>
      <c r="R257" s="42"/>
      <c r="S257" s="86"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/>
    </row>
    <row r="258" spans="1:41" ht="15" customHeight="1">
      <c r="A258" t="s">
        <v>427</v>
      </c>
      <c r="B258" s="12" t="s">
        <v>100</v>
      </c>
      <c r="C258" s="30" t="s">
        <v>21</v>
      </c>
      <c r="D258" s="82"/>
      <c r="E258" s="14"/>
      <c r="F258" s="31">
        <v>0</v>
      </c>
      <c r="G258" s="84"/>
      <c r="H258" s="14"/>
      <c r="I258" s="31">
        <v>0</v>
      </c>
      <c r="J258" s="42"/>
      <c r="K258" s="14"/>
      <c r="L258" s="34">
        <v>0</v>
      </c>
      <c r="M258" s="42"/>
      <c r="N258" s="60">
        <v>0</v>
      </c>
      <c r="O258" s="42"/>
      <c r="P258" s="14"/>
      <c r="Q258" s="34">
        <v>0</v>
      </c>
      <c r="R258" s="42"/>
      <c r="S258" s="86"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/>
    </row>
    <row r="259" spans="1:41" ht="15" customHeight="1">
      <c r="A259" t="s">
        <v>427</v>
      </c>
      <c r="B259" s="12" t="s">
        <v>100</v>
      </c>
      <c r="C259" s="30" t="s">
        <v>21</v>
      </c>
      <c r="D259" s="82"/>
      <c r="E259" s="14"/>
      <c r="F259" s="31">
        <v>0</v>
      </c>
      <c r="G259" s="84"/>
      <c r="H259" s="14"/>
      <c r="I259" s="31">
        <v>0</v>
      </c>
      <c r="J259" s="42"/>
      <c r="K259" s="14"/>
      <c r="L259" s="34">
        <v>0</v>
      </c>
      <c r="M259" s="42"/>
      <c r="N259" s="60">
        <v>0</v>
      </c>
      <c r="O259" s="42"/>
      <c r="P259" s="14"/>
      <c r="Q259" s="34">
        <v>0</v>
      </c>
      <c r="R259" s="42"/>
      <c r="S259" s="86"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/>
    </row>
    <row r="260" spans="1:41" ht="15" customHeight="1">
      <c r="A260" t="s">
        <v>428</v>
      </c>
      <c r="B260" s="12" t="s">
        <v>100</v>
      </c>
      <c r="C260" s="109" t="s">
        <v>46</v>
      </c>
      <c r="D260" s="82"/>
      <c r="E260" s="14"/>
      <c r="F260" s="23">
        <v>6513.0472614411028</v>
      </c>
      <c r="G260" s="84"/>
      <c r="H260" s="14"/>
      <c r="I260" s="23">
        <v>6513.0472614411028</v>
      </c>
      <c r="J260" s="42"/>
      <c r="K260" s="14"/>
      <c r="L260" s="34">
        <v>3341.47</v>
      </c>
      <c r="M260" s="42"/>
      <c r="N260" s="60">
        <v>-3171.577261441103</v>
      </c>
      <c r="O260" s="42"/>
      <c r="P260" s="14"/>
      <c r="Q260" s="34">
        <v>8447</v>
      </c>
      <c r="R260" s="42"/>
      <c r="S260" s="86">
        <v>-5105.5300000000007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/>
    </row>
    <row r="261" spans="1:41" ht="15" customHeight="1">
      <c r="A261" t="s">
        <v>429</v>
      </c>
      <c r="B261" s="12" t="s">
        <v>100</v>
      </c>
      <c r="C261" s="108" t="s">
        <v>47</v>
      </c>
      <c r="D261" s="110"/>
      <c r="E261" s="111"/>
      <c r="F261" s="31">
        <v>6513.0472614411028</v>
      </c>
      <c r="G261" s="112"/>
      <c r="H261" s="111"/>
      <c r="I261" s="31">
        <v>6513.0472614411028</v>
      </c>
      <c r="J261" s="113"/>
      <c r="K261" s="111"/>
      <c r="L261" s="114">
        <v>6081.7</v>
      </c>
      <c r="M261" s="113"/>
      <c r="N261" s="115">
        <v>-431.347261441103</v>
      </c>
      <c r="O261" s="113"/>
      <c r="P261" s="111"/>
      <c r="Q261" s="114">
        <v>8391.8700000000008</v>
      </c>
      <c r="R261" s="113"/>
      <c r="S261" s="116">
        <v>-2310.170000000001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/>
    </row>
    <row r="262" spans="1:41" ht="15" customHeight="1">
      <c r="A262" t="s">
        <v>430</v>
      </c>
      <c r="B262" s="12" t="s">
        <v>100</v>
      </c>
      <c r="C262" s="108" t="s">
        <v>48</v>
      </c>
      <c r="D262" s="82"/>
      <c r="E262" s="14"/>
      <c r="F262" s="31">
        <v>4667.6838706994567</v>
      </c>
      <c r="G262" s="84"/>
      <c r="H262" s="14"/>
      <c r="I262" s="31">
        <v>4667.6838706994567</v>
      </c>
      <c r="J262" s="42"/>
      <c r="K262" s="14"/>
      <c r="L262" s="34">
        <v>4358.55</v>
      </c>
      <c r="M262" s="42"/>
      <c r="N262" s="60">
        <v>-309.13387069945657</v>
      </c>
      <c r="O262" s="42"/>
      <c r="P262" s="14"/>
      <c r="Q262" s="34">
        <v>3726.31</v>
      </c>
      <c r="R262" s="42"/>
      <c r="S262" s="86">
        <v>632.24000000000024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/>
    </row>
    <row r="263" spans="1:41" ht="15" customHeight="1">
      <c r="A263" t="s">
        <v>431</v>
      </c>
      <c r="B263" s="12" t="s">
        <v>100</v>
      </c>
      <c r="C263" s="108" t="s">
        <v>49</v>
      </c>
      <c r="D263" s="82"/>
      <c r="E263" s="14"/>
      <c r="F263" s="31">
        <v>1085.5078769068505</v>
      </c>
      <c r="G263" s="84"/>
      <c r="H263" s="14"/>
      <c r="I263" s="31">
        <v>1085.5078769068505</v>
      </c>
      <c r="J263" s="42"/>
      <c r="K263" s="14"/>
      <c r="L263" s="34">
        <v>1013.62</v>
      </c>
      <c r="M263" s="42"/>
      <c r="N263" s="60">
        <v>-71.887876906850465</v>
      </c>
      <c r="O263" s="42"/>
      <c r="P263" s="14"/>
      <c r="Q263" s="34">
        <v>2038.16</v>
      </c>
      <c r="R263" s="42"/>
      <c r="S263" s="86">
        <v>-1024.54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/>
    </row>
    <row r="264" spans="1:41" ht="15" customHeight="1">
      <c r="A264" t="s">
        <v>427</v>
      </c>
      <c r="B264" s="12" t="s">
        <v>100</v>
      </c>
      <c r="C264" s="30" t="s">
        <v>21</v>
      </c>
      <c r="D264" s="89"/>
      <c r="E264" s="117"/>
      <c r="F264" s="31">
        <v>0</v>
      </c>
      <c r="G264" s="91"/>
      <c r="H264" s="117"/>
      <c r="I264" s="31">
        <v>0</v>
      </c>
      <c r="J264" s="24"/>
      <c r="K264" s="117"/>
      <c r="L264" s="34">
        <v>0</v>
      </c>
      <c r="M264" s="24"/>
      <c r="N264" s="94">
        <v>0</v>
      </c>
      <c r="O264" s="24"/>
      <c r="P264" s="117"/>
      <c r="Q264" s="34">
        <v>0</v>
      </c>
      <c r="R264" s="24"/>
      <c r="S264" s="95"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/>
    </row>
    <row r="265" spans="1:41" ht="15" customHeight="1">
      <c r="A265" t="s">
        <v>432</v>
      </c>
      <c r="B265" s="12" t="s">
        <v>100</v>
      </c>
      <c r="C265" s="99" t="s">
        <v>50</v>
      </c>
      <c r="D265" s="100" t="s">
        <v>40</v>
      </c>
      <c r="E265" s="101" t="e">
        <v>#DIV/0!</v>
      </c>
      <c r="F265" s="102">
        <v>73054.680115831041</v>
      </c>
      <c r="G265" s="103" t="s">
        <v>40</v>
      </c>
      <c r="H265" s="101" t="e">
        <v>#DIV/0!</v>
      </c>
      <c r="I265" s="102">
        <v>73054.680115831041</v>
      </c>
      <c r="J265" s="103" t="s">
        <v>40</v>
      </c>
      <c r="K265" s="101">
        <v>0</v>
      </c>
      <c r="L265" s="102">
        <v>66883.509999999995</v>
      </c>
      <c r="M265" s="154"/>
      <c r="N265" s="119">
        <v>-6171.1701158310461</v>
      </c>
      <c r="O265" s="103" t="s">
        <v>40</v>
      </c>
      <c r="P265" s="101">
        <v>0</v>
      </c>
      <c r="Q265" s="102">
        <v>111068.73</v>
      </c>
      <c r="R265" s="154"/>
      <c r="S265" s="120">
        <v>-44185.22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/>
    </row>
    <row r="266" spans="1:41" ht="15" customHeight="1">
      <c r="A266" t="s">
        <v>433</v>
      </c>
      <c r="B266" s="12" t="s">
        <v>100</v>
      </c>
      <c r="C266" s="222" t="s">
        <v>51</v>
      </c>
      <c r="D266" s="82"/>
      <c r="E266" s="14"/>
      <c r="F266" s="31">
        <v>0</v>
      </c>
      <c r="G266" s="84"/>
      <c r="H266" s="14"/>
      <c r="I266" s="31">
        <v>0</v>
      </c>
      <c r="J266" s="42"/>
      <c r="K266" s="14"/>
      <c r="L266" s="34">
        <v>100.65</v>
      </c>
      <c r="M266" s="42"/>
      <c r="N266" s="60">
        <v>100.65</v>
      </c>
      <c r="O266" s="42"/>
      <c r="P266" s="14"/>
      <c r="Q266" s="34">
        <v>0</v>
      </c>
      <c r="R266" s="42"/>
      <c r="S266" s="86">
        <v>100.65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/>
    </row>
    <row r="267" spans="1:41" ht="15" customHeight="1">
      <c r="A267" t="s">
        <v>434</v>
      </c>
      <c r="B267" s="12" t="s">
        <v>100</v>
      </c>
      <c r="C267" s="108" t="s">
        <v>52</v>
      </c>
      <c r="D267" s="82"/>
      <c r="E267" s="14"/>
      <c r="F267" s="31">
        <v>7674.2528311523183</v>
      </c>
      <c r="G267" s="84"/>
      <c r="H267" s="14"/>
      <c r="I267" s="31">
        <v>7674.2528311523183</v>
      </c>
      <c r="J267" s="42"/>
      <c r="K267" s="14"/>
      <c r="L267" s="34">
        <v>341.97</v>
      </c>
      <c r="M267" s="42"/>
      <c r="N267" s="60">
        <v>-7332.2828311523181</v>
      </c>
      <c r="O267" s="42"/>
      <c r="P267" s="14"/>
      <c r="Q267" s="34">
        <v>7005.2</v>
      </c>
      <c r="R267" s="42"/>
      <c r="S267" s="86">
        <v>-6663.23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/>
    </row>
    <row r="268" spans="1:41" ht="15" customHeight="1">
      <c r="A268" t="s">
        <v>435</v>
      </c>
      <c r="B268" s="12" t="s">
        <v>100</v>
      </c>
      <c r="C268" s="109" t="s">
        <v>53</v>
      </c>
      <c r="D268" s="89"/>
      <c r="E268" s="117"/>
      <c r="F268" s="23">
        <v>2092.58</v>
      </c>
      <c r="G268" s="91"/>
      <c r="H268" s="117"/>
      <c r="I268" s="23">
        <v>2092.58</v>
      </c>
      <c r="J268" s="24"/>
      <c r="K268" s="117"/>
      <c r="L268" s="34">
        <v>4487.74</v>
      </c>
      <c r="M268" s="24"/>
      <c r="N268" s="94">
        <v>2395.16</v>
      </c>
      <c r="O268" s="24"/>
      <c r="P268" s="117"/>
      <c r="Q268" s="34">
        <v>12780.51</v>
      </c>
      <c r="R268" s="24"/>
      <c r="S268" s="95">
        <v>-8292.77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/>
    </row>
    <row r="269" spans="1:41" ht="15" customHeight="1">
      <c r="A269" t="s">
        <v>436</v>
      </c>
      <c r="B269" s="12" t="s">
        <v>100</v>
      </c>
      <c r="C269" s="108" t="s">
        <v>54</v>
      </c>
      <c r="D269" s="82"/>
      <c r="E269" s="14"/>
      <c r="F269" s="31">
        <v>10056.325533333333</v>
      </c>
      <c r="G269" s="84"/>
      <c r="H269" s="14"/>
      <c r="I269" s="31">
        <v>10056.325533333333</v>
      </c>
      <c r="J269" s="42"/>
      <c r="K269" s="14"/>
      <c r="L269" s="114">
        <v>9510</v>
      </c>
      <c r="M269" s="42"/>
      <c r="N269" s="60">
        <v>-546.32553333333271</v>
      </c>
      <c r="O269" s="42"/>
      <c r="P269" s="14"/>
      <c r="Q269" s="114">
        <v>9415.92</v>
      </c>
      <c r="R269" s="42"/>
      <c r="S269" s="86">
        <v>94.079999999999927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/>
    </row>
    <row r="270" spans="1:41" ht="15" customHeight="1">
      <c r="A270" t="s">
        <v>437</v>
      </c>
      <c r="B270" s="12" t="s">
        <v>100</v>
      </c>
      <c r="C270" s="108" t="s">
        <v>55</v>
      </c>
      <c r="D270" s="82"/>
      <c r="E270" s="14"/>
      <c r="F270" s="31">
        <v>2444.6357250000001</v>
      </c>
      <c r="G270" s="84"/>
      <c r="H270" s="14"/>
      <c r="I270" s="31">
        <v>2444.6357250000001</v>
      </c>
      <c r="J270" s="42"/>
      <c r="K270" s="14"/>
      <c r="L270" s="34">
        <v>748.07</v>
      </c>
      <c r="M270" s="42"/>
      <c r="N270" s="60">
        <v>-1696.5657249999999</v>
      </c>
      <c r="O270" s="42"/>
      <c r="P270" s="14"/>
      <c r="Q270" s="34">
        <v>2977.73</v>
      </c>
      <c r="R270" s="42"/>
      <c r="S270" s="86">
        <v>-2229.66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/>
    </row>
    <row r="271" spans="1:41" ht="15" customHeight="1">
      <c r="A271" t="s">
        <v>438</v>
      </c>
      <c r="B271" s="12" t="s">
        <v>100</v>
      </c>
      <c r="C271" s="108" t="s">
        <v>56</v>
      </c>
      <c r="D271" s="89"/>
      <c r="E271" s="117"/>
      <c r="F271" s="23">
        <v>7369.4387083333349</v>
      </c>
      <c r="G271" s="91"/>
      <c r="H271" s="117"/>
      <c r="I271" s="23">
        <v>7369.4387083333349</v>
      </c>
      <c r="J271" s="24"/>
      <c r="K271" s="117"/>
      <c r="L271" s="34">
        <v>3747.55</v>
      </c>
      <c r="M271" s="24"/>
      <c r="N271" s="94">
        <v>-3621.8887083333348</v>
      </c>
      <c r="O271" s="24"/>
      <c r="P271" s="117"/>
      <c r="Q271" s="34">
        <v>7226.64</v>
      </c>
      <c r="R271" s="24"/>
      <c r="S271" s="95">
        <v>-3479.09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/>
    </row>
    <row r="272" spans="1:41" ht="15" customHeight="1">
      <c r="A272" t="s">
        <v>439</v>
      </c>
      <c r="B272" s="12" t="s">
        <v>100</v>
      </c>
      <c r="C272" s="223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v>0</v>
      </c>
      <c r="M272" s="42"/>
      <c r="N272" s="60">
        <v>0</v>
      </c>
      <c r="O272" s="42"/>
      <c r="P272" s="14"/>
      <c r="Q272" s="56">
        <v>0</v>
      </c>
      <c r="R272" s="42"/>
      <c r="S272" s="86"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/>
    </row>
    <row r="273" spans="1:41" ht="15" customHeight="1">
      <c r="A273" t="s">
        <v>440</v>
      </c>
      <c r="B273" s="12" t="s">
        <v>100</v>
      </c>
      <c r="C273" s="108" t="s">
        <v>57</v>
      </c>
      <c r="D273" s="82"/>
      <c r="E273" s="14"/>
      <c r="F273" s="31">
        <v>0</v>
      </c>
      <c r="G273" s="84"/>
      <c r="H273" s="14"/>
      <c r="I273" s="31">
        <v>0</v>
      </c>
      <c r="J273" s="42"/>
      <c r="K273" s="14"/>
      <c r="L273" s="34">
        <v>122.69</v>
      </c>
      <c r="M273" s="42"/>
      <c r="N273" s="60">
        <v>122.69</v>
      </c>
      <c r="O273" s="42"/>
      <c r="P273" s="14"/>
      <c r="Q273" s="34">
        <v>0</v>
      </c>
      <c r="R273" s="42"/>
      <c r="S273" s="86">
        <v>122.69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/>
    </row>
    <row r="274" spans="1:41" ht="15" customHeight="1">
      <c r="A274" t="s">
        <v>441</v>
      </c>
      <c r="B274" s="12" t="s">
        <v>100</v>
      </c>
      <c r="C274" s="108" t="s">
        <v>58</v>
      </c>
      <c r="D274" s="82"/>
      <c r="E274" s="14"/>
      <c r="F274" s="31">
        <v>0</v>
      </c>
      <c r="G274" s="84"/>
      <c r="H274" s="14"/>
      <c r="I274" s="31">
        <v>0</v>
      </c>
      <c r="J274" s="42"/>
      <c r="K274" s="14"/>
      <c r="L274" s="34">
        <v>0</v>
      </c>
      <c r="M274" s="42"/>
      <c r="N274" s="60">
        <v>0</v>
      </c>
      <c r="O274" s="42"/>
      <c r="P274" s="14"/>
      <c r="Q274" s="34">
        <v>0</v>
      </c>
      <c r="R274" s="42"/>
      <c r="S274" s="86"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/>
    </row>
    <row r="275" spans="1:41" ht="15" customHeight="1">
      <c r="A275" t="s">
        <v>442</v>
      </c>
      <c r="B275" s="12" t="s">
        <v>100</v>
      </c>
      <c r="C275" s="108" t="s">
        <v>59</v>
      </c>
      <c r="D275" s="82"/>
      <c r="E275" s="14"/>
      <c r="F275" s="31">
        <v>1068.2000000000003</v>
      </c>
      <c r="G275" s="84"/>
      <c r="H275" s="14"/>
      <c r="I275" s="31">
        <v>1068.2000000000003</v>
      </c>
      <c r="J275" s="42"/>
      <c r="K275" s="14"/>
      <c r="L275" s="33">
        <v>739.37</v>
      </c>
      <c r="M275" s="42"/>
      <c r="N275" s="60">
        <v>-328.83000000000027</v>
      </c>
      <c r="O275" s="42"/>
      <c r="P275" s="14"/>
      <c r="Q275" s="33">
        <v>906.5</v>
      </c>
      <c r="R275" s="42"/>
      <c r="S275" s="86">
        <v>-167.13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/>
    </row>
    <row r="276" spans="1:41" ht="15" customHeight="1">
      <c r="A276" t="s">
        <v>443</v>
      </c>
      <c r="B276" s="12" t="s">
        <v>100</v>
      </c>
      <c r="C276" s="108" t="s">
        <v>60</v>
      </c>
      <c r="D276" s="82"/>
      <c r="E276" s="14"/>
      <c r="F276" s="31">
        <v>1243.4589999999998</v>
      </c>
      <c r="G276" s="84"/>
      <c r="H276" s="14"/>
      <c r="I276" s="31">
        <v>1243.4589999999998</v>
      </c>
      <c r="J276" s="42"/>
      <c r="K276" s="14"/>
      <c r="L276" s="34">
        <v>499.81</v>
      </c>
      <c r="M276" s="42"/>
      <c r="N276" s="60">
        <v>-743.64899999999989</v>
      </c>
      <c r="O276" s="42"/>
      <c r="P276" s="14"/>
      <c r="Q276" s="34">
        <v>878.12</v>
      </c>
      <c r="R276" s="42"/>
      <c r="S276" s="86">
        <v>-378.31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/>
    </row>
    <row r="277" spans="1:41" ht="15" customHeight="1">
      <c r="A277" t="s">
        <v>444</v>
      </c>
      <c r="B277" s="12" t="s">
        <v>100</v>
      </c>
      <c r="C277" s="108" t="s">
        <v>61</v>
      </c>
      <c r="D277" s="82"/>
      <c r="E277" s="14"/>
      <c r="F277" s="31">
        <v>423.85</v>
      </c>
      <c r="G277" s="84"/>
      <c r="H277" s="14"/>
      <c r="I277" s="31">
        <v>423.85</v>
      </c>
      <c r="J277" s="42"/>
      <c r="K277" s="14"/>
      <c r="L277" s="34">
        <v>219.09</v>
      </c>
      <c r="M277" s="42"/>
      <c r="N277" s="60">
        <v>-204.76000000000002</v>
      </c>
      <c r="O277" s="42"/>
      <c r="P277" s="14"/>
      <c r="Q277" s="34">
        <v>203.89</v>
      </c>
      <c r="R277" s="42"/>
      <c r="S277" s="86">
        <v>15.200000000000017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/>
    </row>
    <row r="278" spans="1:41" ht="15" customHeight="1">
      <c r="A278" t="s">
        <v>445</v>
      </c>
      <c r="B278" s="12" t="s">
        <v>100</v>
      </c>
      <c r="C278" s="108" t="s">
        <v>62</v>
      </c>
      <c r="D278" s="82"/>
      <c r="E278" s="14"/>
      <c r="F278" s="31">
        <v>1759.5900000000004</v>
      </c>
      <c r="G278" s="84"/>
      <c r="H278" s="14"/>
      <c r="I278" s="31">
        <v>1759.5900000000004</v>
      </c>
      <c r="J278" s="42"/>
      <c r="K278" s="14"/>
      <c r="L278" s="34">
        <v>1167.9000000000001</v>
      </c>
      <c r="M278" s="42"/>
      <c r="N278" s="60">
        <v>-591.69000000000028</v>
      </c>
      <c r="O278" s="42"/>
      <c r="P278" s="14"/>
      <c r="Q278" s="34">
        <v>2575.52</v>
      </c>
      <c r="R278" s="42"/>
      <c r="S278" s="86">
        <v>-1407.62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/>
    </row>
    <row r="279" spans="1:41" ht="15" customHeight="1">
      <c r="A279" t="s">
        <v>446</v>
      </c>
      <c r="B279" s="12" t="s">
        <v>100</v>
      </c>
      <c r="C279" s="108" t="s">
        <v>63</v>
      </c>
      <c r="D279" s="82"/>
      <c r="E279" s="14"/>
      <c r="F279" s="31">
        <v>288.40583333333342</v>
      </c>
      <c r="G279" s="84"/>
      <c r="H279" s="14"/>
      <c r="I279" s="31">
        <v>288.40583333333342</v>
      </c>
      <c r="J279" s="42"/>
      <c r="K279" s="14"/>
      <c r="L279" s="34">
        <v>113.4</v>
      </c>
      <c r="M279" s="42"/>
      <c r="N279" s="60">
        <v>-175.00583333333341</v>
      </c>
      <c r="O279" s="42"/>
      <c r="P279" s="14"/>
      <c r="Q279" s="34">
        <v>245</v>
      </c>
      <c r="R279" s="42"/>
      <c r="S279" s="86">
        <v>-131.6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/>
    </row>
    <row r="280" spans="1:41" ht="15" customHeight="1">
      <c r="A280" t="s">
        <v>447</v>
      </c>
      <c r="B280" s="12" t="s">
        <v>100</v>
      </c>
      <c r="C280" s="108" t="s">
        <v>64</v>
      </c>
      <c r="D280" s="82"/>
      <c r="E280" s="14"/>
      <c r="F280" s="31">
        <v>4016.4566589798992</v>
      </c>
      <c r="G280" s="84"/>
      <c r="H280" s="14"/>
      <c r="I280" s="31">
        <v>4016.4566589798992</v>
      </c>
      <c r="J280" s="42"/>
      <c r="K280" s="14"/>
      <c r="L280" s="34">
        <v>1127.2945</v>
      </c>
      <c r="M280" s="42"/>
      <c r="N280" s="60">
        <v>-2889.1621589798992</v>
      </c>
      <c r="O280" s="42"/>
      <c r="P280" s="14"/>
      <c r="Q280" s="34">
        <v>1221.4547500000001</v>
      </c>
      <c r="R280" s="42"/>
      <c r="S280" s="86">
        <v>-94.160250000000133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/>
    </row>
    <row r="281" spans="1:41" ht="15" customHeight="1">
      <c r="A281" t="s">
        <v>427</v>
      </c>
      <c r="B281" s="12" t="s">
        <v>100</v>
      </c>
      <c r="C281" s="108" t="s">
        <v>21</v>
      </c>
      <c r="D281" s="82"/>
      <c r="E281" s="14"/>
      <c r="F281" s="31">
        <v>0</v>
      </c>
      <c r="G281" s="84"/>
      <c r="H281" s="14"/>
      <c r="I281" s="31">
        <v>0</v>
      </c>
      <c r="J281" s="42"/>
      <c r="K281" s="14"/>
      <c r="L281" s="34">
        <v>0</v>
      </c>
      <c r="M281" s="42"/>
      <c r="N281" s="60">
        <v>0</v>
      </c>
      <c r="O281" s="42"/>
      <c r="P281" s="14"/>
      <c r="Q281" s="34">
        <v>0</v>
      </c>
      <c r="R281" s="42"/>
      <c r="S281" s="86"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/>
    </row>
    <row r="282" spans="1:41" ht="15" customHeight="1">
      <c r="A282" t="s">
        <v>427</v>
      </c>
      <c r="B282" s="12" t="s">
        <v>100</v>
      </c>
      <c r="C282" s="108" t="s">
        <v>21</v>
      </c>
      <c r="D282" s="82"/>
      <c r="E282" s="14"/>
      <c r="F282" s="31">
        <v>0</v>
      </c>
      <c r="G282" s="84"/>
      <c r="H282" s="14"/>
      <c r="I282" s="31">
        <v>0</v>
      </c>
      <c r="J282" s="42"/>
      <c r="K282" s="14"/>
      <c r="L282" s="34">
        <v>0</v>
      </c>
      <c r="M282" s="42"/>
      <c r="N282" s="60">
        <v>0</v>
      </c>
      <c r="O282" s="42"/>
      <c r="P282" s="14"/>
      <c r="Q282" s="34">
        <v>0</v>
      </c>
      <c r="R282" s="42"/>
      <c r="S282" s="86"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/>
    </row>
    <row r="283" spans="1:41" ht="15" customHeight="1">
      <c r="A283" t="s">
        <v>427</v>
      </c>
      <c r="B283" s="12" t="s">
        <v>100</v>
      </c>
      <c r="C283" s="108" t="s">
        <v>21</v>
      </c>
      <c r="D283" s="82"/>
      <c r="E283" s="14"/>
      <c r="F283" s="31">
        <v>0</v>
      </c>
      <c r="G283" s="84"/>
      <c r="H283" s="14"/>
      <c r="I283" s="31">
        <v>0</v>
      </c>
      <c r="J283" s="42"/>
      <c r="K283" s="14"/>
      <c r="L283" s="34">
        <v>0</v>
      </c>
      <c r="M283" s="42"/>
      <c r="N283" s="60">
        <v>0</v>
      </c>
      <c r="O283" s="42"/>
      <c r="P283" s="14"/>
      <c r="Q283" s="34">
        <v>0</v>
      </c>
      <c r="R283" s="42"/>
      <c r="S283" s="86"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/>
    </row>
    <row r="284" spans="1:41" ht="15" customHeight="1">
      <c r="A284"/>
      <c r="B284" s="12"/>
      <c r="C284" s="99" t="s">
        <v>65</v>
      </c>
      <c r="D284" s="100" t="s">
        <v>40</v>
      </c>
      <c r="E284" s="101" t="e">
        <v>#DIV/0!</v>
      </c>
      <c r="F284" s="102">
        <v>38437.194290132218</v>
      </c>
      <c r="G284" s="103" t="s">
        <v>40</v>
      </c>
      <c r="H284" s="101" t="e">
        <v>#DIV/0!</v>
      </c>
      <c r="I284" s="102">
        <v>38437.194290132218</v>
      </c>
      <c r="J284" s="103" t="s">
        <v>40</v>
      </c>
      <c r="K284" s="101" t="e">
        <v>#DIV/0!</v>
      </c>
      <c r="L284" s="102">
        <v>22925.534500000002</v>
      </c>
      <c r="M284" s="106"/>
      <c r="N284" s="102">
        <v>-15511.659790132218</v>
      </c>
      <c r="O284" s="103" t="s">
        <v>40</v>
      </c>
      <c r="P284" s="101" t="e">
        <v>#DIV/0!</v>
      </c>
      <c r="Q284" s="102">
        <v>45436.484749999996</v>
      </c>
      <c r="R284" s="106"/>
      <c r="S284" s="107">
        <v>-22510.950249999994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/>
    </row>
    <row r="285" spans="1:41" ht="15" customHeight="1">
      <c r="A285"/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/>
    </row>
    <row r="286" spans="1:41" ht="15" customHeight="1">
      <c r="A286"/>
      <c r="B286" s="12"/>
      <c r="C286" s="99" t="s">
        <v>66</v>
      </c>
      <c r="D286" s="100" t="s">
        <v>40</v>
      </c>
      <c r="E286" s="101" t="e">
        <v>#DIV/0!</v>
      </c>
      <c r="F286" s="102">
        <v>111491.87440596326</v>
      </c>
      <c r="G286" s="103" t="s">
        <v>40</v>
      </c>
      <c r="H286" s="101" t="e">
        <v>#DIV/0!</v>
      </c>
      <c r="I286" s="102">
        <v>111491.87440596326</v>
      </c>
      <c r="J286" s="103" t="s">
        <v>40</v>
      </c>
      <c r="K286" s="101" t="e">
        <v>#DIV/0!</v>
      </c>
      <c r="L286" s="102">
        <v>89809.044499999989</v>
      </c>
      <c r="M286" s="106"/>
      <c r="N286" s="119">
        <v>-21682.82990596327</v>
      </c>
      <c r="O286" s="103" t="s">
        <v>40</v>
      </c>
      <c r="P286" s="101" t="e">
        <v>#DIV/0!</v>
      </c>
      <c r="Q286" s="102">
        <v>156505.21474999998</v>
      </c>
      <c r="R286" s="106"/>
      <c r="S286" s="120">
        <v>-66696.170249999996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/>
    </row>
    <row r="287" spans="1:41" ht="15" customHeight="1">
      <c r="A287"/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/>
    </row>
    <row r="288" spans="1:41" ht="15" customHeight="1" thickBot="1">
      <c r="A288"/>
      <c r="B288" s="12"/>
      <c r="C288" s="130" t="s">
        <v>73</v>
      </c>
      <c r="D288" s="159"/>
      <c r="E288" s="131"/>
      <c r="F288" s="133">
        <v>25969.833457818284</v>
      </c>
      <c r="G288" s="160"/>
      <c r="H288" s="131"/>
      <c r="I288" s="133">
        <v>25969.833457818284</v>
      </c>
      <c r="J288" s="161"/>
      <c r="K288" s="132"/>
      <c r="L288" s="133">
        <v>31447.205499999967</v>
      </c>
      <c r="M288" s="161"/>
      <c r="N288" s="133">
        <v>5477.3720421816834</v>
      </c>
      <c r="O288" s="161"/>
      <c r="P288" s="132"/>
      <c r="Q288" s="133">
        <v>23612.435250000155</v>
      </c>
      <c r="R288" s="161"/>
      <c r="S288" s="135">
        <v>7834.7702499998122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/>
    </row>
    <row r="289" spans="1:41" ht="15" customHeight="1" thickTop="1">
      <c r="A289"/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/>
    </row>
    <row r="290" spans="1:41" ht="15" customHeight="1">
      <c r="A290"/>
      <c r="B290" s="12"/>
      <c r="C290" s="6" t="s">
        <v>256</v>
      </c>
      <c r="D290" s="2"/>
      <c r="E290" s="2"/>
      <c r="F290" s="2"/>
      <c r="G290" s="2"/>
      <c r="H290" s="1"/>
      <c r="I290" s="1"/>
      <c r="J290" s="1"/>
      <c r="K290" s="749" t="s">
        <v>104</v>
      </c>
      <c r="L290" s="2"/>
      <c r="M290" s="2"/>
      <c r="N290" s="1"/>
      <c r="O290" s="1"/>
      <c r="P290" s="2"/>
      <c r="Q290" s="1"/>
      <c r="R290" s="2"/>
      <c r="S290" s="5" t="s">
        <v>569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/>
    </row>
    <row r="291" spans="1:41" ht="15" customHeight="1" thickBot="1">
      <c r="A291"/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/>
    </row>
    <row r="292" spans="1:41" ht="15" customHeight="1" thickTop="1">
      <c r="A292"/>
      <c r="B292" s="12"/>
      <c r="C292" s="13"/>
      <c r="D292" s="774" t="s">
        <v>5</v>
      </c>
      <c r="E292" s="775"/>
      <c r="F292" s="776"/>
      <c r="G292" s="777" t="s">
        <v>75</v>
      </c>
      <c r="H292" s="775"/>
      <c r="I292" s="776"/>
      <c r="J292" s="777" t="s">
        <v>7</v>
      </c>
      <c r="K292" s="775"/>
      <c r="L292" s="776"/>
      <c r="M292" s="777" t="s">
        <v>8</v>
      </c>
      <c r="N292" s="776"/>
      <c r="O292" s="774" t="s">
        <v>9</v>
      </c>
      <c r="P292" s="775"/>
      <c r="Q292" s="776"/>
      <c r="R292" s="777" t="s">
        <v>10</v>
      </c>
      <c r="S292" s="778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/>
    </row>
    <row r="293" spans="1:41" ht="15" customHeight="1">
      <c r="A293" t="s">
        <v>104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/>
    </row>
    <row r="294" spans="1:41" ht="15" customHeight="1">
      <c r="A294" t="s">
        <v>451</v>
      </c>
      <c r="B294" s="12" t="s">
        <v>104</v>
      </c>
      <c r="C294" s="30" t="s">
        <v>106</v>
      </c>
      <c r="D294" s="83">
        <v>472655.74613700912</v>
      </c>
      <c r="E294" s="155">
        <v>0.3581271756476892</v>
      </c>
      <c r="F294" s="86">
        <v>169270.86741769826</v>
      </c>
      <c r="G294" s="83">
        <v>472655.74613700912</v>
      </c>
      <c r="H294" s="155">
        <v>0.3581271756476892</v>
      </c>
      <c r="I294" s="86">
        <v>169270.86741769826</v>
      </c>
      <c r="J294" s="31">
        <v>427721.63</v>
      </c>
      <c r="K294" s="155">
        <v>0.35583014588249839</v>
      </c>
      <c r="L294" s="34">
        <v>152196.25</v>
      </c>
      <c r="M294" s="164">
        <v>-9.5067322262033863E-2</v>
      </c>
      <c r="N294" s="60">
        <v>-17074.61741769826</v>
      </c>
      <c r="O294" s="31">
        <v>493055.04</v>
      </c>
      <c r="P294" s="155">
        <v>0.32007027045094194</v>
      </c>
      <c r="Q294" s="34">
        <v>157812.25999999998</v>
      </c>
      <c r="R294" s="164">
        <v>-0.13250733630062878</v>
      </c>
      <c r="S294" s="86">
        <v>-5616.0099999999802</v>
      </c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/>
    </row>
    <row r="295" spans="1:41" ht="15" customHeight="1">
      <c r="A295" t="s">
        <v>452</v>
      </c>
      <c r="B295" s="12" t="s">
        <v>104</v>
      </c>
      <c r="C295" s="30" t="s">
        <v>107</v>
      </c>
      <c r="D295" s="83">
        <v>319441.86002046737</v>
      </c>
      <c r="E295" s="155">
        <v>0.27367264200070929</v>
      </c>
      <c r="F295" s="86">
        <v>87422.497797422053</v>
      </c>
      <c r="G295" s="83">
        <v>319441.86002046737</v>
      </c>
      <c r="H295" s="155">
        <v>0.27367264200070929</v>
      </c>
      <c r="I295" s="86">
        <v>87422.497797422053</v>
      </c>
      <c r="J295" s="31">
        <v>293791.24</v>
      </c>
      <c r="K295" s="155">
        <v>0.24992515093370374</v>
      </c>
      <c r="L295" s="34">
        <v>73425.819999999978</v>
      </c>
      <c r="M295" s="164">
        <v>-8.0298242750101334E-2</v>
      </c>
      <c r="N295" s="60">
        <v>-13996.677797422075</v>
      </c>
      <c r="O295" s="31">
        <v>454539.95</v>
      </c>
      <c r="P295" s="155">
        <v>0.26125373578274041</v>
      </c>
      <c r="Q295" s="34">
        <v>118750.26000000005</v>
      </c>
      <c r="R295" s="164">
        <v>-0.35365144471899557</v>
      </c>
      <c r="S295" s="86">
        <v>-45324.440000000075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/>
    </row>
    <row r="296" spans="1:41" ht="15" customHeight="1">
      <c r="A296" t="s">
        <v>453</v>
      </c>
      <c r="B296" s="12" t="s">
        <v>104</v>
      </c>
      <c r="C296" s="30" t="s">
        <v>108</v>
      </c>
      <c r="D296" s="83">
        <v>550600.99835402111</v>
      </c>
      <c r="E296" s="155">
        <v>0.23983607715678656</v>
      </c>
      <c r="F296" s="86">
        <v>132053.98352383872</v>
      </c>
      <c r="G296" s="83">
        <v>550600.99835402111</v>
      </c>
      <c r="H296" s="155">
        <v>0.23983607715678656</v>
      </c>
      <c r="I296" s="86">
        <v>132053.98352383872</v>
      </c>
      <c r="J296" s="31">
        <v>534681.80000000005</v>
      </c>
      <c r="K296" s="155">
        <v>0.23804344939363944</v>
      </c>
      <c r="L296" s="34">
        <v>127277.50000000006</v>
      </c>
      <c r="M296" s="164">
        <v>-2.8912403721769977E-2</v>
      </c>
      <c r="N296" s="60">
        <v>-4776.4835238386586</v>
      </c>
      <c r="O296" s="31">
        <v>601495.35</v>
      </c>
      <c r="P296" s="155">
        <v>0.24281644072560157</v>
      </c>
      <c r="Q296" s="34">
        <v>146052.95999999996</v>
      </c>
      <c r="R296" s="164">
        <v>-0.11107907982996033</v>
      </c>
      <c r="S296" s="86">
        <v>-18775.459999999905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/>
    </row>
    <row r="297" spans="1:41" ht="15" customHeight="1">
      <c r="A297" t="s">
        <v>454</v>
      </c>
      <c r="B297" s="12" t="s">
        <v>104</v>
      </c>
      <c r="C297" s="30" t="s">
        <v>109</v>
      </c>
      <c r="D297" s="83">
        <v>349661.85436394607</v>
      </c>
      <c r="E297" s="155">
        <v>0.32994466198333777</v>
      </c>
      <c r="F297" s="86">
        <v>115369.06234657926</v>
      </c>
      <c r="G297" s="83">
        <v>349661.85436394607</v>
      </c>
      <c r="H297" s="155">
        <v>0.32994466198333777</v>
      </c>
      <c r="I297" s="86">
        <v>115369.06234657926</v>
      </c>
      <c r="J297" s="31">
        <v>340656.56</v>
      </c>
      <c r="K297" s="155">
        <v>0.32035026714295473</v>
      </c>
      <c r="L297" s="34">
        <v>109129.41999999998</v>
      </c>
      <c r="M297" s="164">
        <v>-2.5754294474949781E-2</v>
      </c>
      <c r="N297" s="60">
        <v>-6239.6423465792759</v>
      </c>
      <c r="O297" s="31">
        <v>305769.39</v>
      </c>
      <c r="P297" s="155">
        <v>0.31672091179565104</v>
      </c>
      <c r="Q297" s="34">
        <v>96843.560000000027</v>
      </c>
      <c r="R297" s="164">
        <v>0.11409634561523631</v>
      </c>
      <c r="S297" s="86">
        <v>12285.859999999957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/>
    </row>
    <row r="298" spans="1:41" ht="15" customHeight="1">
      <c r="A298" t="s">
        <v>456</v>
      </c>
      <c r="B298" s="12" t="s">
        <v>104</v>
      </c>
      <c r="C298" s="30" t="s">
        <v>110</v>
      </c>
      <c r="D298" s="83">
        <v>84468.350324409461</v>
      </c>
      <c r="E298" s="155">
        <v>0.29678579936093846</v>
      </c>
      <c r="F298" s="86">
        <v>25069.006871729645</v>
      </c>
      <c r="G298" s="83">
        <v>84468.350324409461</v>
      </c>
      <c r="H298" s="155">
        <v>0.29678579936093846</v>
      </c>
      <c r="I298" s="86">
        <v>25069.006871729645</v>
      </c>
      <c r="J298" s="31">
        <v>105227.52</v>
      </c>
      <c r="K298" s="155">
        <v>0.27921507605614959</v>
      </c>
      <c r="L298" s="34">
        <v>29381.11</v>
      </c>
      <c r="M298" s="164">
        <v>0.24576269805036796</v>
      </c>
      <c r="N298" s="60">
        <v>4312.1031282703552</v>
      </c>
      <c r="O298" s="31">
        <v>86978.16</v>
      </c>
      <c r="P298" s="155">
        <v>0.29880087139116301</v>
      </c>
      <c r="Q298" s="34">
        <v>25989.15</v>
      </c>
      <c r="R298" s="164">
        <v>0.20981542952851612</v>
      </c>
      <c r="S298" s="86">
        <v>3391.9599999999991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/>
    </row>
    <row r="299" spans="1:41" ht="15" customHeight="1">
      <c r="A299" t="s">
        <v>458</v>
      </c>
      <c r="B299" s="12" t="s">
        <v>104</v>
      </c>
      <c r="C299" s="30" t="s">
        <v>111</v>
      </c>
      <c r="D299" s="83">
        <v>376934.86647356796</v>
      </c>
      <c r="E299" s="155">
        <v>0.19081606757663097</v>
      </c>
      <c r="F299" s="86">
        <v>71925.228953008715</v>
      </c>
      <c r="G299" s="83">
        <v>376934.86647356796</v>
      </c>
      <c r="H299" s="155">
        <v>0.19081606757663097</v>
      </c>
      <c r="I299" s="86">
        <v>71925.228953008715</v>
      </c>
      <c r="J299" s="31">
        <v>303623.69</v>
      </c>
      <c r="K299" s="155">
        <v>0.1871393500289783</v>
      </c>
      <c r="L299" s="34">
        <v>56819.94</v>
      </c>
      <c r="M299" s="164">
        <v>-0.19449295619541421</v>
      </c>
      <c r="N299" s="60">
        <v>-15105.288953008712</v>
      </c>
      <c r="O299" s="31">
        <v>346085.93</v>
      </c>
      <c r="P299" s="155">
        <v>0.18928180639993086</v>
      </c>
      <c r="Q299" s="34">
        <v>65507.770000000019</v>
      </c>
      <c r="R299" s="164">
        <v>-0.1226927659266587</v>
      </c>
      <c r="S299" s="86">
        <v>-8687.8300000000163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/>
    </row>
    <row r="300" spans="1:41" ht="15" customHeight="1">
      <c r="A300" t="s">
        <v>459</v>
      </c>
      <c r="B300" s="12" t="s">
        <v>104</v>
      </c>
      <c r="C300" s="30" t="s">
        <v>21</v>
      </c>
      <c r="D300" s="83">
        <v>0</v>
      </c>
      <c r="E300" s="155">
        <v>0</v>
      </c>
      <c r="F300" s="86">
        <v>0</v>
      </c>
      <c r="G300" s="83">
        <v>0</v>
      </c>
      <c r="H300" s="155">
        <v>0</v>
      </c>
      <c r="I300" s="86">
        <v>0</v>
      </c>
      <c r="J300" s="31">
        <v>0</v>
      </c>
      <c r="K300" s="155">
        <v>0</v>
      </c>
      <c r="L300" s="34">
        <v>0</v>
      </c>
      <c r="M300" s="164" t="e">
        <v>#DIV/0!</v>
      </c>
      <c r="N300" s="60">
        <v>0</v>
      </c>
      <c r="O300" s="31">
        <v>0</v>
      </c>
      <c r="P300" s="155">
        <v>0</v>
      </c>
      <c r="Q300" s="34">
        <v>0</v>
      </c>
      <c r="R300" s="164">
        <v>0</v>
      </c>
      <c r="S300" s="86"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/>
    </row>
    <row r="301" spans="1:41" ht="15" customHeight="1">
      <c r="A301" t="s">
        <v>460</v>
      </c>
      <c r="B301" s="12" t="s">
        <v>104</v>
      </c>
      <c r="C301" s="30" t="s">
        <v>112</v>
      </c>
      <c r="D301" s="83">
        <v>0</v>
      </c>
      <c r="E301" s="155">
        <v>0</v>
      </c>
      <c r="F301" s="86">
        <v>68279.275967038848</v>
      </c>
      <c r="G301" s="83">
        <v>0</v>
      </c>
      <c r="H301" s="155">
        <v>0</v>
      </c>
      <c r="I301" s="86">
        <v>68279.275967038848</v>
      </c>
      <c r="J301" s="31">
        <v>0</v>
      </c>
      <c r="K301" s="155">
        <v>0</v>
      </c>
      <c r="L301" s="34">
        <v>46449.65</v>
      </c>
      <c r="M301" s="164"/>
      <c r="N301" s="60">
        <v>-21829.625967038846</v>
      </c>
      <c r="O301" s="31">
        <v>0</v>
      </c>
      <c r="P301" s="155">
        <v>0</v>
      </c>
      <c r="Q301" s="34">
        <v>90647.99</v>
      </c>
      <c r="R301" s="164">
        <v>0</v>
      </c>
      <c r="S301" s="86">
        <v>-44198.340000000004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/>
    </row>
    <row r="302" spans="1:41" ht="15" customHeight="1">
      <c r="A302" t="s">
        <v>461</v>
      </c>
      <c r="B302" s="12" t="s">
        <v>104</v>
      </c>
      <c r="C302" s="88" t="s">
        <v>113</v>
      </c>
      <c r="D302" s="83">
        <v>0</v>
      </c>
      <c r="E302" s="155">
        <v>0</v>
      </c>
      <c r="F302" s="86">
        <v>700</v>
      </c>
      <c r="G302" s="83">
        <v>0</v>
      </c>
      <c r="H302" s="155">
        <v>0</v>
      </c>
      <c r="I302" s="86">
        <v>700</v>
      </c>
      <c r="J302" s="31">
        <v>0</v>
      </c>
      <c r="K302" s="155">
        <v>0</v>
      </c>
      <c r="L302" s="34">
        <v>0</v>
      </c>
      <c r="M302" s="164"/>
      <c r="N302" s="60">
        <v>-700</v>
      </c>
      <c r="O302" s="31">
        <v>0</v>
      </c>
      <c r="P302" s="155">
        <v>0</v>
      </c>
      <c r="Q302" s="34">
        <v>0</v>
      </c>
      <c r="R302" s="164">
        <v>0</v>
      </c>
      <c r="S302" s="86"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/>
    </row>
    <row r="303" spans="1:41" ht="15" customHeight="1">
      <c r="A303" t="s">
        <v>462</v>
      </c>
      <c r="B303" s="12" t="s">
        <v>104</v>
      </c>
      <c r="C303" s="54" t="s">
        <v>114</v>
      </c>
      <c r="D303" s="205">
        <v>2153763.675673421</v>
      </c>
      <c r="E303" s="224">
        <v>0.31112509252798937</v>
      </c>
      <c r="F303" s="209">
        <v>670089.92287731555</v>
      </c>
      <c r="G303" s="205">
        <v>2153763.675673421</v>
      </c>
      <c r="H303" s="224">
        <v>0.31112509252798937</v>
      </c>
      <c r="I303" s="209">
        <v>670089.92287731555</v>
      </c>
      <c r="J303" s="205">
        <v>2005702.44</v>
      </c>
      <c r="K303" s="224">
        <v>0.29649447402576828</v>
      </c>
      <c r="L303" s="207">
        <v>594679.69000000006</v>
      </c>
      <c r="M303" s="225">
        <v>-6.8745349058376384E-2</v>
      </c>
      <c r="N303" s="207">
        <v>-75410.232877315488</v>
      </c>
      <c r="O303" s="205">
        <v>2287923.8199999998</v>
      </c>
      <c r="P303" s="224">
        <v>0.30665529326933627</v>
      </c>
      <c r="Q303" s="207">
        <v>701603.95000000007</v>
      </c>
      <c r="R303" s="225">
        <v>-0.12335261232605196</v>
      </c>
      <c r="S303" s="209">
        <v>-106924.26000000001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/>
    </row>
    <row r="304" spans="1:41" ht="15" customHeight="1">
      <c r="A304" t="s">
        <v>104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v>-0.11253748236282922</v>
      </c>
      <c r="O304" s="42"/>
      <c r="P304" s="14"/>
      <c r="Q304" s="41"/>
      <c r="R304" s="42"/>
      <c r="S304" s="45">
        <v>-0.15239974062289702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/>
    </row>
    <row r="305" spans="1:41" ht="15" customHeight="1">
      <c r="A305" t="s">
        <v>104</v>
      </c>
      <c r="B305" s="12" t="s">
        <v>104</v>
      </c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 t="s">
        <v>571</v>
      </c>
      <c r="V305" s="14" t="s">
        <v>449</v>
      </c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/>
    </row>
    <row r="306" spans="1:41" ht="15" customHeight="1">
      <c r="A306" t="s">
        <v>463</v>
      </c>
      <c r="B306" s="12" t="s">
        <v>104</v>
      </c>
      <c r="C306" s="30" t="s">
        <v>115</v>
      </c>
      <c r="D306" s="83">
        <v>216258.51207049389</v>
      </c>
      <c r="E306" s="155">
        <v>0.19500000000000003</v>
      </c>
      <c r="F306" s="116">
        <v>42170.409853746314</v>
      </c>
      <c r="G306" s="83">
        <v>216258.51207049389</v>
      </c>
      <c r="H306" s="155">
        <v>0.19500000000000003</v>
      </c>
      <c r="I306" s="116">
        <v>42170.409853746314</v>
      </c>
      <c r="J306" s="31">
        <v>208078.84</v>
      </c>
      <c r="K306" s="155">
        <v>0.16864396206745474</v>
      </c>
      <c r="L306" s="34">
        <v>35091.239999999983</v>
      </c>
      <c r="M306" s="164">
        <v>-3.7823584339781093E-2</v>
      </c>
      <c r="N306" s="60">
        <v>-7079.1698537463308</v>
      </c>
      <c r="O306" s="31">
        <v>204814.05</v>
      </c>
      <c r="P306" s="155">
        <v>0.19123824757139454</v>
      </c>
      <c r="Q306" s="34">
        <v>39168.279999999977</v>
      </c>
      <c r="R306" s="164">
        <v>1.5940263863733997E-2</v>
      </c>
      <c r="S306" s="86">
        <v>-4077.0399999999936</v>
      </c>
      <c r="T306" s="14"/>
      <c r="U306" s="14">
        <v>298.10722063037247</v>
      </c>
      <c r="V306" s="14">
        <v>314.55860662435271</v>
      </c>
      <c r="W306" s="14"/>
      <c r="X306" s="14" t="s">
        <v>572</v>
      </c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/>
    </row>
    <row r="307" spans="1:41" ht="15" customHeight="1">
      <c r="A307" t="s">
        <v>464</v>
      </c>
      <c r="B307" s="12" t="s">
        <v>104</v>
      </c>
      <c r="C307" s="88" t="s">
        <v>116</v>
      </c>
      <c r="D307" s="83">
        <v>125361.02904318827</v>
      </c>
      <c r="E307" s="155">
        <v>0.30006987567403665</v>
      </c>
      <c r="F307" s="95">
        <v>37617.068399358803</v>
      </c>
      <c r="G307" s="83">
        <v>125361.02904318827</v>
      </c>
      <c r="H307" s="155">
        <v>0.30006987567403665</v>
      </c>
      <c r="I307" s="95">
        <v>37617.068399358803</v>
      </c>
      <c r="J307" s="31">
        <v>117951.83</v>
      </c>
      <c r="K307" s="155">
        <v>0.28500736275138755</v>
      </c>
      <c r="L307" s="34">
        <v>33617.14</v>
      </c>
      <c r="M307" s="164">
        <v>-5.9102889468430585E-2</v>
      </c>
      <c r="N307" s="60">
        <v>-3999.9283993588033</v>
      </c>
      <c r="O307" s="31">
        <v>124066.11</v>
      </c>
      <c r="P307" s="155">
        <v>0.29567171889245175</v>
      </c>
      <c r="Q307" s="34">
        <v>36682.839999999997</v>
      </c>
      <c r="R307" s="164">
        <v>-4.9282434985670129E-2</v>
      </c>
      <c r="S307" s="86">
        <v>-3065.6999999999971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/>
    </row>
    <row r="308" spans="1:41" ht="15" customHeight="1">
      <c r="A308" t="s">
        <v>465</v>
      </c>
      <c r="B308" s="12" t="s">
        <v>104</v>
      </c>
      <c r="C308" s="54" t="s">
        <v>117</v>
      </c>
      <c r="D308" s="205">
        <v>2495383.2167871031</v>
      </c>
      <c r="E308" s="224">
        <v>0.30050590870604443</v>
      </c>
      <c r="F308" s="207">
        <v>749877.40113042062</v>
      </c>
      <c r="G308" s="208">
        <v>2495383.2167871031</v>
      </c>
      <c r="H308" s="224">
        <v>0.30050590870604443</v>
      </c>
      <c r="I308" s="207">
        <v>749877.40113042062</v>
      </c>
      <c r="J308" s="208">
        <v>2331733.11</v>
      </c>
      <c r="K308" s="224">
        <v>0.284504288743406</v>
      </c>
      <c r="L308" s="207">
        <v>663388.07000000007</v>
      </c>
      <c r="M308" s="225">
        <v>-6.5581152300049808E-2</v>
      </c>
      <c r="N308" s="207">
        <v>-86489.331130420556</v>
      </c>
      <c r="O308" s="208">
        <v>2616803.9799999995</v>
      </c>
      <c r="P308" s="224">
        <v>0.29710099646057564</v>
      </c>
      <c r="Q308" s="207">
        <v>777455.07000000007</v>
      </c>
      <c r="R308" s="225">
        <v>-0.10893856482135116</v>
      </c>
      <c r="S308" s="209">
        <v>-114067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/>
    </row>
    <row r="309" spans="1:41" ht="15" customHeight="1">
      <c r="A309" t="s">
        <v>104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v>-0.11533796191222745</v>
      </c>
      <c r="O309" s="42"/>
      <c r="P309" s="14"/>
      <c r="Q309" s="41"/>
      <c r="R309" s="42"/>
      <c r="S309" s="45">
        <v>-0.1467184463791586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/>
    </row>
    <row r="310" spans="1:41" ht="15" customHeight="1">
      <c r="A310" t="s">
        <v>104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/>
    </row>
    <row r="311" spans="1:41" ht="15" customHeight="1">
      <c r="A311" t="s">
        <v>466</v>
      </c>
      <c r="B311" s="12" t="s">
        <v>104</v>
      </c>
      <c r="C311" s="88" t="s">
        <v>118</v>
      </c>
      <c r="D311" s="92">
        <v>0</v>
      </c>
      <c r="E311" s="228">
        <v>0</v>
      </c>
      <c r="F311" s="153">
        <v>0</v>
      </c>
      <c r="G311" s="181">
        <v>0</v>
      </c>
      <c r="H311" s="228">
        <v>0</v>
      </c>
      <c r="I311" s="153">
        <v>0</v>
      </c>
      <c r="J311" s="47">
        <v>0</v>
      </c>
      <c r="K311" s="229">
        <v>0</v>
      </c>
      <c r="L311" s="23">
        <v>0</v>
      </c>
      <c r="M311" s="229">
        <v>0</v>
      </c>
      <c r="N311" s="94">
        <v>0</v>
      </c>
      <c r="O311" s="47">
        <v>0</v>
      </c>
      <c r="P311" s="229">
        <v>0</v>
      </c>
      <c r="Q311" s="23">
        <v>0</v>
      </c>
      <c r="R311" s="229">
        <v>0</v>
      </c>
      <c r="S311" s="95"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/>
    </row>
    <row r="312" spans="1:41" ht="15" customHeight="1" thickBot="1">
      <c r="A312" t="s">
        <v>104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/>
    </row>
    <row r="313" spans="1:41" ht="15" customHeight="1" thickTop="1">
      <c r="A313" t="s">
        <v>467</v>
      </c>
      <c r="B313" s="12" t="s">
        <v>104</v>
      </c>
      <c r="C313" s="63" t="s">
        <v>119</v>
      </c>
      <c r="D313" s="64">
        <v>2495383.2167871031</v>
      </c>
      <c r="E313" s="230">
        <v>0.30050590870604443</v>
      </c>
      <c r="F313" s="66">
        <v>749877.40113042062</v>
      </c>
      <c r="G313" s="67">
        <v>2495383.2167871031</v>
      </c>
      <c r="H313" s="230">
        <v>0.30050590870604443</v>
      </c>
      <c r="I313" s="66">
        <v>749877.40113042062</v>
      </c>
      <c r="J313" s="67">
        <v>2331733.11</v>
      </c>
      <c r="K313" s="230">
        <v>0.284504288743406</v>
      </c>
      <c r="L313" s="66">
        <v>663388.07000000007</v>
      </c>
      <c r="M313" s="231">
        <v>-6.5581152300049808E-2</v>
      </c>
      <c r="N313" s="232">
        <v>-86489.331130420556</v>
      </c>
      <c r="O313" s="67">
        <v>2616803.9799999995</v>
      </c>
      <c r="P313" s="230">
        <v>0.29710099646057564</v>
      </c>
      <c r="Q313" s="66">
        <v>777455.07000000007</v>
      </c>
      <c r="R313" s="231">
        <v>-0.10893856482135116</v>
      </c>
      <c r="S313" s="233">
        <v>-114067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/>
    </row>
    <row r="314" spans="1:41" ht="15" customHeight="1" thickBot="1">
      <c r="A314" t="s">
        <v>104</v>
      </c>
      <c r="B314" s="12" t="s">
        <v>104</v>
      </c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>
        <v>-0.11533796191222745</v>
      </c>
      <c r="O314" s="238"/>
      <c r="P314" s="236"/>
      <c r="Q314" s="237"/>
      <c r="R314" s="239"/>
      <c r="S314" s="76">
        <v>-0.1467184463791586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/>
    </row>
    <row r="315" spans="1:41" ht="15" customHeight="1" thickTop="1">
      <c r="A315" t="s">
        <v>104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/>
    </row>
    <row r="316" spans="1:41" ht="15" customHeight="1">
      <c r="A316" t="s">
        <v>468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/>
    </row>
    <row r="317" spans="1:41" ht="15" customHeight="1">
      <c r="A317" t="s">
        <v>469</v>
      </c>
      <c r="B317" s="12" t="s">
        <v>104</v>
      </c>
      <c r="C317" s="108" t="s">
        <v>42</v>
      </c>
      <c r="D317" s="14"/>
      <c r="E317" s="14"/>
      <c r="F317" s="31">
        <v>64024.483025899237</v>
      </c>
      <c r="G317" s="42"/>
      <c r="H317" s="14"/>
      <c r="I317" s="31">
        <v>64024.483025899237</v>
      </c>
      <c r="J317" s="42"/>
      <c r="K317" s="14"/>
      <c r="L317" s="34">
        <v>40775.26</v>
      </c>
      <c r="M317" s="42"/>
      <c r="N317" s="240">
        <v>-23249.223025899235</v>
      </c>
      <c r="O317" s="42"/>
      <c r="P317" s="14"/>
      <c r="Q317" s="34">
        <v>74538.75</v>
      </c>
      <c r="R317" s="42"/>
      <c r="S317" s="35">
        <v>-33763.49</v>
      </c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/>
    </row>
    <row r="318" spans="1:41" ht="15" customHeight="1">
      <c r="A318" t="s">
        <v>471</v>
      </c>
      <c r="B318" s="12" t="s">
        <v>104</v>
      </c>
      <c r="C318" s="109" t="s">
        <v>43</v>
      </c>
      <c r="D318" s="82"/>
      <c r="E318" s="14"/>
      <c r="F318" s="23">
        <v>30594.614981026825</v>
      </c>
      <c r="G318" s="84"/>
      <c r="H318" s="14"/>
      <c r="I318" s="23">
        <v>30594.614981026825</v>
      </c>
      <c r="J318" s="42"/>
      <c r="K318" s="14"/>
      <c r="L318" s="34">
        <v>28263.99</v>
      </c>
      <c r="M318" s="42"/>
      <c r="N318" s="60">
        <v>-2330.6249810268237</v>
      </c>
      <c r="O318" s="42"/>
      <c r="P318" s="14"/>
      <c r="Q318" s="34">
        <v>28622.46</v>
      </c>
      <c r="R318" s="42"/>
      <c r="S318" s="86">
        <v>-358.46999999999753</v>
      </c>
      <c r="T318" s="14"/>
      <c r="U318" s="14" t="s">
        <v>573</v>
      </c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/>
    </row>
    <row r="319" spans="1:41" ht="15" customHeight="1">
      <c r="A319" t="s">
        <v>472</v>
      </c>
      <c r="B319" s="12" t="s">
        <v>104</v>
      </c>
      <c r="C319" s="108" t="s">
        <v>44</v>
      </c>
      <c r="D319" s="110"/>
      <c r="E319" s="111"/>
      <c r="F319" s="31">
        <v>113707.60833208889</v>
      </c>
      <c r="G319" s="112"/>
      <c r="H319" s="111"/>
      <c r="I319" s="31">
        <v>113707.60833208889</v>
      </c>
      <c r="J319" s="113"/>
      <c r="K319" s="111"/>
      <c r="L319" s="114">
        <v>143465.71</v>
      </c>
      <c r="M319" s="113"/>
      <c r="N319" s="115">
        <v>29758.101667911105</v>
      </c>
      <c r="O319" s="113"/>
      <c r="P319" s="111"/>
      <c r="Q319" s="114">
        <v>107359.1</v>
      </c>
      <c r="R319" s="113"/>
      <c r="S319" s="116">
        <v>36106.609999999986</v>
      </c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/>
    </row>
    <row r="320" spans="1:41" ht="15" customHeight="1">
      <c r="A320" t="s">
        <v>474</v>
      </c>
      <c r="B320" s="12" t="s">
        <v>104</v>
      </c>
      <c r="C320" s="108" t="s">
        <v>45</v>
      </c>
      <c r="D320" s="82"/>
      <c r="E320" s="14"/>
      <c r="F320" s="31">
        <v>0</v>
      </c>
      <c r="G320" s="84"/>
      <c r="H320" s="14"/>
      <c r="I320" s="31">
        <v>0</v>
      </c>
      <c r="J320" s="42"/>
      <c r="K320" s="14"/>
      <c r="L320" s="34">
        <v>0</v>
      </c>
      <c r="M320" s="42"/>
      <c r="N320" s="60">
        <v>0</v>
      </c>
      <c r="O320" s="42"/>
      <c r="P320" s="14"/>
      <c r="Q320" s="34">
        <v>0</v>
      </c>
      <c r="R320" s="42"/>
      <c r="S320" s="86"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/>
    </row>
    <row r="321" spans="1:41" ht="15" customHeight="1">
      <c r="A321" t="s">
        <v>459</v>
      </c>
      <c r="B321" s="12" t="s">
        <v>104</v>
      </c>
      <c r="C321" s="241" t="s">
        <v>21</v>
      </c>
      <c r="D321" s="82"/>
      <c r="E321" s="14"/>
      <c r="F321" s="31">
        <v>0</v>
      </c>
      <c r="G321" s="84"/>
      <c r="H321" s="14"/>
      <c r="I321" s="31">
        <v>0</v>
      </c>
      <c r="J321" s="42"/>
      <c r="K321" s="14"/>
      <c r="L321" s="34">
        <v>0</v>
      </c>
      <c r="M321" s="42"/>
      <c r="N321" s="60">
        <v>0</v>
      </c>
      <c r="O321" s="42"/>
      <c r="P321" s="14"/>
      <c r="Q321" s="34">
        <v>0</v>
      </c>
      <c r="R321" s="42"/>
      <c r="S321" s="86"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/>
    </row>
    <row r="322" spans="1:41" ht="15" customHeight="1">
      <c r="A322" t="s">
        <v>459</v>
      </c>
      <c r="B322" s="12" t="s">
        <v>104</v>
      </c>
      <c r="C322" s="241" t="s">
        <v>21</v>
      </c>
      <c r="D322" s="82"/>
      <c r="E322" s="14"/>
      <c r="F322" s="31">
        <v>0</v>
      </c>
      <c r="G322" s="84"/>
      <c r="H322" s="14"/>
      <c r="I322" s="31">
        <v>0</v>
      </c>
      <c r="J322" s="42"/>
      <c r="K322" s="14"/>
      <c r="L322" s="34">
        <v>0</v>
      </c>
      <c r="M322" s="42"/>
      <c r="N322" s="60">
        <v>0</v>
      </c>
      <c r="O322" s="42"/>
      <c r="P322" s="14"/>
      <c r="Q322" s="34">
        <v>0</v>
      </c>
      <c r="R322" s="42"/>
      <c r="S322" s="86"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/>
    </row>
    <row r="323" spans="1:41" ht="15" customHeight="1">
      <c r="A323" t="s">
        <v>459</v>
      </c>
      <c r="B323" s="12" t="s">
        <v>104</v>
      </c>
      <c r="C323" s="241" t="s">
        <v>21</v>
      </c>
      <c r="D323" s="82"/>
      <c r="E323" s="14"/>
      <c r="F323" s="31">
        <v>0</v>
      </c>
      <c r="G323" s="84"/>
      <c r="H323" s="14"/>
      <c r="I323" s="31">
        <v>0</v>
      </c>
      <c r="J323" s="42"/>
      <c r="K323" s="14"/>
      <c r="L323" s="34">
        <v>0</v>
      </c>
      <c r="M323" s="42"/>
      <c r="N323" s="60">
        <v>0</v>
      </c>
      <c r="O323" s="42"/>
      <c r="P323" s="14"/>
      <c r="Q323" s="34">
        <v>0</v>
      </c>
      <c r="R323" s="42"/>
      <c r="S323" s="86"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/>
    </row>
    <row r="324" spans="1:41" ht="15" customHeight="1">
      <c r="A324" t="s">
        <v>475</v>
      </c>
      <c r="B324" s="12" t="s">
        <v>104</v>
      </c>
      <c r="C324" s="109" t="s">
        <v>46</v>
      </c>
      <c r="D324" s="82"/>
      <c r="E324" s="14"/>
      <c r="F324" s="23">
        <v>24999.204760681787</v>
      </c>
      <c r="G324" s="84"/>
      <c r="H324" s="14"/>
      <c r="I324" s="23">
        <v>24999.204760681787</v>
      </c>
      <c r="J324" s="42"/>
      <c r="K324" s="14"/>
      <c r="L324" s="34">
        <v>22025.65</v>
      </c>
      <c r="M324" s="42"/>
      <c r="N324" s="60">
        <v>-2973.5547606817854</v>
      </c>
      <c r="O324" s="42"/>
      <c r="P324" s="14"/>
      <c r="Q324" s="34">
        <v>26544.97</v>
      </c>
      <c r="R324" s="42"/>
      <c r="S324" s="86">
        <v>-4519.32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/>
    </row>
    <row r="325" spans="1:41" ht="15" customHeight="1">
      <c r="A325" t="s">
        <v>476</v>
      </c>
      <c r="B325" s="12" t="s">
        <v>104</v>
      </c>
      <c r="C325" s="108" t="s">
        <v>47</v>
      </c>
      <c r="D325" s="110"/>
      <c r="E325" s="111"/>
      <c r="F325" s="31">
        <v>24999.204760681787</v>
      </c>
      <c r="G325" s="112"/>
      <c r="H325" s="111"/>
      <c r="I325" s="31">
        <v>24999.204760681787</v>
      </c>
      <c r="J325" s="113"/>
      <c r="K325" s="111"/>
      <c r="L325" s="114">
        <v>309.12</v>
      </c>
      <c r="M325" s="113"/>
      <c r="N325" s="115">
        <v>-24690.084760681788</v>
      </c>
      <c r="O325" s="113"/>
      <c r="P325" s="111"/>
      <c r="Q325" s="114">
        <v>0</v>
      </c>
      <c r="R325" s="113"/>
      <c r="S325" s="116">
        <v>309.12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/>
    </row>
    <row r="326" spans="1:41" ht="15" customHeight="1">
      <c r="A326" t="s">
        <v>477</v>
      </c>
      <c r="B326" s="12" t="s">
        <v>104</v>
      </c>
      <c r="C326" s="108" t="s">
        <v>48</v>
      </c>
      <c r="D326" s="82"/>
      <c r="E326" s="14"/>
      <c r="F326" s="31">
        <v>17916.096745155282</v>
      </c>
      <c r="G326" s="84"/>
      <c r="H326" s="14"/>
      <c r="I326" s="31">
        <v>17916.096745155282</v>
      </c>
      <c r="J326" s="42"/>
      <c r="K326" s="14"/>
      <c r="L326" s="34">
        <v>17830.16</v>
      </c>
      <c r="M326" s="42"/>
      <c r="N326" s="60">
        <v>-85.936745155282551</v>
      </c>
      <c r="O326" s="42"/>
      <c r="P326" s="14"/>
      <c r="Q326" s="34">
        <v>29655.759999999998</v>
      </c>
      <c r="R326" s="42"/>
      <c r="S326" s="86">
        <v>-11825.599999999999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/>
    </row>
    <row r="327" spans="1:41" ht="15" customHeight="1">
      <c r="A327" t="s">
        <v>478</v>
      </c>
      <c r="B327" s="12" t="s">
        <v>104</v>
      </c>
      <c r="C327" s="108" t="s">
        <v>49</v>
      </c>
      <c r="D327" s="82"/>
      <c r="E327" s="14"/>
      <c r="F327" s="31">
        <v>4166.5341267802987</v>
      </c>
      <c r="G327" s="84"/>
      <c r="H327" s="14"/>
      <c r="I327" s="31">
        <v>4166.5341267802987</v>
      </c>
      <c r="J327" s="42"/>
      <c r="K327" s="14"/>
      <c r="L327" s="34">
        <v>30293.32</v>
      </c>
      <c r="M327" s="42"/>
      <c r="N327" s="60">
        <v>26126.785873219702</v>
      </c>
      <c r="O327" s="42"/>
      <c r="P327" s="14"/>
      <c r="Q327" s="34">
        <v>32620.440000000002</v>
      </c>
      <c r="R327" s="42"/>
      <c r="S327" s="86">
        <v>-2327.1200000000026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/>
    </row>
    <row r="328" spans="1:41" ht="15" customHeight="1">
      <c r="A328" t="s">
        <v>459</v>
      </c>
      <c r="B328" s="12" t="s">
        <v>104</v>
      </c>
      <c r="C328" s="30" t="s">
        <v>21</v>
      </c>
      <c r="D328" s="89"/>
      <c r="E328" s="117"/>
      <c r="F328" s="31">
        <v>0</v>
      </c>
      <c r="G328" s="91"/>
      <c r="H328" s="117"/>
      <c r="I328" s="31">
        <v>0</v>
      </c>
      <c r="J328" s="24"/>
      <c r="K328" s="117"/>
      <c r="L328" s="34">
        <v>0</v>
      </c>
      <c r="M328" s="24"/>
      <c r="N328" s="94">
        <v>0</v>
      </c>
      <c r="O328" s="24"/>
      <c r="P328" s="117"/>
      <c r="Q328" s="34">
        <v>0</v>
      </c>
      <c r="R328" s="24"/>
      <c r="S328" s="95"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/>
    </row>
    <row r="329" spans="1:41" ht="15" customHeight="1">
      <c r="A329" t="s">
        <v>479</v>
      </c>
      <c r="B329" s="12" t="s">
        <v>104</v>
      </c>
      <c r="C329" s="99" t="s">
        <v>50</v>
      </c>
      <c r="D329" s="100" t="s">
        <v>40</v>
      </c>
      <c r="E329" s="101">
        <v>0.37393812149773642</v>
      </c>
      <c r="F329" s="102">
        <v>280407.74673231406</v>
      </c>
      <c r="G329" s="103" t="s">
        <v>40</v>
      </c>
      <c r="H329" s="101">
        <v>0.37393812149773642</v>
      </c>
      <c r="I329" s="102">
        <v>280407.74673231406</v>
      </c>
      <c r="J329" s="103" t="s">
        <v>40</v>
      </c>
      <c r="K329" s="101">
        <v>0.42654250625881762</v>
      </c>
      <c r="L329" s="102">
        <v>282963.20999999996</v>
      </c>
      <c r="M329" s="154"/>
      <c r="N329" s="119">
        <v>2555.4632676859037</v>
      </c>
      <c r="O329" s="103" t="s">
        <v>40</v>
      </c>
      <c r="P329" s="101">
        <v>0.385027368848466</v>
      </c>
      <c r="Q329" s="102">
        <v>299341.48</v>
      </c>
      <c r="R329" s="154"/>
      <c r="S329" s="120">
        <v>-16378.270000000019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/>
    </row>
    <row r="330" spans="1:41" ht="15" customHeight="1">
      <c r="A330" t="s">
        <v>480</v>
      </c>
      <c r="B330" s="12" t="s">
        <v>104</v>
      </c>
      <c r="C330" s="222" t="s">
        <v>51</v>
      </c>
      <c r="D330" s="82"/>
      <c r="E330" s="14"/>
      <c r="F330" s="31">
        <v>26660.491666666665</v>
      </c>
      <c r="G330" s="84"/>
      <c r="H330" s="14"/>
      <c r="I330" s="31">
        <v>26660.491666666665</v>
      </c>
      <c r="J330" s="42"/>
      <c r="K330" s="14"/>
      <c r="L330" s="34">
        <v>23718.1</v>
      </c>
      <c r="M330" s="42"/>
      <c r="N330" s="60">
        <v>-2942.3916666666664</v>
      </c>
      <c r="O330" s="42"/>
      <c r="P330" s="14"/>
      <c r="Q330" s="34">
        <v>49788.6</v>
      </c>
      <c r="R330" s="42"/>
      <c r="S330" s="86">
        <v>-26070.5</v>
      </c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/>
    </row>
    <row r="331" spans="1:41" ht="15" customHeight="1">
      <c r="A331" t="s">
        <v>481</v>
      </c>
      <c r="B331" s="12" t="s">
        <v>104</v>
      </c>
      <c r="C331" s="108" t="s">
        <v>52</v>
      </c>
      <c r="D331" s="82"/>
      <c r="E331" s="14"/>
      <c r="F331" s="31">
        <v>13811.419310872156</v>
      </c>
      <c r="G331" s="84"/>
      <c r="H331" s="14"/>
      <c r="I331" s="31">
        <v>13811.419310872156</v>
      </c>
      <c r="J331" s="42"/>
      <c r="K331" s="14"/>
      <c r="L331" s="34">
        <v>2148.2800000000002</v>
      </c>
      <c r="M331" s="42"/>
      <c r="N331" s="60">
        <v>-11663.139310872155</v>
      </c>
      <c r="O331" s="42"/>
      <c r="P331" s="14"/>
      <c r="Q331" s="34">
        <v>10561.14</v>
      </c>
      <c r="R331" s="42"/>
      <c r="S331" s="86">
        <v>-8412.8599999999988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/>
    </row>
    <row r="332" spans="1:41" ht="15" customHeight="1">
      <c r="A332" t="s">
        <v>482</v>
      </c>
      <c r="B332" s="12" t="s">
        <v>104</v>
      </c>
      <c r="C332" s="109" t="s">
        <v>53</v>
      </c>
      <c r="D332" s="89"/>
      <c r="E332" s="117"/>
      <c r="F332" s="23">
        <v>1998.5</v>
      </c>
      <c r="G332" s="91"/>
      <c r="H332" s="117"/>
      <c r="I332" s="23">
        <v>1998.5</v>
      </c>
      <c r="J332" s="24"/>
      <c r="K332" s="117"/>
      <c r="L332" s="34">
        <v>2155.38</v>
      </c>
      <c r="M332" s="24"/>
      <c r="N332" s="94">
        <v>156.88000000000011</v>
      </c>
      <c r="O332" s="24"/>
      <c r="P332" s="117"/>
      <c r="Q332" s="34">
        <v>8155.56</v>
      </c>
      <c r="R332" s="24"/>
      <c r="S332" s="95">
        <v>-6000.18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/>
    </row>
    <row r="333" spans="1:41" ht="15" customHeight="1">
      <c r="A333" t="s">
        <v>483</v>
      </c>
      <c r="B333" s="12" t="s">
        <v>104</v>
      </c>
      <c r="C333" s="108" t="s">
        <v>54</v>
      </c>
      <c r="D333" s="82"/>
      <c r="E333" s="14"/>
      <c r="F333" s="31">
        <v>29965.448333333341</v>
      </c>
      <c r="G333" s="84"/>
      <c r="H333" s="14"/>
      <c r="I333" s="31">
        <v>29965.448333333341</v>
      </c>
      <c r="J333" s="42"/>
      <c r="K333" s="14"/>
      <c r="L333" s="114">
        <v>26258.69</v>
      </c>
      <c r="M333" s="42"/>
      <c r="N333" s="60">
        <v>-3706.7583333333423</v>
      </c>
      <c r="O333" s="42"/>
      <c r="P333" s="14"/>
      <c r="Q333" s="114">
        <v>26806.12</v>
      </c>
      <c r="R333" s="42"/>
      <c r="S333" s="86">
        <v>-547.43000000000029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/>
    </row>
    <row r="334" spans="1:41" ht="15" customHeight="1">
      <c r="A334" t="s">
        <v>484</v>
      </c>
      <c r="B334" s="12" t="s">
        <v>104</v>
      </c>
      <c r="C334" s="108" t="s">
        <v>55</v>
      </c>
      <c r="D334" s="82"/>
      <c r="E334" s="14"/>
      <c r="F334" s="31">
        <v>8730.8418749999983</v>
      </c>
      <c r="G334" s="84"/>
      <c r="H334" s="14"/>
      <c r="I334" s="31">
        <v>8730.8418749999983</v>
      </c>
      <c r="J334" s="42"/>
      <c r="K334" s="14"/>
      <c r="L334" s="34">
        <v>2671.58</v>
      </c>
      <c r="M334" s="42"/>
      <c r="N334" s="60">
        <v>-6059.2618749999983</v>
      </c>
      <c r="O334" s="42"/>
      <c r="P334" s="14"/>
      <c r="Q334" s="34">
        <v>10634.75</v>
      </c>
      <c r="R334" s="42"/>
      <c r="S334" s="86">
        <v>-7963.17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/>
    </row>
    <row r="335" spans="1:41" ht="15" customHeight="1">
      <c r="A335" t="s">
        <v>485</v>
      </c>
      <c r="B335" s="12" t="s">
        <v>104</v>
      </c>
      <c r="C335" s="242" t="s">
        <v>56</v>
      </c>
      <c r="D335" s="89"/>
      <c r="E335" s="117"/>
      <c r="F335" s="23">
        <v>53794.108558333333</v>
      </c>
      <c r="G335" s="91"/>
      <c r="H335" s="117"/>
      <c r="I335" s="23">
        <v>53794.108558333333</v>
      </c>
      <c r="J335" s="24"/>
      <c r="K335" s="117"/>
      <c r="L335" s="49">
        <v>40968.74</v>
      </c>
      <c r="M335" s="24"/>
      <c r="N335" s="94">
        <v>-12825.368558333335</v>
      </c>
      <c r="O335" s="24"/>
      <c r="P335" s="117"/>
      <c r="Q335" s="49">
        <v>74703.14</v>
      </c>
      <c r="R335" s="24"/>
      <c r="S335" s="95">
        <v>-33734.400000000001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/>
    </row>
    <row r="336" spans="1:41" ht="15" customHeight="1">
      <c r="A336" t="s">
        <v>486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v>0</v>
      </c>
      <c r="M336" s="42"/>
      <c r="N336" s="60">
        <v>0</v>
      </c>
      <c r="O336" s="42"/>
      <c r="P336" s="14"/>
      <c r="Q336" s="34">
        <v>0</v>
      </c>
      <c r="R336" s="42"/>
      <c r="S336" s="86"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/>
    </row>
    <row r="337" spans="1:41" ht="15" customHeight="1">
      <c r="A337" t="s">
        <v>487</v>
      </c>
      <c r="B337" s="12" t="s">
        <v>104</v>
      </c>
      <c r="C337" s="108" t="s">
        <v>57</v>
      </c>
      <c r="D337" s="82"/>
      <c r="E337" s="14"/>
      <c r="F337" s="31">
        <v>882</v>
      </c>
      <c r="G337" s="84"/>
      <c r="H337" s="14"/>
      <c r="I337" s="31">
        <v>882</v>
      </c>
      <c r="J337" s="42"/>
      <c r="K337" s="14"/>
      <c r="L337" s="34">
        <v>1064.22</v>
      </c>
      <c r="M337" s="42"/>
      <c r="N337" s="60">
        <v>182.22000000000003</v>
      </c>
      <c r="O337" s="42"/>
      <c r="P337" s="14"/>
      <c r="Q337" s="34">
        <v>730</v>
      </c>
      <c r="R337" s="42"/>
      <c r="S337" s="86">
        <v>334.22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/>
    </row>
    <row r="338" spans="1:41" ht="15" customHeight="1">
      <c r="A338" t="s">
        <v>488</v>
      </c>
      <c r="B338" s="12" t="s">
        <v>104</v>
      </c>
      <c r="C338" s="108" t="s">
        <v>58</v>
      </c>
      <c r="D338" s="82"/>
      <c r="E338" s="14"/>
      <c r="F338" s="31">
        <v>1190</v>
      </c>
      <c r="G338" s="84"/>
      <c r="H338" s="14"/>
      <c r="I338" s="31">
        <v>1190</v>
      </c>
      <c r="J338" s="42"/>
      <c r="K338" s="14"/>
      <c r="L338" s="34">
        <v>0</v>
      </c>
      <c r="M338" s="42"/>
      <c r="N338" s="60">
        <v>-1190</v>
      </c>
      <c r="O338" s="42"/>
      <c r="P338" s="14"/>
      <c r="Q338" s="34">
        <v>1190</v>
      </c>
      <c r="R338" s="42"/>
      <c r="S338" s="86">
        <v>-1190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/>
    </row>
    <row r="339" spans="1:41" ht="15" customHeight="1">
      <c r="A339" t="s">
        <v>489</v>
      </c>
      <c r="B339" s="12" t="s">
        <v>104</v>
      </c>
      <c r="C339" s="108" t="s">
        <v>59</v>
      </c>
      <c r="D339" s="82"/>
      <c r="E339" s="14"/>
      <c r="F339" s="31">
        <v>3815</v>
      </c>
      <c r="G339" s="84"/>
      <c r="H339" s="14"/>
      <c r="I339" s="31">
        <v>3815</v>
      </c>
      <c r="J339" s="42"/>
      <c r="K339" s="14"/>
      <c r="L339" s="33">
        <v>3404.74</v>
      </c>
      <c r="M339" s="42"/>
      <c r="N339" s="60">
        <v>-410.26000000000022</v>
      </c>
      <c r="O339" s="42"/>
      <c r="P339" s="14"/>
      <c r="Q339" s="33">
        <v>3237.5</v>
      </c>
      <c r="R339" s="42"/>
      <c r="S339" s="86">
        <v>167.23999999999978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/>
    </row>
    <row r="340" spans="1:41" ht="15" customHeight="1">
      <c r="A340" t="s">
        <v>490</v>
      </c>
      <c r="B340" s="12" t="s">
        <v>104</v>
      </c>
      <c r="C340" s="108" t="s">
        <v>60</v>
      </c>
      <c r="D340" s="82"/>
      <c r="E340" s="14"/>
      <c r="F340" s="31">
        <v>3165.9250000000002</v>
      </c>
      <c r="G340" s="84"/>
      <c r="H340" s="14"/>
      <c r="I340" s="31">
        <v>3165.9250000000002</v>
      </c>
      <c r="J340" s="42"/>
      <c r="K340" s="14"/>
      <c r="L340" s="34">
        <v>1055.26</v>
      </c>
      <c r="M340" s="42"/>
      <c r="N340" s="60">
        <v>-2110.665</v>
      </c>
      <c r="O340" s="42"/>
      <c r="P340" s="14"/>
      <c r="Q340" s="34">
        <v>2381.38</v>
      </c>
      <c r="R340" s="42"/>
      <c r="S340" s="86">
        <v>-1326.1200000000001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/>
    </row>
    <row r="341" spans="1:41" ht="15" customHeight="1">
      <c r="A341" t="s">
        <v>491</v>
      </c>
      <c r="B341" s="12" t="s">
        <v>104</v>
      </c>
      <c r="C341" s="108" t="s">
        <v>61</v>
      </c>
      <c r="D341" s="82"/>
      <c r="E341" s="14"/>
      <c r="F341" s="31">
        <v>1513.75</v>
      </c>
      <c r="G341" s="84"/>
      <c r="H341" s="14"/>
      <c r="I341" s="31">
        <v>1513.75</v>
      </c>
      <c r="J341" s="42"/>
      <c r="K341" s="14"/>
      <c r="L341" s="34">
        <v>161.97</v>
      </c>
      <c r="M341" s="42"/>
      <c r="N341" s="60">
        <v>-1351.78</v>
      </c>
      <c r="O341" s="42"/>
      <c r="P341" s="14"/>
      <c r="Q341" s="34">
        <v>834.53</v>
      </c>
      <c r="R341" s="42"/>
      <c r="S341" s="86">
        <v>-672.56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/>
    </row>
    <row r="342" spans="1:41" ht="15" customHeight="1">
      <c r="A342" t="s">
        <v>492</v>
      </c>
      <c r="B342" s="12" t="s">
        <v>104</v>
      </c>
      <c r="C342" s="108" t="s">
        <v>62</v>
      </c>
      <c r="D342" s="82"/>
      <c r="E342" s="14"/>
      <c r="F342" s="31">
        <v>6284.25</v>
      </c>
      <c r="G342" s="84"/>
      <c r="H342" s="14"/>
      <c r="I342" s="31">
        <v>6284.25</v>
      </c>
      <c r="J342" s="42"/>
      <c r="K342" s="14"/>
      <c r="L342" s="34">
        <v>3789.66</v>
      </c>
      <c r="M342" s="42"/>
      <c r="N342" s="60">
        <v>-2494.59</v>
      </c>
      <c r="O342" s="42"/>
      <c r="P342" s="14"/>
      <c r="Q342" s="34">
        <v>9198.25</v>
      </c>
      <c r="R342" s="42"/>
      <c r="S342" s="86">
        <v>-5408.59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/>
    </row>
    <row r="343" spans="1:41" ht="15" customHeight="1">
      <c r="A343" t="s">
        <v>493</v>
      </c>
      <c r="B343" s="12" t="s">
        <v>104</v>
      </c>
      <c r="C343" s="108" t="s">
        <v>63</v>
      </c>
      <c r="D343" s="82"/>
      <c r="E343" s="14"/>
      <c r="F343" s="31">
        <v>1730.0208333333333</v>
      </c>
      <c r="G343" s="84"/>
      <c r="H343" s="14"/>
      <c r="I343" s="31">
        <v>1730.0208333333333</v>
      </c>
      <c r="J343" s="42"/>
      <c r="K343" s="14"/>
      <c r="L343" s="34">
        <v>404.98</v>
      </c>
      <c r="M343" s="42"/>
      <c r="N343" s="60">
        <v>-1325.0408333333332</v>
      </c>
      <c r="O343" s="42"/>
      <c r="P343" s="14"/>
      <c r="Q343" s="34">
        <v>2275</v>
      </c>
      <c r="R343" s="42"/>
      <c r="S343" s="86">
        <v>-1870.02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/>
    </row>
    <row r="344" spans="1:41" ht="15" customHeight="1">
      <c r="A344" t="s">
        <v>494</v>
      </c>
      <c r="B344" s="12" t="s">
        <v>104</v>
      </c>
      <c r="C344" s="108" t="s">
        <v>64</v>
      </c>
      <c r="D344" s="82"/>
      <c r="E344" s="14"/>
      <c r="F344" s="31">
        <v>14344.488067785356</v>
      </c>
      <c r="G344" s="84"/>
      <c r="H344" s="14"/>
      <c r="I344" s="31">
        <v>14344.488067785356</v>
      </c>
      <c r="J344" s="42"/>
      <c r="K344" s="14"/>
      <c r="L344" s="33">
        <v>9018.3559999999998</v>
      </c>
      <c r="M344" s="42"/>
      <c r="N344" s="60">
        <v>-5326.1320677853564</v>
      </c>
      <c r="O344" s="42"/>
      <c r="P344" s="14"/>
      <c r="Q344" s="34">
        <v>9771.6380000000008</v>
      </c>
      <c r="R344" s="42"/>
      <c r="S344" s="86">
        <v>-753.28200000000106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/>
    </row>
    <row r="345" spans="1:41" ht="15" customHeight="1">
      <c r="A345" t="s">
        <v>459</v>
      </c>
      <c r="B345" s="12" t="s">
        <v>104</v>
      </c>
      <c r="C345" s="108" t="s">
        <v>21</v>
      </c>
      <c r="D345" s="82"/>
      <c r="E345" s="14"/>
      <c r="F345" s="31">
        <v>0</v>
      </c>
      <c r="G345" s="84"/>
      <c r="H345" s="14"/>
      <c r="I345" s="31">
        <v>0</v>
      </c>
      <c r="J345" s="42"/>
      <c r="K345" s="14"/>
      <c r="L345" s="34">
        <v>0</v>
      </c>
      <c r="M345" s="42"/>
      <c r="N345" s="60">
        <v>0</v>
      </c>
      <c r="O345" s="42"/>
      <c r="P345" s="14"/>
      <c r="Q345" s="34">
        <v>0</v>
      </c>
      <c r="R345" s="42"/>
      <c r="S345" s="86"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/>
    </row>
    <row r="346" spans="1:41" ht="15" customHeight="1">
      <c r="A346" t="s">
        <v>459</v>
      </c>
      <c r="B346" s="12" t="s">
        <v>104</v>
      </c>
      <c r="C346" s="108" t="s">
        <v>21</v>
      </c>
      <c r="D346" s="82"/>
      <c r="E346" s="14"/>
      <c r="F346" s="31">
        <v>0</v>
      </c>
      <c r="G346" s="84"/>
      <c r="H346" s="14"/>
      <c r="I346" s="31">
        <v>0</v>
      </c>
      <c r="J346" s="42"/>
      <c r="K346" s="14"/>
      <c r="L346" s="34">
        <v>0</v>
      </c>
      <c r="M346" s="42"/>
      <c r="N346" s="60">
        <v>0</v>
      </c>
      <c r="O346" s="42"/>
      <c r="P346" s="14"/>
      <c r="Q346" s="34">
        <v>0</v>
      </c>
      <c r="R346" s="42"/>
      <c r="S346" s="86"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/>
    </row>
    <row r="347" spans="1:41" ht="15" customHeight="1">
      <c r="A347" t="s">
        <v>459</v>
      </c>
      <c r="B347" s="12" t="s">
        <v>104</v>
      </c>
      <c r="C347" s="108" t="s">
        <v>21</v>
      </c>
      <c r="D347" s="82"/>
      <c r="E347" s="14"/>
      <c r="F347" s="31">
        <v>0</v>
      </c>
      <c r="G347" s="84"/>
      <c r="H347" s="14"/>
      <c r="I347" s="31">
        <v>0</v>
      </c>
      <c r="J347" s="42"/>
      <c r="K347" s="14"/>
      <c r="L347" s="34">
        <v>0</v>
      </c>
      <c r="M347" s="42"/>
      <c r="N347" s="60">
        <v>0</v>
      </c>
      <c r="O347" s="42"/>
      <c r="P347" s="14"/>
      <c r="Q347" s="34">
        <v>0</v>
      </c>
      <c r="R347" s="42"/>
      <c r="S347" s="86"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/>
    </row>
    <row r="348" spans="1:41" ht="15" customHeight="1">
      <c r="A348"/>
      <c r="B348" s="7"/>
      <c r="C348" s="99" t="s">
        <v>65</v>
      </c>
      <c r="D348" s="100" t="s">
        <v>40</v>
      </c>
      <c r="E348" s="101">
        <v>0.22388492224494305</v>
      </c>
      <c r="F348" s="102">
        <v>167886.2436453242</v>
      </c>
      <c r="G348" s="103" t="s">
        <v>40</v>
      </c>
      <c r="H348" s="101">
        <v>0.22388492224494305</v>
      </c>
      <c r="I348" s="102">
        <v>167886.2436453242</v>
      </c>
      <c r="J348" s="103" t="s">
        <v>40</v>
      </c>
      <c r="K348" s="101">
        <v>0.17609595541867368</v>
      </c>
      <c r="L348" s="102">
        <v>116819.95599999999</v>
      </c>
      <c r="M348" s="106"/>
      <c r="N348" s="102">
        <v>-51066.287645324184</v>
      </c>
      <c r="O348" s="103" t="s">
        <v>40</v>
      </c>
      <c r="P348" s="101">
        <v>0.27045628244472053</v>
      </c>
      <c r="Q348" s="102">
        <v>210267.60800000001</v>
      </c>
      <c r="R348" s="106"/>
      <c r="S348" s="107">
        <v>-93447.652000000002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/>
    </row>
    <row r="349" spans="1:41" ht="15" customHeight="1">
      <c r="A349"/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/>
    </row>
    <row r="350" spans="1:41" ht="15" customHeight="1">
      <c r="A350"/>
      <c r="B350" s="7"/>
      <c r="C350" s="99" t="s">
        <v>66</v>
      </c>
      <c r="D350" s="100" t="s">
        <v>40</v>
      </c>
      <c r="E350" s="101">
        <v>0.59782304374267947</v>
      </c>
      <c r="F350" s="102">
        <v>448293.99037763826</v>
      </c>
      <c r="G350" s="103" t="s">
        <v>40</v>
      </c>
      <c r="H350" s="101">
        <v>0.59782304374267947</v>
      </c>
      <c r="I350" s="102">
        <v>448293.99037763826</v>
      </c>
      <c r="J350" s="103" t="s">
        <v>40</v>
      </c>
      <c r="K350" s="101">
        <v>0.60263846167749135</v>
      </c>
      <c r="L350" s="102">
        <v>399783.16599999997</v>
      </c>
      <c r="M350" s="106"/>
      <c r="N350" s="119">
        <v>-48510.824377638288</v>
      </c>
      <c r="O350" s="103" t="s">
        <v>40</v>
      </c>
      <c r="P350" s="101">
        <v>0.65548365129318653</v>
      </c>
      <c r="Q350" s="102">
        <v>509609.08799999999</v>
      </c>
      <c r="R350" s="106"/>
      <c r="S350" s="120">
        <v>-109825.92200000002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/>
    </row>
    <row r="351" spans="1:41" ht="15" customHeight="1">
      <c r="A351"/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/>
    </row>
    <row r="352" spans="1:41" ht="15" customHeight="1" thickBot="1">
      <c r="A352"/>
      <c r="B352" s="7"/>
      <c r="C352" s="130" t="s">
        <v>73</v>
      </c>
      <c r="D352" s="159"/>
      <c r="E352" s="131"/>
      <c r="F352" s="133">
        <v>301583.41075278237</v>
      </c>
      <c r="G352" s="160"/>
      <c r="H352" s="131"/>
      <c r="I352" s="133">
        <v>301583.41075278237</v>
      </c>
      <c r="J352" s="161"/>
      <c r="K352" s="132"/>
      <c r="L352" s="133">
        <v>263604.9040000001</v>
      </c>
      <c r="M352" s="161"/>
      <c r="N352" s="133">
        <v>-37978.506752782268</v>
      </c>
      <c r="O352" s="161"/>
      <c r="P352" s="132"/>
      <c r="Q352" s="133">
        <v>267845.98200000008</v>
      </c>
      <c r="R352" s="161"/>
      <c r="S352" s="135">
        <v>-4241.0779999999795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/>
    </row>
    <row r="353" spans="1:41" ht="15" customHeight="1" thickTop="1">
      <c r="A353"/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>
        <v>0.25</v>
      </c>
      <c r="T353" s="14">
        <v>0.75</v>
      </c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/>
    </row>
    <row r="354" spans="1:41" ht="15" customHeight="1">
      <c r="A354"/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/>
    </row>
    <row r="355" spans="1:41" ht="15" customHeight="1">
      <c r="A355"/>
      <c r="B355" s="7"/>
      <c r="C355" s="6" t="s">
        <v>256</v>
      </c>
      <c r="D355" s="2"/>
      <c r="E355" s="2"/>
      <c r="F355" s="2"/>
      <c r="G355" s="2"/>
      <c r="H355" s="1"/>
      <c r="I355" s="1"/>
      <c r="J355" s="1"/>
      <c r="K355" s="749" t="s">
        <v>120</v>
      </c>
      <c r="L355" s="2"/>
      <c r="M355" s="2"/>
      <c r="N355" s="1"/>
      <c r="O355" s="1"/>
      <c r="P355" s="2"/>
      <c r="Q355" s="1"/>
      <c r="R355" s="2"/>
      <c r="S355" s="5" t="s">
        <v>569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/>
    </row>
    <row r="356" spans="1:41" ht="15" customHeight="1" thickBot="1">
      <c r="A356"/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/>
    </row>
    <row r="357" spans="1:41" ht="15" customHeight="1" thickTop="1">
      <c r="A357"/>
      <c r="B357" s="7"/>
      <c r="C357" s="13"/>
      <c r="D357" s="774" t="s">
        <v>5</v>
      </c>
      <c r="E357" s="775"/>
      <c r="F357" s="776"/>
      <c r="G357" s="777" t="s">
        <v>75</v>
      </c>
      <c r="H357" s="775"/>
      <c r="I357" s="776"/>
      <c r="J357" s="777" t="s">
        <v>7</v>
      </c>
      <c r="K357" s="775"/>
      <c r="L357" s="776"/>
      <c r="M357" s="777" t="s">
        <v>8</v>
      </c>
      <c r="N357" s="776"/>
      <c r="O357" s="774" t="s">
        <v>9</v>
      </c>
      <c r="P357" s="775"/>
      <c r="Q357" s="776"/>
      <c r="R357" s="777" t="s">
        <v>10</v>
      </c>
      <c r="S357" s="778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/>
    </row>
    <row r="358" spans="1:41" ht="15" customHeight="1" thickBot="1">
      <c r="A358" t="s">
        <v>120</v>
      </c>
      <c r="B358" s="12" t="s">
        <v>120</v>
      </c>
      <c r="C358" s="30"/>
      <c r="D358" s="243" t="s">
        <v>85</v>
      </c>
      <c r="E358" s="243" t="s">
        <v>105</v>
      </c>
      <c r="F358" s="244" t="s">
        <v>13</v>
      </c>
      <c r="G358" s="245" t="s">
        <v>85</v>
      </c>
      <c r="H358" s="243" t="s">
        <v>105</v>
      </c>
      <c r="I358" s="244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/>
    </row>
    <row r="359" spans="1:41" ht="15" customHeight="1" thickTop="1">
      <c r="A359" t="s">
        <v>495</v>
      </c>
      <c r="B359" s="12" t="s">
        <v>120</v>
      </c>
      <c r="C359" s="63" t="s">
        <v>120</v>
      </c>
      <c r="D359" s="246">
        <v>0</v>
      </c>
      <c r="E359" s="247">
        <v>0</v>
      </c>
      <c r="F359" s="248">
        <v>0</v>
      </c>
      <c r="G359" s="246">
        <v>0</v>
      </c>
      <c r="H359" s="247">
        <v>0</v>
      </c>
      <c r="I359" s="246">
        <v>0</v>
      </c>
      <c r="J359" s="249">
        <v>0</v>
      </c>
      <c r="K359" s="230">
        <v>0</v>
      </c>
      <c r="L359" s="250">
        <v>0</v>
      </c>
      <c r="M359" s="231">
        <v>0</v>
      </c>
      <c r="N359" s="232">
        <v>0</v>
      </c>
      <c r="O359" s="249">
        <v>0</v>
      </c>
      <c r="P359" s="230">
        <v>0</v>
      </c>
      <c r="Q359" s="250">
        <v>0</v>
      </c>
      <c r="R359" s="231">
        <v>0</v>
      </c>
      <c r="S359" s="233">
        <v>0</v>
      </c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/>
    </row>
    <row r="360" spans="1:41" ht="15" customHeight="1" thickBot="1">
      <c r="A360" t="s">
        <v>120</v>
      </c>
      <c r="B360" s="12" t="s">
        <v>120</v>
      </c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/>
    </row>
    <row r="361" spans="1:41" ht="15" customHeight="1" thickTop="1">
      <c r="A361" t="s">
        <v>496</v>
      </c>
      <c r="B361" s="12" t="s">
        <v>120</v>
      </c>
      <c r="C361" s="54" t="s">
        <v>121</v>
      </c>
      <c r="D361" s="252">
        <v>0</v>
      </c>
      <c r="E361" s="183">
        <v>0</v>
      </c>
      <c r="F361" s="185">
        <v>0</v>
      </c>
      <c r="G361" s="184">
        <v>0</v>
      </c>
      <c r="H361" s="183">
        <v>0</v>
      </c>
      <c r="I361" s="185">
        <v>0</v>
      </c>
      <c r="J361" s="184">
        <v>0</v>
      </c>
      <c r="K361" s="183">
        <v>0</v>
      </c>
      <c r="L361" s="185">
        <v>0</v>
      </c>
      <c r="M361" s="253">
        <v>0</v>
      </c>
      <c r="N361" s="254">
        <v>0</v>
      </c>
      <c r="O361" s="184">
        <v>0</v>
      </c>
      <c r="P361" s="183">
        <v>0</v>
      </c>
      <c r="Q361" s="185">
        <v>0</v>
      </c>
      <c r="R361" s="42">
        <v>0</v>
      </c>
      <c r="S361" s="45"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/>
    </row>
    <row r="362" spans="1:41" ht="15" customHeight="1">
      <c r="A362" t="s">
        <v>120</v>
      </c>
      <c r="B362" s="12" t="s">
        <v>120</v>
      </c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>
        <v>0</v>
      </c>
      <c r="O362" s="42"/>
      <c r="P362" s="14"/>
      <c r="Q362" s="41"/>
      <c r="R362" s="42"/>
      <c r="S362" s="62"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/>
    </row>
    <row r="363" spans="1:41" ht="15" customHeight="1">
      <c r="A363" t="s">
        <v>497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/>
    </row>
    <row r="364" spans="1:41" ht="15" customHeight="1">
      <c r="A364" t="s">
        <v>498</v>
      </c>
      <c r="B364" s="12" t="s">
        <v>120</v>
      </c>
      <c r="C364" s="108" t="s">
        <v>42</v>
      </c>
      <c r="D364" s="14"/>
      <c r="E364" s="14"/>
      <c r="F364" s="31">
        <v>0</v>
      </c>
      <c r="G364" s="42"/>
      <c r="H364" s="14"/>
      <c r="I364" s="31">
        <v>0</v>
      </c>
      <c r="J364" s="42"/>
      <c r="K364" s="14"/>
      <c r="L364" s="34">
        <v>0</v>
      </c>
      <c r="M364" s="42"/>
      <c r="N364" s="41"/>
      <c r="O364" s="42"/>
      <c r="P364" s="14"/>
      <c r="Q364" s="34">
        <v>0</v>
      </c>
      <c r="R364" s="42"/>
      <c r="S364" s="35"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/>
    </row>
    <row r="365" spans="1:41" ht="15" customHeight="1">
      <c r="A365" t="s">
        <v>499</v>
      </c>
      <c r="B365" s="12" t="s">
        <v>120</v>
      </c>
      <c r="C365" s="109" t="s">
        <v>43</v>
      </c>
      <c r="D365" s="82"/>
      <c r="E365" s="14"/>
      <c r="F365" s="23">
        <v>0</v>
      </c>
      <c r="G365" s="84"/>
      <c r="H365" s="14"/>
      <c r="I365" s="23">
        <v>0</v>
      </c>
      <c r="J365" s="42"/>
      <c r="K365" s="14"/>
      <c r="L365" s="23">
        <v>0</v>
      </c>
      <c r="M365" s="42"/>
      <c r="N365" s="60">
        <v>0</v>
      </c>
      <c r="O365" s="42"/>
      <c r="P365" s="14"/>
      <c r="Q365" s="23">
        <v>0</v>
      </c>
      <c r="R365" s="42"/>
      <c r="S365" s="86"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/>
    </row>
    <row r="366" spans="1:41" ht="15" customHeight="1">
      <c r="A366" t="s">
        <v>500</v>
      </c>
      <c r="B366" s="12" t="s">
        <v>120</v>
      </c>
      <c r="C366" s="108" t="s">
        <v>44</v>
      </c>
      <c r="D366" s="110"/>
      <c r="E366" s="111"/>
      <c r="F366" s="31">
        <v>0</v>
      </c>
      <c r="G366" s="112"/>
      <c r="H366" s="111"/>
      <c r="I366" s="31">
        <v>0</v>
      </c>
      <c r="J366" s="113"/>
      <c r="K366" s="111"/>
      <c r="L366" s="34">
        <v>0</v>
      </c>
      <c r="M366" s="113"/>
      <c r="N366" s="115">
        <v>0</v>
      </c>
      <c r="O366" s="113"/>
      <c r="P366" s="111"/>
      <c r="Q366" s="34">
        <v>0</v>
      </c>
      <c r="R366" s="113"/>
      <c r="S366" s="116"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/>
    </row>
    <row r="367" spans="1:41" ht="15" customHeight="1">
      <c r="A367" t="s">
        <v>501</v>
      </c>
      <c r="B367" s="12" t="s">
        <v>120</v>
      </c>
      <c r="C367" s="108" t="s">
        <v>45</v>
      </c>
      <c r="D367" s="82"/>
      <c r="E367" s="14"/>
      <c r="F367" s="31">
        <v>0</v>
      </c>
      <c r="G367" s="84"/>
      <c r="H367" s="14"/>
      <c r="I367" s="31">
        <v>0</v>
      </c>
      <c r="J367" s="42"/>
      <c r="K367" s="14"/>
      <c r="L367" s="34">
        <v>0</v>
      </c>
      <c r="M367" s="42"/>
      <c r="N367" s="60">
        <v>0</v>
      </c>
      <c r="O367" s="42"/>
      <c r="P367" s="14"/>
      <c r="Q367" s="34">
        <v>0</v>
      </c>
      <c r="R367" s="42"/>
      <c r="S367" s="86"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/>
    </row>
    <row r="368" spans="1:41" ht="15" customHeight="1">
      <c r="A368" t="s">
        <v>502</v>
      </c>
      <c r="B368" s="12" t="s">
        <v>120</v>
      </c>
      <c r="C368" s="30" t="s">
        <v>21</v>
      </c>
      <c r="D368" s="82"/>
      <c r="E368" s="14"/>
      <c r="F368" s="31">
        <v>0</v>
      </c>
      <c r="G368" s="84"/>
      <c r="H368" s="14"/>
      <c r="I368" s="31">
        <v>0</v>
      </c>
      <c r="J368" s="42"/>
      <c r="K368" s="14"/>
      <c r="L368" s="34">
        <v>0</v>
      </c>
      <c r="M368" s="42"/>
      <c r="N368" s="60">
        <v>0</v>
      </c>
      <c r="O368" s="42"/>
      <c r="P368" s="14"/>
      <c r="Q368" s="34">
        <v>0</v>
      </c>
      <c r="R368" s="42"/>
      <c r="S368" s="86"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/>
    </row>
    <row r="369" spans="1:41" ht="15" customHeight="1">
      <c r="A369" t="s">
        <v>502</v>
      </c>
      <c r="B369" s="12" t="s">
        <v>120</v>
      </c>
      <c r="C369" s="30" t="s">
        <v>21</v>
      </c>
      <c r="D369" s="82"/>
      <c r="E369" s="14"/>
      <c r="F369" s="31">
        <v>0</v>
      </c>
      <c r="G369" s="84"/>
      <c r="H369" s="14"/>
      <c r="I369" s="31">
        <v>0</v>
      </c>
      <c r="J369" s="42"/>
      <c r="K369" s="14"/>
      <c r="L369" s="34">
        <v>0</v>
      </c>
      <c r="M369" s="42"/>
      <c r="N369" s="60">
        <v>0</v>
      </c>
      <c r="O369" s="42"/>
      <c r="P369" s="14"/>
      <c r="Q369" s="34">
        <v>0</v>
      </c>
      <c r="R369" s="42"/>
      <c r="S369" s="86"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/>
    </row>
    <row r="370" spans="1:41" ht="15" customHeight="1">
      <c r="A370" t="s">
        <v>502</v>
      </c>
      <c r="B370" s="12" t="s">
        <v>120</v>
      </c>
      <c r="C370" s="30" t="s">
        <v>21</v>
      </c>
      <c r="D370" s="82"/>
      <c r="E370" s="14"/>
      <c r="F370" s="31">
        <v>0</v>
      </c>
      <c r="G370" s="84"/>
      <c r="H370" s="14"/>
      <c r="I370" s="31">
        <v>0</v>
      </c>
      <c r="J370" s="42"/>
      <c r="K370" s="14"/>
      <c r="L370" s="34">
        <v>0</v>
      </c>
      <c r="M370" s="42"/>
      <c r="N370" s="60">
        <v>0</v>
      </c>
      <c r="O370" s="42"/>
      <c r="P370" s="14"/>
      <c r="Q370" s="34">
        <v>0</v>
      </c>
      <c r="R370" s="42"/>
      <c r="S370" s="86"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/>
    </row>
    <row r="371" spans="1:41" ht="15" customHeight="1">
      <c r="A371" t="s">
        <v>503</v>
      </c>
      <c r="B371" s="12" t="s">
        <v>120</v>
      </c>
      <c r="C371" s="109" t="s">
        <v>46</v>
      </c>
      <c r="D371" s="82"/>
      <c r="E371" s="14"/>
      <c r="F371" s="23">
        <v>0</v>
      </c>
      <c r="G371" s="84"/>
      <c r="H371" s="14"/>
      <c r="I371" s="23">
        <v>0</v>
      </c>
      <c r="J371" s="42"/>
      <c r="K371" s="14"/>
      <c r="L371" s="23">
        <v>0</v>
      </c>
      <c r="M371" s="42"/>
      <c r="N371" s="60">
        <v>0</v>
      </c>
      <c r="O371" s="42"/>
      <c r="P371" s="14"/>
      <c r="Q371" s="23">
        <v>0</v>
      </c>
      <c r="R371" s="42"/>
      <c r="S371" s="86"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/>
    </row>
    <row r="372" spans="1:41" ht="15" customHeight="1">
      <c r="A372" t="s">
        <v>504</v>
      </c>
      <c r="B372" s="12" t="s">
        <v>120</v>
      </c>
      <c r="C372" s="108" t="s">
        <v>47</v>
      </c>
      <c r="D372" s="110"/>
      <c r="E372" s="111"/>
      <c r="F372" s="31">
        <v>0</v>
      </c>
      <c r="G372" s="112"/>
      <c r="H372" s="111"/>
      <c r="I372" s="31">
        <v>0</v>
      </c>
      <c r="J372" s="113"/>
      <c r="K372" s="111"/>
      <c r="L372" s="34">
        <v>0</v>
      </c>
      <c r="M372" s="113"/>
      <c r="N372" s="115">
        <v>0</v>
      </c>
      <c r="O372" s="113"/>
      <c r="P372" s="111"/>
      <c r="Q372" s="34">
        <v>0</v>
      </c>
      <c r="R372" s="113"/>
      <c r="S372" s="116"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/>
    </row>
    <row r="373" spans="1:41" ht="15" customHeight="1">
      <c r="A373" t="s">
        <v>505</v>
      </c>
      <c r="B373" s="12" t="s">
        <v>120</v>
      </c>
      <c r="C373" s="108" t="s">
        <v>48</v>
      </c>
      <c r="D373" s="82"/>
      <c r="E373" s="14"/>
      <c r="F373" s="31">
        <v>0</v>
      </c>
      <c r="G373" s="84"/>
      <c r="H373" s="14"/>
      <c r="I373" s="31">
        <v>0</v>
      </c>
      <c r="J373" s="42"/>
      <c r="K373" s="14"/>
      <c r="L373" s="34">
        <v>0</v>
      </c>
      <c r="M373" s="42"/>
      <c r="N373" s="60">
        <v>0</v>
      </c>
      <c r="O373" s="42"/>
      <c r="P373" s="14"/>
      <c r="Q373" s="34">
        <v>0</v>
      </c>
      <c r="R373" s="42"/>
      <c r="S373" s="86"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/>
    </row>
    <row r="374" spans="1:41" ht="15" customHeight="1">
      <c r="A374" t="s">
        <v>506</v>
      </c>
      <c r="B374" s="12" t="s">
        <v>120</v>
      </c>
      <c r="C374" s="108" t="s">
        <v>49</v>
      </c>
      <c r="D374" s="82"/>
      <c r="E374" s="14"/>
      <c r="F374" s="31">
        <v>0</v>
      </c>
      <c r="G374" s="84"/>
      <c r="H374" s="14"/>
      <c r="I374" s="31">
        <v>0</v>
      </c>
      <c r="J374" s="42"/>
      <c r="K374" s="14"/>
      <c r="L374" s="34">
        <v>0</v>
      </c>
      <c r="M374" s="42"/>
      <c r="N374" s="60">
        <v>0</v>
      </c>
      <c r="O374" s="42"/>
      <c r="P374" s="14"/>
      <c r="Q374" s="34">
        <v>0</v>
      </c>
      <c r="R374" s="42"/>
      <c r="S374" s="86"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/>
    </row>
    <row r="375" spans="1:41" ht="15" customHeight="1">
      <c r="A375" t="s">
        <v>502</v>
      </c>
      <c r="B375" s="12" t="s">
        <v>120</v>
      </c>
      <c r="C375" s="30" t="s">
        <v>21</v>
      </c>
      <c r="D375" s="89"/>
      <c r="E375" s="117"/>
      <c r="F375" s="31">
        <v>0</v>
      </c>
      <c r="G375" s="91"/>
      <c r="H375" s="117"/>
      <c r="I375" s="31">
        <v>0</v>
      </c>
      <c r="J375" s="24"/>
      <c r="K375" s="117"/>
      <c r="L375" s="34">
        <v>0</v>
      </c>
      <c r="M375" s="24"/>
      <c r="N375" s="94">
        <v>0</v>
      </c>
      <c r="O375" s="24"/>
      <c r="P375" s="117"/>
      <c r="Q375" s="34">
        <v>0</v>
      </c>
      <c r="R375" s="24"/>
      <c r="S375" s="95"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/>
    </row>
    <row r="376" spans="1:41" ht="15" customHeight="1">
      <c r="A376" t="s">
        <v>507</v>
      </c>
      <c r="B376" s="12" t="s">
        <v>120</v>
      </c>
      <c r="C376" s="99" t="s">
        <v>50</v>
      </c>
      <c r="D376" s="100" t="s">
        <v>40</v>
      </c>
      <c r="E376" s="101">
        <v>0</v>
      </c>
      <c r="F376" s="102">
        <v>0</v>
      </c>
      <c r="G376" s="103" t="s">
        <v>40</v>
      </c>
      <c r="H376" s="101">
        <v>0</v>
      </c>
      <c r="I376" s="102">
        <v>0</v>
      </c>
      <c r="J376" s="103" t="s">
        <v>40</v>
      </c>
      <c r="K376" s="101">
        <v>0</v>
      </c>
      <c r="L376" s="102">
        <v>0</v>
      </c>
      <c r="M376" s="154"/>
      <c r="N376" s="119">
        <v>0</v>
      </c>
      <c r="O376" s="103" t="s">
        <v>40</v>
      </c>
      <c r="P376" s="101">
        <v>0</v>
      </c>
      <c r="Q376" s="102">
        <v>0</v>
      </c>
      <c r="R376" s="154"/>
      <c r="S376" s="120"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/>
    </row>
    <row r="377" spans="1:41" ht="15" customHeight="1">
      <c r="A377" t="s">
        <v>508</v>
      </c>
      <c r="B377" s="12" t="s">
        <v>120</v>
      </c>
      <c r="C377" s="222" t="s">
        <v>51</v>
      </c>
      <c r="D377" s="82"/>
      <c r="E377" s="14"/>
      <c r="F377" s="31">
        <v>0</v>
      </c>
      <c r="G377" s="84"/>
      <c r="H377" s="14"/>
      <c r="I377" s="31">
        <v>0</v>
      </c>
      <c r="J377" s="42"/>
      <c r="K377" s="14"/>
      <c r="L377" s="34">
        <v>0</v>
      </c>
      <c r="M377" s="42"/>
      <c r="N377" s="60">
        <v>0</v>
      </c>
      <c r="O377" s="42"/>
      <c r="P377" s="14"/>
      <c r="Q377" s="34">
        <v>0</v>
      </c>
      <c r="R377" s="42"/>
      <c r="S377" s="86"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/>
    </row>
    <row r="378" spans="1:41" ht="15" customHeight="1">
      <c r="A378" t="s">
        <v>509</v>
      </c>
      <c r="B378" s="12" t="s">
        <v>120</v>
      </c>
      <c r="C378" s="108" t="s">
        <v>52</v>
      </c>
      <c r="D378" s="82"/>
      <c r="E378" s="14"/>
      <c r="F378" s="31">
        <v>0</v>
      </c>
      <c r="G378" s="84"/>
      <c r="H378" s="14"/>
      <c r="I378" s="31">
        <v>0</v>
      </c>
      <c r="J378" s="42"/>
      <c r="K378" s="14"/>
      <c r="L378" s="34">
        <v>0</v>
      </c>
      <c r="M378" s="42"/>
      <c r="N378" s="60">
        <v>0</v>
      </c>
      <c r="O378" s="42"/>
      <c r="P378" s="14"/>
      <c r="Q378" s="34">
        <v>0</v>
      </c>
      <c r="R378" s="42"/>
      <c r="S378" s="86"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/>
    </row>
    <row r="379" spans="1:41" ht="15" customHeight="1">
      <c r="A379" t="s">
        <v>510</v>
      </c>
      <c r="B379" s="12" t="s">
        <v>120</v>
      </c>
      <c r="C379" s="109" t="s">
        <v>53</v>
      </c>
      <c r="D379" s="89"/>
      <c r="E379" s="117"/>
      <c r="F379" s="23">
        <v>0</v>
      </c>
      <c r="G379" s="91"/>
      <c r="H379" s="117"/>
      <c r="I379" s="23">
        <v>0</v>
      </c>
      <c r="J379" s="24"/>
      <c r="K379" s="117"/>
      <c r="L379" s="23">
        <v>0</v>
      </c>
      <c r="M379" s="24"/>
      <c r="N379" s="94">
        <v>0</v>
      </c>
      <c r="O379" s="24"/>
      <c r="P379" s="117"/>
      <c r="Q379" s="23">
        <v>0</v>
      </c>
      <c r="R379" s="24"/>
      <c r="S379" s="95"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/>
    </row>
    <row r="380" spans="1:41" ht="15" customHeight="1">
      <c r="A380" t="s">
        <v>511</v>
      </c>
      <c r="B380" s="12" t="s">
        <v>120</v>
      </c>
      <c r="C380" s="108" t="s">
        <v>54</v>
      </c>
      <c r="D380" s="82"/>
      <c r="E380" s="14"/>
      <c r="F380" s="31">
        <v>0</v>
      </c>
      <c r="G380" s="84"/>
      <c r="H380" s="14"/>
      <c r="I380" s="31">
        <v>0</v>
      </c>
      <c r="J380" s="42"/>
      <c r="K380" s="14"/>
      <c r="L380" s="34">
        <v>0</v>
      </c>
      <c r="M380" s="42"/>
      <c r="N380" s="60">
        <v>0</v>
      </c>
      <c r="O380" s="42"/>
      <c r="P380" s="14"/>
      <c r="Q380" s="34">
        <v>0</v>
      </c>
      <c r="R380" s="42"/>
      <c r="S380" s="86"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/>
    </row>
    <row r="381" spans="1:41" ht="15" customHeight="1">
      <c r="A381" t="s">
        <v>512</v>
      </c>
      <c r="B381" s="12" t="s">
        <v>120</v>
      </c>
      <c r="C381" s="108" t="s">
        <v>55</v>
      </c>
      <c r="D381" s="82"/>
      <c r="E381" s="14"/>
      <c r="F381" s="31">
        <v>0</v>
      </c>
      <c r="G381" s="84"/>
      <c r="H381" s="14"/>
      <c r="I381" s="31">
        <v>0</v>
      </c>
      <c r="J381" s="42"/>
      <c r="K381" s="14"/>
      <c r="L381" s="34">
        <v>0</v>
      </c>
      <c r="M381" s="42"/>
      <c r="N381" s="60">
        <v>0</v>
      </c>
      <c r="O381" s="42"/>
      <c r="P381" s="14"/>
      <c r="Q381" s="34">
        <v>0</v>
      </c>
      <c r="R381" s="42"/>
      <c r="S381" s="86"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/>
    </row>
    <row r="382" spans="1:41" ht="15" customHeight="1">
      <c r="A382" t="s">
        <v>513</v>
      </c>
      <c r="B382" s="12" t="s">
        <v>120</v>
      </c>
      <c r="C382" s="108" t="s">
        <v>56</v>
      </c>
      <c r="D382" s="89"/>
      <c r="E382" s="117"/>
      <c r="F382" s="23">
        <v>0</v>
      </c>
      <c r="G382" s="91"/>
      <c r="H382" s="117"/>
      <c r="I382" s="23">
        <v>0</v>
      </c>
      <c r="J382" s="24"/>
      <c r="K382" s="117"/>
      <c r="L382" s="23">
        <v>0</v>
      </c>
      <c r="M382" s="24"/>
      <c r="N382" s="94">
        <v>0</v>
      </c>
      <c r="O382" s="24"/>
      <c r="P382" s="117"/>
      <c r="Q382" s="23">
        <v>0</v>
      </c>
      <c r="R382" s="24"/>
      <c r="S382" s="95"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/>
    </row>
    <row r="383" spans="1:41" ht="15" customHeight="1">
      <c r="A383" t="s">
        <v>514</v>
      </c>
      <c r="B383" s="12" t="s">
        <v>120</v>
      </c>
      <c r="C383" s="222" t="s">
        <v>57</v>
      </c>
      <c r="D383" s="82"/>
      <c r="E383" s="14"/>
      <c r="F383" s="31">
        <v>0</v>
      </c>
      <c r="G383" s="84"/>
      <c r="H383" s="14"/>
      <c r="I383" s="31">
        <v>0</v>
      </c>
      <c r="J383" s="42"/>
      <c r="K383" s="14"/>
      <c r="L383" s="34">
        <v>0</v>
      </c>
      <c r="M383" s="42"/>
      <c r="N383" s="60">
        <v>0</v>
      </c>
      <c r="O383" s="42"/>
      <c r="P383" s="14"/>
      <c r="Q383" s="34">
        <v>0</v>
      </c>
      <c r="R383" s="42"/>
      <c r="S383" s="86"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/>
    </row>
    <row r="384" spans="1:41" ht="15" customHeight="1">
      <c r="A384" t="s">
        <v>515</v>
      </c>
      <c r="B384" s="12" t="s">
        <v>120</v>
      </c>
      <c r="C384" s="108" t="s">
        <v>58</v>
      </c>
      <c r="D384" s="82"/>
      <c r="E384" s="14"/>
      <c r="F384" s="31">
        <v>0</v>
      </c>
      <c r="G384" s="84"/>
      <c r="H384" s="14"/>
      <c r="I384" s="31">
        <v>0</v>
      </c>
      <c r="J384" s="42"/>
      <c r="K384" s="14"/>
      <c r="L384" s="34">
        <v>0</v>
      </c>
      <c r="M384" s="42"/>
      <c r="N384" s="60">
        <v>0</v>
      </c>
      <c r="O384" s="42"/>
      <c r="P384" s="14"/>
      <c r="Q384" s="34">
        <v>0</v>
      </c>
      <c r="R384" s="42"/>
      <c r="S384" s="86"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/>
    </row>
    <row r="385" spans="1:41" ht="15" customHeight="1">
      <c r="A385" t="s">
        <v>516</v>
      </c>
      <c r="B385" s="12" t="s">
        <v>120</v>
      </c>
      <c r="C385" s="108" t="s">
        <v>59</v>
      </c>
      <c r="D385" s="82"/>
      <c r="E385" s="14"/>
      <c r="F385" s="31">
        <v>0</v>
      </c>
      <c r="G385" s="84"/>
      <c r="H385" s="14"/>
      <c r="I385" s="31">
        <v>0</v>
      </c>
      <c r="J385" s="42"/>
      <c r="K385" s="14"/>
      <c r="L385" s="34">
        <v>0</v>
      </c>
      <c r="M385" s="42"/>
      <c r="N385" s="60">
        <v>0</v>
      </c>
      <c r="O385" s="42"/>
      <c r="P385" s="14"/>
      <c r="Q385" s="34">
        <v>0</v>
      </c>
      <c r="R385" s="42"/>
      <c r="S385" s="86"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/>
    </row>
    <row r="386" spans="1:41" ht="15" customHeight="1">
      <c r="A386" t="s">
        <v>517</v>
      </c>
      <c r="B386" s="12" t="s">
        <v>120</v>
      </c>
      <c r="C386" s="108" t="s">
        <v>60</v>
      </c>
      <c r="D386" s="82"/>
      <c r="E386" s="14"/>
      <c r="F386" s="31">
        <v>0</v>
      </c>
      <c r="G386" s="84"/>
      <c r="H386" s="14"/>
      <c r="I386" s="31">
        <v>0</v>
      </c>
      <c r="J386" s="42"/>
      <c r="K386" s="14"/>
      <c r="L386" s="34">
        <v>0</v>
      </c>
      <c r="M386" s="42"/>
      <c r="N386" s="60">
        <v>0</v>
      </c>
      <c r="O386" s="42"/>
      <c r="P386" s="14"/>
      <c r="Q386" s="34">
        <v>0</v>
      </c>
      <c r="R386" s="42"/>
      <c r="S386" s="86"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/>
    </row>
    <row r="387" spans="1:41" ht="15" customHeight="1">
      <c r="A387" t="s">
        <v>518</v>
      </c>
      <c r="B387" s="12" t="s">
        <v>120</v>
      </c>
      <c r="C387" s="108" t="s">
        <v>61</v>
      </c>
      <c r="D387" s="82"/>
      <c r="E387" s="14"/>
      <c r="F387" s="31">
        <v>0</v>
      </c>
      <c r="G387" s="84"/>
      <c r="H387" s="14"/>
      <c r="I387" s="31">
        <v>0</v>
      </c>
      <c r="J387" s="42"/>
      <c r="K387" s="14"/>
      <c r="L387" s="34">
        <v>0</v>
      </c>
      <c r="M387" s="42"/>
      <c r="N387" s="60">
        <v>0</v>
      </c>
      <c r="O387" s="42"/>
      <c r="P387" s="14"/>
      <c r="Q387" s="34">
        <v>0</v>
      </c>
      <c r="R387" s="42"/>
      <c r="S387" s="86"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/>
    </row>
    <row r="388" spans="1:41" ht="15" customHeight="1">
      <c r="A388" t="s">
        <v>519</v>
      </c>
      <c r="B388" s="12" t="s">
        <v>120</v>
      </c>
      <c r="C388" s="108" t="s">
        <v>62</v>
      </c>
      <c r="D388" s="82"/>
      <c r="E388" s="14"/>
      <c r="F388" s="31">
        <v>0</v>
      </c>
      <c r="G388" s="84"/>
      <c r="H388" s="14"/>
      <c r="I388" s="31">
        <v>0</v>
      </c>
      <c r="J388" s="42"/>
      <c r="K388" s="14"/>
      <c r="L388" s="34">
        <v>0</v>
      </c>
      <c r="M388" s="42"/>
      <c r="N388" s="60">
        <v>0</v>
      </c>
      <c r="O388" s="42"/>
      <c r="P388" s="14"/>
      <c r="Q388" s="34">
        <v>0</v>
      </c>
      <c r="R388" s="42"/>
      <c r="S388" s="86"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/>
    </row>
    <row r="389" spans="1:41" ht="15" customHeight="1">
      <c r="A389" t="s">
        <v>520</v>
      </c>
      <c r="B389" s="12" t="s">
        <v>120</v>
      </c>
      <c r="C389" s="108" t="s">
        <v>63</v>
      </c>
      <c r="D389" s="82"/>
      <c r="E389" s="14"/>
      <c r="F389" s="31">
        <v>0</v>
      </c>
      <c r="G389" s="84"/>
      <c r="H389" s="14"/>
      <c r="I389" s="31">
        <v>0</v>
      </c>
      <c r="J389" s="42"/>
      <c r="K389" s="14"/>
      <c r="L389" s="34">
        <v>0</v>
      </c>
      <c r="M389" s="42"/>
      <c r="N389" s="60">
        <v>0</v>
      </c>
      <c r="O389" s="42"/>
      <c r="P389" s="14"/>
      <c r="Q389" s="34">
        <v>0</v>
      </c>
      <c r="R389" s="42"/>
      <c r="S389" s="86"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/>
    </row>
    <row r="390" spans="1:41" ht="15" customHeight="1">
      <c r="A390" t="s">
        <v>521</v>
      </c>
      <c r="B390" s="12" t="s">
        <v>120</v>
      </c>
      <c r="C390" s="108" t="s">
        <v>64</v>
      </c>
      <c r="D390" s="82"/>
      <c r="E390" s="14"/>
      <c r="F390" s="31">
        <v>0</v>
      </c>
      <c r="G390" s="84"/>
      <c r="H390" s="14"/>
      <c r="I390" s="31">
        <v>0</v>
      </c>
      <c r="J390" s="42"/>
      <c r="K390" s="14"/>
      <c r="L390" s="34">
        <v>0</v>
      </c>
      <c r="M390" s="42"/>
      <c r="N390" s="60">
        <v>0</v>
      </c>
      <c r="O390" s="42"/>
      <c r="P390" s="14"/>
      <c r="Q390" s="34">
        <v>0</v>
      </c>
      <c r="R390" s="42"/>
      <c r="S390" s="86"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/>
    </row>
    <row r="391" spans="1:41" ht="15" customHeight="1">
      <c r="A391" t="s">
        <v>502</v>
      </c>
      <c r="B391" s="12" t="s">
        <v>120</v>
      </c>
      <c r="C391" s="108" t="s">
        <v>21</v>
      </c>
      <c r="D391" s="82"/>
      <c r="E391" s="14"/>
      <c r="F391" s="31">
        <v>0</v>
      </c>
      <c r="G391" s="84"/>
      <c r="H391" s="14"/>
      <c r="I391" s="31">
        <v>0</v>
      </c>
      <c r="J391" s="42"/>
      <c r="K391" s="14"/>
      <c r="L391" s="34">
        <v>0</v>
      </c>
      <c r="M391" s="42"/>
      <c r="N391" s="60">
        <v>0</v>
      </c>
      <c r="O391" s="42"/>
      <c r="P391" s="14"/>
      <c r="Q391" s="34">
        <v>0</v>
      </c>
      <c r="R391" s="42"/>
      <c r="S391" s="86"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/>
    </row>
    <row r="392" spans="1:41" ht="15" customHeight="1">
      <c r="A392" t="s">
        <v>502</v>
      </c>
      <c r="B392" s="12" t="s">
        <v>120</v>
      </c>
      <c r="C392" s="108" t="s">
        <v>21</v>
      </c>
      <c r="D392" s="82"/>
      <c r="E392" s="14"/>
      <c r="F392" s="31">
        <v>0</v>
      </c>
      <c r="G392" s="84"/>
      <c r="H392" s="14"/>
      <c r="I392" s="31">
        <v>0</v>
      </c>
      <c r="J392" s="42"/>
      <c r="K392" s="14"/>
      <c r="L392" s="34">
        <v>0</v>
      </c>
      <c r="M392" s="42"/>
      <c r="N392" s="60">
        <v>0</v>
      </c>
      <c r="O392" s="42"/>
      <c r="P392" s="14"/>
      <c r="Q392" s="34">
        <v>0</v>
      </c>
      <c r="R392" s="42"/>
      <c r="S392" s="86"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/>
    </row>
    <row r="393" spans="1:41" ht="15" customHeight="1">
      <c r="A393" t="s">
        <v>502</v>
      </c>
      <c r="B393" s="12" t="s">
        <v>120</v>
      </c>
      <c r="C393" s="108" t="s">
        <v>21</v>
      </c>
      <c r="D393" s="89"/>
      <c r="E393" s="117"/>
      <c r="F393" s="31">
        <v>0</v>
      </c>
      <c r="G393" s="91"/>
      <c r="H393" s="117"/>
      <c r="I393" s="31">
        <v>0</v>
      </c>
      <c r="J393" s="24"/>
      <c r="K393" s="117"/>
      <c r="L393" s="34">
        <v>0</v>
      </c>
      <c r="M393" s="24"/>
      <c r="N393" s="94">
        <v>0</v>
      </c>
      <c r="O393" s="24"/>
      <c r="P393" s="117"/>
      <c r="Q393" s="34">
        <v>0</v>
      </c>
      <c r="R393" s="24"/>
      <c r="S393" s="95"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/>
    </row>
    <row r="394" spans="1:41" ht="15" customHeight="1">
      <c r="A394"/>
      <c r="B394" s="7"/>
      <c r="C394" s="99" t="s">
        <v>65</v>
      </c>
      <c r="D394" s="100" t="s">
        <v>40</v>
      </c>
      <c r="E394" s="101">
        <v>0</v>
      </c>
      <c r="F394" s="102">
        <v>0</v>
      </c>
      <c r="G394" s="103" t="s">
        <v>40</v>
      </c>
      <c r="H394" s="101">
        <v>0</v>
      </c>
      <c r="I394" s="102">
        <v>0</v>
      </c>
      <c r="J394" s="103" t="s">
        <v>40</v>
      </c>
      <c r="K394" s="101">
        <v>0</v>
      </c>
      <c r="L394" s="102">
        <v>0</v>
      </c>
      <c r="M394" s="154"/>
      <c r="N394" s="102">
        <v>0</v>
      </c>
      <c r="O394" s="103" t="s">
        <v>40</v>
      </c>
      <c r="P394" s="101">
        <v>0</v>
      </c>
      <c r="Q394" s="102">
        <v>0</v>
      </c>
      <c r="R394" s="154"/>
      <c r="S394" s="120"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/>
    </row>
    <row r="395" spans="1:41" ht="15" customHeight="1">
      <c r="A395"/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>
        <v>0</v>
      </c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/>
    </row>
    <row r="396" spans="1:41" ht="15" customHeight="1">
      <c r="A396"/>
      <c r="B396" s="7"/>
      <c r="C396" s="99" t="s">
        <v>66</v>
      </c>
      <c r="D396" s="100" t="s">
        <v>40</v>
      </c>
      <c r="E396" s="101">
        <v>0</v>
      </c>
      <c r="F396" s="102">
        <v>0</v>
      </c>
      <c r="G396" s="103" t="s">
        <v>40</v>
      </c>
      <c r="H396" s="101">
        <v>0</v>
      </c>
      <c r="I396" s="102">
        <v>0</v>
      </c>
      <c r="J396" s="103" t="s">
        <v>40</v>
      </c>
      <c r="K396" s="101">
        <v>0</v>
      </c>
      <c r="L396" s="102">
        <v>0</v>
      </c>
      <c r="M396" s="259"/>
      <c r="N396" s="102">
        <v>0</v>
      </c>
      <c r="O396" s="103" t="s">
        <v>40</v>
      </c>
      <c r="P396" s="101">
        <v>0</v>
      </c>
      <c r="Q396" s="102">
        <v>0</v>
      </c>
      <c r="R396" s="106"/>
      <c r="S396" s="107">
        <v>0</v>
      </c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/>
    </row>
    <row r="397" spans="1:41" ht="15" customHeight="1" thickBot="1">
      <c r="A397"/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>
        <v>0</v>
      </c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/>
    </row>
    <row r="398" spans="1:41" ht="15" customHeight="1" thickTop="1" thickBot="1">
      <c r="A398"/>
      <c r="B398" s="7"/>
      <c r="C398" s="260" t="s">
        <v>73</v>
      </c>
      <c r="D398" s="261"/>
      <c r="E398" s="261"/>
      <c r="F398" s="262">
        <v>0</v>
      </c>
      <c r="G398" s="263"/>
      <c r="H398" s="261"/>
      <c r="I398" s="262">
        <v>0</v>
      </c>
      <c r="J398" s="264"/>
      <c r="K398" s="265"/>
      <c r="L398" s="262">
        <v>0</v>
      </c>
      <c r="M398" s="263"/>
      <c r="N398" s="262">
        <v>0</v>
      </c>
      <c r="O398" s="264"/>
      <c r="P398" s="265"/>
      <c r="Q398" s="262">
        <v>0</v>
      </c>
      <c r="R398" s="264"/>
      <c r="S398" s="266"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/>
    </row>
    <row r="399" spans="1:41" ht="15" customHeight="1" thickTop="1">
      <c r="A399"/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/>
    </row>
    <row r="400" spans="1:41" ht="15" customHeight="1">
      <c r="A400"/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 t="s">
        <v>552</v>
      </c>
      <c r="M400" s="14"/>
      <c r="N400" s="14"/>
      <c r="O400" s="14"/>
      <c r="P400" s="14"/>
      <c r="Q400" s="14"/>
      <c r="R400" s="14" t="s">
        <v>553</v>
      </c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/>
    </row>
    <row r="401" spans="1:41" ht="15" customHeight="1">
      <c r="A401"/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 t="s">
        <v>554</v>
      </c>
      <c r="M401" s="11">
        <v>73689.740000000005</v>
      </c>
      <c r="N401" s="11"/>
      <c r="O401" s="11">
        <v>3965.1579945395933</v>
      </c>
      <c r="P401" s="11"/>
      <c r="Q401" s="11">
        <v>-33.177698371243423</v>
      </c>
      <c r="R401" s="11">
        <v>6132</v>
      </c>
      <c r="S401" s="11">
        <v>0.12</v>
      </c>
      <c r="T401" s="11"/>
      <c r="U401" s="11">
        <v>0.53097345132743368</v>
      </c>
      <c r="V401" s="6" t="s">
        <v>256</v>
      </c>
      <c r="W401" s="6"/>
      <c r="X401" s="6"/>
      <c r="Y401" s="6"/>
      <c r="Z401" s="1"/>
      <c r="AA401" s="1"/>
      <c r="AB401" s="6"/>
      <c r="AC401" s="6"/>
      <c r="AD401" s="1"/>
      <c r="AE401" s="749" t="s">
        <v>122</v>
      </c>
      <c r="AF401" s="6"/>
      <c r="AG401" s="6"/>
      <c r="AH401" s="1"/>
      <c r="AI401" s="1"/>
      <c r="AJ401" s="267"/>
      <c r="AK401" s="2"/>
      <c r="AL401" s="1"/>
      <c r="AM401" s="6"/>
      <c r="AN401" s="6"/>
      <c r="AO401" s="5" t="s">
        <v>569</v>
      </c>
    </row>
    <row r="402" spans="1:41" ht="15" customHeight="1" thickBot="1">
      <c r="A402"/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 t="s">
        <v>555</v>
      </c>
      <c r="M402" s="11">
        <v>52810.97</v>
      </c>
      <c r="N402" s="11"/>
      <c r="O402" s="11">
        <v>2841.68622942004</v>
      </c>
      <c r="P402" s="11"/>
      <c r="Q402" s="11">
        <v>-23.767017166056576</v>
      </c>
      <c r="R402" s="11">
        <v>6139</v>
      </c>
      <c r="S402" s="11">
        <v>8.5999999999999993E-2</v>
      </c>
      <c r="T402" s="11"/>
      <c r="U402" s="11">
        <v>0.38053097345132741</v>
      </c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</row>
    <row r="403" spans="1:41" ht="15" customHeight="1" thickTop="1" thickBot="1">
      <c r="A403" t="s">
        <v>574</v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 t="s">
        <v>556</v>
      </c>
      <c r="M403" s="11">
        <v>21281.63</v>
      </c>
      <c r="N403" s="11"/>
      <c r="O403" s="11">
        <v>9660.8663324232657</v>
      </c>
      <c r="P403" s="11"/>
      <c r="Q403" s="11">
        <v>-9005.5362830618742</v>
      </c>
      <c r="R403" s="11">
        <v>6131</v>
      </c>
      <c r="S403" s="11">
        <v>0.02</v>
      </c>
      <c r="T403" s="11"/>
      <c r="U403" s="11">
        <v>8.8495575221238951E-2</v>
      </c>
      <c r="V403" s="269"/>
      <c r="W403" s="750"/>
      <c r="X403" s="779" t="s">
        <v>123</v>
      </c>
      <c r="Y403" s="772"/>
      <c r="Z403" s="780"/>
      <c r="AA403" s="771" t="s">
        <v>75</v>
      </c>
      <c r="AB403" s="772"/>
      <c r="AC403" s="780"/>
      <c r="AD403" s="771" t="s">
        <v>7</v>
      </c>
      <c r="AE403" s="772"/>
      <c r="AF403" s="780"/>
      <c r="AG403" s="771" t="s">
        <v>124</v>
      </c>
      <c r="AH403" s="772"/>
      <c r="AI403" s="780"/>
      <c r="AJ403" s="771" t="s">
        <v>125</v>
      </c>
      <c r="AK403" s="772"/>
      <c r="AL403" s="772"/>
      <c r="AM403" s="771" t="s">
        <v>126</v>
      </c>
      <c r="AN403" s="772"/>
      <c r="AO403" s="773"/>
    </row>
    <row r="404" spans="1:41" ht="15" customHeight="1">
      <c r="A404" t="s">
        <v>522</v>
      </c>
      <c r="B404" s="7"/>
      <c r="C404" s="11"/>
      <c r="D404" s="11"/>
      <c r="E404" s="11"/>
      <c r="F404" s="11"/>
      <c r="G404" s="11" t="s">
        <v>557</v>
      </c>
      <c r="H404" s="11"/>
      <c r="I404" s="11"/>
      <c r="J404" s="11"/>
      <c r="K404" s="11"/>
      <c r="L404" s="11"/>
      <c r="M404" s="11"/>
      <c r="N404" s="11"/>
      <c r="O404" s="11">
        <v>16467.710556382899</v>
      </c>
      <c r="P404" s="11"/>
      <c r="Q404" s="11">
        <v>-9062.4809985991742</v>
      </c>
      <c r="R404" s="11"/>
      <c r="S404" s="11">
        <v>0.22599999999999998</v>
      </c>
      <c r="T404" s="11"/>
      <c r="U404" s="11"/>
      <c r="V404" s="88"/>
      <c r="W404" s="271" t="s">
        <v>127</v>
      </c>
      <c r="X404" s="271" t="s">
        <v>128</v>
      </c>
      <c r="Y404" s="271" t="s">
        <v>129</v>
      </c>
      <c r="Z404" s="272" t="s">
        <v>130</v>
      </c>
      <c r="AA404" s="271" t="s">
        <v>128</v>
      </c>
      <c r="AB404" s="271" t="s">
        <v>129</v>
      </c>
      <c r="AC404" s="272" t="s">
        <v>130</v>
      </c>
      <c r="AD404" s="273" t="s">
        <v>128</v>
      </c>
      <c r="AE404" s="271" t="s">
        <v>129</v>
      </c>
      <c r="AF404" s="271" t="s">
        <v>130</v>
      </c>
      <c r="AG404" s="273" t="s">
        <v>131</v>
      </c>
      <c r="AH404" s="271" t="s">
        <v>132</v>
      </c>
      <c r="AI404" s="271" t="s">
        <v>133</v>
      </c>
      <c r="AJ404" s="273" t="s">
        <v>128</v>
      </c>
      <c r="AK404" s="271" t="s">
        <v>129</v>
      </c>
      <c r="AL404" s="271" t="s">
        <v>130</v>
      </c>
      <c r="AM404" s="274" t="s">
        <v>131</v>
      </c>
      <c r="AN404" s="271" t="s">
        <v>132</v>
      </c>
      <c r="AO404" s="145" t="s">
        <v>133</v>
      </c>
    </row>
    <row r="405" spans="1:41" ht="15" customHeight="1">
      <c r="A405" t="s">
        <v>16</v>
      </c>
      <c r="B405" s="7"/>
      <c r="C405" s="11"/>
      <c r="D405" s="11"/>
      <c r="E405" s="11"/>
      <c r="F405" s="11"/>
      <c r="G405" s="11" t="s">
        <v>552</v>
      </c>
      <c r="H405" s="11"/>
      <c r="I405" s="11"/>
      <c r="J405" s="11">
        <v>629200.18000000005</v>
      </c>
      <c r="K405" s="11">
        <v>0.2869529011002972</v>
      </c>
      <c r="L405" s="11" t="s">
        <v>558</v>
      </c>
      <c r="M405" s="11">
        <v>147782.34</v>
      </c>
      <c r="N405" s="11">
        <v>0.30569935335619292</v>
      </c>
      <c r="O405" s="11">
        <v>0.2869529011002972</v>
      </c>
      <c r="P405" s="11">
        <v>138719.85900140082</v>
      </c>
      <c r="Q405" s="11">
        <v>-9062.4809985991742</v>
      </c>
      <c r="R405" s="11"/>
      <c r="S405" s="11">
        <v>7405.2295577837249</v>
      </c>
      <c r="T405" s="258"/>
      <c r="U405" s="258"/>
      <c r="V405" s="109" t="s">
        <v>16</v>
      </c>
      <c r="W405" s="275"/>
      <c r="X405" s="275"/>
      <c r="Y405" s="275"/>
      <c r="Z405" s="276">
        <v>17681509.429960456</v>
      </c>
      <c r="AA405" s="275"/>
      <c r="AB405" s="275"/>
      <c r="AC405" s="276">
        <v>17681509.429960456</v>
      </c>
      <c r="AD405" s="277"/>
      <c r="AE405" s="278"/>
      <c r="AF405" s="278">
        <v>32522872.629999999</v>
      </c>
      <c r="AG405" s="277"/>
      <c r="AH405" s="278"/>
      <c r="AI405" s="279"/>
      <c r="AJ405" s="277"/>
      <c r="AK405" s="278"/>
      <c r="AL405" s="278">
        <v>29610900.360000003</v>
      </c>
      <c r="AM405" s="280"/>
      <c r="AN405" s="278"/>
      <c r="AO405" s="281"/>
    </row>
    <row r="406" spans="1:41" ht="15" customHeight="1">
      <c r="A406" t="s">
        <v>575</v>
      </c>
      <c r="B406" s="7"/>
      <c r="C406" s="11"/>
      <c r="D406" s="11"/>
      <c r="E406" s="11"/>
      <c r="F406" s="11"/>
      <c r="G406" s="11" t="s">
        <v>558</v>
      </c>
      <c r="H406" s="11"/>
      <c r="I406" s="11"/>
      <c r="J406" s="11">
        <v>400838.77999999991</v>
      </c>
      <c r="K406" s="11">
        <v>0.18280644928376172</v>
      </c>
      <c r="L406" s="11" t="s">
        <v>554</v>
      </c>
      <c r="M406" s="11">
        <v>40630.29</v>
      </c>
      <c r="N406" s="11"/>
      <c r="O406" s="11">
        <v>3043.7440960075837</v>
      </c>
      <c r="P406" s="11"/>
      <c r="Q406" s="11">
        <v>6293.4196721409899</v>
      </c>
      <c r="R406" s="11">
        <v>6232</v>
      </c>
      <c r="S406" s="11">
        <v>0.12</v>
      </c>
      <c r="T406" s="258"/>
      <c r="U406" s="258">
        <v>0.53097345132743368</v>
      </c>
      <c r="V406" s="282" t="s">
        <v>134</v>
      </c>
      <c r="W406" s="283"/>
      <c r="X406" s="283"/>
      <c r="Y406" s="283"/>
      <c r="Z406" s="284">
        <v>3641180.2689636284</v>
      </c>
      <c r="AA406" s="283"/>
      <c r="AB406" s="283"/>
      <c r="AC406" s="284">
        <v>3641180.2689636284</v>
      </c>
      <c r="AD406" s="285"/>
      <c r="AE406" s="286"/>
      <c r="AF406" s="286">
        <v>3810761.01</v>
      </c>
      <c r="AG406" s="285"/>
      <c r="AH406" s="286">
        <v>169580.74103637133</v>
      </c>
      <c r="AI406" s="287">
        <v>4.6573014382679349E-2</v>
      </c>
      <c r="AJ406" s="285"/>
      <c r="AK406" s="286"/>
      <c r="AL406" s="286">
        <v>3250586.5599999996</v>
      </c>
      <c r="AM406" s="288"/>
      <c r="AN406" s="286">
        <v>560174.45000000019</v>
      </c>
      <c r="AO406" s="289">
        <v>0.17233026706416957</v>
      </c>
    </row>
    <row r="407" spans="1:41" ht="15" customHeight="1">
      <c r="A407" t="s">
        <v>576</v>
      </c>
      <c r="B407" s="7"/>
      <c r="C407" s="11"/>
      <c r="D407" s="11"/>
      <c r="E407" s="11"/>
      <c r="F407" s="11"/>
      <c r="G407" s="11" t="s">
        <v>84</v>
      </c>
      <c r="H407" s="11"/>
      <c r="I407" s="11"/>
      <c r="J407" s="11">
        <v>898062.87000000011</v>
      </c>
      <c r="K407" s="11">
        <v>0.40957036267370273</v>
      </c>
      <c r="L407" s="11" t="s">
        <v>555</v>
      </c>
      <c r="M407" s="11">
        <v>29118.37</v>
      </c>
      <c r="N407" s="11"/>
      <c r="O407" s="11">
        <v>2181.3454354720998</v>
      </c>
      <c r="P407" s="11"/>
      <c r="Q407" s="11">
        <v>4510.2885983677106</v>
      </c>
      <c r="R407" s="11">
        <v>6239</v>
      </c>
      <c r="S407" s="11">
        <v>8.5999999999999993E-2</v>
      </c>
      <c r="T407" s="258"/>
      <c r="U407" s="258">
        <v>0.38053097345132741</v>
      </c>
      <c r="V407" s="290" t="s">
        <v>135</v>
      </c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</row>
    <row r="408" spans="1:41" ht="15" customHeight="1">
      <c r="A408" t="s">
        <v>577</v>
      </c>
      <c r="B408" s="7"/>
      <c r="C408" s="11"/>
      <c r="D408" s="11"/>
      <c r="E408" s="11"/>
      <c r="F408" s="11"/>
      <c r="G408" s="11" t="s">
        <v>559</v>
      </c>
      <c r="H408" s="11"/>
      <c r="I408" s="11"/>
      <c r="J408" s="11">
        <v>52088.17</v>
      </c>
      <c r="K408" s="11">
        <v>2.3755319800616497E-2</v>
      </c>
      <c r="L408" s="11" t="s">
        <v>556</v>
      </c>
      <c r="M408" s="11">
        <v>6771.71</v>
      </c>
      <c r="N408" s="11"/>
      <c r="O408" s="11">
        <v>507.2856826679299</v>
      </c>
      <c r="P408" s="11"/>
      <c r="Q408" s="11">
        <v>1048.9082786901658</v>
      </c>
      <c r="R408" s="11">
        <v>6231</v>
      </c>
      <c r="S408" s="11">
        <v>0.02</v>
      </c>
      <c r="T408" s="258"/>
      <c r="U408" s="258">
        <v>8.8495575221238951E-2</v>
      </c>
      <c r="V408" s="108" t="s">
        <v>32</v>
      </c>
      <c r="W408" s="298" t="s">
        <v>136</v>
      </c>
      <c r="X408" s="291"/>
      <c r="Y408" s="299">
        <v>432.29866539435585</v>
      </c>
      <c r="Z408" s="292">
        <v>272443.60367744649</v>
      </c>
      <c r="AA408" s="291"/>
      <c r="AB408" s="299">
        <v>432.29866539435585</v>
      </c>
      <c r="AC408" s="292">
        <v>272443.60367744649</v>
      </c>
      <c r="AD408" s="300"/>
      <c r="AE408" s="299">
        <v>603.74910094637221</v>
      </c>
      <c r="AF408" s="292">
        <v>382776.93</v>
      </c>
      <c r="AG408" s="293">
        <v>171.45043555201636</v>
      </c>
      <c r="AH408" s="294">
        <v>110333.3263225535</v>
      </c>
      <c r="AI408" s="295">
        <v>0.40497675420994717</v>
      </c>
      <c r="AJ408" s="300"/>
      <c r="AK408" s="294">
        <v>447.64159154929575</v>
      </c>
      <c r="AL408" s="292">
        <v>317825.52999999997</v>
      </c>
      <c r="AM408" s="296">
        <v>171.45043555201636</v>
      </c>
      <c r="AN408" s="294">
        <v>64951.400000000023</v>
      </c>
      <c r="AO408" s="301">
        <v>0.20436180819080213</v>
      </c>
    </row>
    <row r="409" spans="1:41" ht="15" customHeight="1">
      <c r="A409" t="s">
        <v>33</v>
      </c>
      <c r="B409" s="7"/>
      <c r="C409" s="11"/>
      <c r="D409" s="11"/>
      <c r="E409" s="11"/>
      <c r="F409" s="11"/>
      <c r="G409" s="11" t="s">
        <v>560</v>
      </c>
      <c r="H409" s="11"/>
      <c r="I409" s="11"/>
      <c r="J409" s="11">
        <v>212504.95999999999</v>
      </c>
      <c r="K409" s="11">
        <v>9.6914967141621927E-2</v>
      </c>
      <c r="L409" s="11"/>
      <c r="M409" s="11">
        <v>76520.37000000001</v>
      </c>
      <c r="N409" s="11"/>
      <c r="O409" s="11">
        <v>5732.3752141476134</v>
      </c>
      <c r="P409" s="11"/>
      <c r="Q409" s="11">
        <v>11852.616549198867</v>
      </c>
      <c r="R409" s="11"/>
      <c r="S409" s="11">
        <v>0.22599999999999998</v>
      </c>
      <c r="T409" s="258"/>
      <c r="U409" s="258"/>
      <c r="V409" s="109" t="s">
        <v>33</v>
      </c>
      <c r="W409" s="302" t="s">
        <v>137</v>
      </c>
      <c r="X409" s="275"/>
      <c r="Y409" s="303">
        <v>360.41118182617919</v>
      </c>
      <c r="Z409" s="276">
        <v>227138.61744818997</v>
      </c>
      <c r="AA409" s="275"/>
      <c r="AB409" s="303">
        <v>360.41118182617919</v>
      </c>
      <c r="AC409" s="276">
        <v>227138.61744818997</v>
      </c>
      <c r="AD409" s="304"/>
      <c r="AE409" s="303">
        <v>394.59564668769718</v>
      </c>
      <c r="AF409" s="276">
        <v>250173.64</v>
      </c>
      <c r="AG409" s="277">
        <v>34.184464861517995</v>
      </c>
      <c r="AH409" s="278">
        <v>23035.022551810049</v>
      </c>
      <c r="AI409" s="305">
        <v>0.10141394189415769</v>
      </c>
      <c r="AJ409" s="304"/>
      <c r="AK409" s="278">
        <v>270.86954929577468</v>
      </c>
      <c r="AL409" s="276">
        <v>192317.38</v>
      </c>
      <c r="AM409" s="280">
        <v>34.184464861517995</v>
      </c>
      <c r="AN409" s="278">
        <v>57856.260000000009</v>
      </c>
      <c r="AO409" s="306">
        <v>0.300837397015288</v>
      </c>
    </row>
    <row r="410" spans="1:41" ht="15" customHeight="1">
      <c r="A410" t="s">
        <v>34</v>
      </c>
      <c r="B410" s="7"/>
      <c r="C410" s="11"/>
      <c r="D410" s="11"/>
      <c r="E410" s="11"/>
      <c r="F410" s="11"/>
      <c r="G410" s="11"/>
      <c r="H410" s="11"/>
      <c r="I410" s="11"/>
      <c r="J410" s="11">
        <v>2192694.96</v>
      </c>
      <c r="K410" s="11">
        <v>1</v>
      </c>
      <c r="L410" s="11" t="s">
        <v>84</v>
      </c>
      <c r="M410" s="11">
        <v>76520.37000000001</v>
      </c>
      <c r="N410" s="11">
        <v>0.15828838295277115</v>
      </c>
      <c r="O410" s="11">
        <v>0.18280644928376172</v>
      </c>
      <c r="P410" s="11">
        <v>88372.986549198875</v>
      </c>
      <c r="Q410" s="11">
        <v>11852.616549198865</v>
      </c>
      <c r="R410" s="11"/>
      <c r="S410" s="11">
        <v>17584.991763346479</v>
      </c>
      <c r="T410" s="258"/>
      <c r="U410" s="258"/>
      <c r="V410" s="108" t="s">
        <v>34</v>
      </c>
      <c r="W410" s="298" t="s">
        <v>138</v>
      </c>
      <c r="X410" s="291"/>
      <c r="Y410" s="299">
        <v>162.21256632541062</v>
      </c>
      <c r="Z410" s="292">
        <v>102229.73066814069</v>
      </c>
      <c r="AA410" s="291"/>
      <c r="AB410" s="299">
        <v>162.21256632541062</v>
      </c>
      <c r="AC410" s="292">
        <v>102229.73066814069</v>
      </c>
      <c r="AD410" s="300"/>
      <c r="AE410" s="299">
        <v>134.85574132492115</v>
      </c>
      <c r="AF410" s="292">
        <v>85498.540000000008</v>
      </c>
      <c r="AG410" s="293">
        <v>-27.356825000489465</v>
      </c>
      <c r="AH410" s="294">
        <v>-16731.190668140684</v>
      </c>
      <c r="AI410" s="295">
        <v>-0.16366266993751225</v>
      </c>
      <c r="AJ410" s="300"/>
      <c r="AK410" s="294">
        <v>146.94894366197184</v>
      </c>
      <c r="AL410" s="292">
        <v>104333.75</v>
      </c>
      <c r="AM410" s="296">
        <v>-27.356825000489465</v>
      </c>
      <c r="AN410" s="294">
        <v>-18835.209999999992</v>
      </c>
      <c r="AO410" s="301">
        <v>-0.18052844836881635</v>
      </c>
    </row>
    <row r="411" spans="1:41" ht="15" customHeight="1">
      <c r="A411" t="s">
        <v>578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 t="s">
        <v>554</v>
      </c>
      <c r="M411" s="11">
        <v>105788.29</v>
      </c>
      <c r="N411" s="11"/>
      <c r="O411" s="11">
        <v>-11923.326439645767</v>
      </c>
      <c r="P411" s="11"/>
      <c r="Q411" s="11">
        <v>-657.64026793139601</v>
      </c>
      <c r="R411" s="11">
        <v>6432</v>
      </c>
      <c r="S411" s="11">
        <v>0.12</v>
      </c>
      <c r="T411" s="258"/>
      <c r="U411" s="258">
        <v>0.53097345132743368</v>
      </c>
      <c r="V411" s="108" t="s">
        <v>35</v>
      </c>
      <c r="W411" s="298" t="s">
        <v>139</v>
      </c>
      <c r="X411" s="291"/>
      <c r="Y411" s="299">
        <v>39.903581944701244</v>
      </c>
      <c r="Z411" s="292">
        <v>25148.066683794659</v>
      </c>
      <c r="AA411" s="291"/>
      <c r="AB411" s="299">
        <v>39.903581944701244</v>
      </c>
      <c r="AC411" s="292">
        <v>25148.066683794659</v>
      </c>
      <c r="AD411" s="300"/>
      <c r="AE411" s="299">
        <v>14.046940063091483</v>
      </c>
      <c r="AF411" s="292">
        <v>8905.76</v>
      </c>
      <c r="AG411" s="293">
        <v>-25.856641881609761</v>
      </c>
      <c r="AH411" s="294">
        <v>-16242.306683794659</v>
      </c>
      <c r="AI411" s="295">
        <v>-0.64586701188688811</v>
      </c>
      <c r="AJ411" s="300"/>
      <c r="AK411" s="294">
        <v>17.923239436619717</v>
      </c>
      <c r="AL411" s="292">
        <v>12725.5</v>
      </c>
      <c r="AM411" s="296">
        <v>-25.856641881609761</v>
      </c>
      <c r="AN411" s="294">
        <v>-3819.74</v>
      </c>
      <c r="AO411" s="307">
        <v>-0.30016423716160462</v>
      </c>
    </row>
    <row r="412" spans="1:41" ht="15" customHeight="1">
      <c r="A412" t="s">
        <v>579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 t="s">
        <v>555</v>
      </c>
      <c r="M412" s="11">
        <v>75814.929999999993</v>
      </c>
      <c r="N412" s="11"/>
      <c r="O412" s="11">
        <v>-8545.0617817461607</v>
      </c>
      <c r="P412" s="11"/>
      <c r="Q412" s="11">
        <v>-471.29769201747149</v>
      </c>
      <c r="R412" s="11">
        <v>6439</v>
      </c>
      <c r="S412" s="11">
        <v>8.5999999999999993E-2</v>
      </c>
      <c r="T412" s="258"/>
      <c r="U412" s="258">
        <v>0.38053097345132741</v>
      </c>
      <c r="V412" s="109" t="s">
        <v>36</v>
      </c>
      <c r="W412" s="302"/>
      <c r="X412" s="275"/>
      <c r="Y412" s="303">
        <v>45.478484862512595</v>
      </c>
      <c r="Z412" s="276">
        <v>28661.486369453178</v>
      </c>
      <c r="AA412" s="275"/>
      <c r="AB412" s="303">
        <v>45.478484862512595</v>
      </c>
      <c r="AC412" s="276">
        <v>28661.486369453178</v>
      </c>
      <c r="AD412" s="304"/>
      <c r="AE412" s="303">
        <v>43.310630914826504</v>
      </c>
      <c r="AF412" s="276">
        <v>27458.940000000002</v>
      </c>
      <c r="AG412" s="277">
        <v>-2.1678539476860905</v>
      </c>
      <c r="AH412" s="278">
        <v>-1202.5463694531754</v>
      </c>
      <c r="AI412" s="305">
        <v>-4.1956873902214108E-2</v>
      </c>
      <c r="AJ412" s="304"/>
      <c r="AK412" s="278">
        <v>41.132619718309861</v>
      </c>
      <c r="AL412" s="276">
        <v>29204.160000000003</v>
      </c>
      <c r="AM412" s="280">
        <v>-2.1678539476860905</v>
      </c>
      <c r="AN412" s="278">
        <v>-1745.2200000000012</v>
      </c>
      <c r="AO412" s="306">
        <v>-5.9759294566253611E-2</v>
      </c>
    </row>
    <row r="413" spans="1:41" ht="15" customHeight="1">
      <c r="A413" t="s">
        <v>580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 t="s">
        <v>556</v>
      </c>
      <c r="M413" s="11">
        <v>17631.39</v>
      </c>
      <c r="N413" s="11"/>
      <c r="O413" s="11">
        <v>-1987.2127399409655</v>
      </c>
      <c r="P413" s="11"/>
      <c r="Q413" s="11">
        <v>-109.6150446552283</v>
      </c>
      <c r="R413" s="11">
        <v>6431</v>
      </c>
      <c r="S413" s="11">
        <v>0.02</v>
      </c>
      <c r="T413" s="258"/>
      <c r="U413" s="258">
        <v>8.8495575221238951E-2</v>
      </c>
      <c r="V413" s="108" t="s">
        <v>37</v>
      </c>
      <c r="W413" s="298" t="s">
        <v>140</v>
      </c>
      <c r="X413" s="295"/>
      <c r="Y413" s="299">
        <v>141.28547847515762</v>
      </c>
      <c r="Z413" s="292">
        <v>89041.044963556342</v>
      </c>
      <c r="AA413" s="295"/>
      <c r="AB413" s="299">
        <v>141.28547847515762</v>
      </c>
      <c r="AC413" s="292">
        <v>89041.044963556342</v>
      </c>
      <c r="AD413" s="300"/>
      <c r="AE413" s="299">
        <v>143.71735015772867</v>
      </c>
      <c r="AF413" s="292">
        <v>91116.799999999988</v>
      </c>
      <c r="AG413" s="293">
        <v>2.4318716825710567</v>
      </c>
      <c r="AH413" s="294">
        <v>2075.7550364436465</v>
      </c>
      <c r="AI413" s="295">
        <v>2.3312339127345524E-2</v>
      </c>
      <c r="AJ413" s="300"/>
      <c r="AK413" s="294">
        <v>124.50704225352112</v>
      </c>
      <c r="AL413" s="292">
        <v>88400</v>
      </c>
      <c r="AM413" s="296">
        <v>2.4318716825710567</v>
      </c>
      <c r="AN413" s="294">
        <v>2716.7999999999884</v>
      </c>
      <c r="AO413" s="301">
        <v>3.0733031674208013E-2</v>
      </c>
    </row>
    <row r="414" spans="1:41" ht="15" customHeight="1">
      <c r="A414" t="s">
        <v>38</v>
      </c>
      <c r="B414" s="7"/>
      <c r="C414" s="11"/>
      <c r="D414" s="11"/>
      <c r="E414" s="11"/>
      <c r="F414" s="11"/>
      <c r="G414" s="11" t="s">
        <v>554</v>
      </c>
      <c r="H414" s="11"/>
      <c r="I414" s="11"/>
      <c r="J414" s="11"/>
      <c r="K414" s="11"/>
      <c r="L414" s="11"/>
      <c r="M414" s="11">
        <v>199234.61</v>
      </c>
      <c r="N414" s="11"/>
      <c r="O414" s="11">
        <v>-22455.600961332893</v>
      </c>
      <c r="P414" s="11"/>
      <c r="Q414" s="11">
        <v>-1238.5530046040958</v>
      </c>
      <c r="R414" s="11"/>
      <c r="S414" s="11">
        <v>0.22599999999999998</v>
      </c>
      <c r="T414" s="258"/>
      <c r="U414" s="258"/>
      <c r="V414" s="108" t="s">
        <v>38</v>
      </c>
      <c r="W414" s="298" t="s">
        <v>141</v>
      </c>
      <c r="X414" s="291"/>
      <c r="Y414" s="299">
        <v>177.47599612188449</v>
      </c>
      <c r="Z414" s="292">
        <v>111849.06135572359</v>
      </c>
      <c r="AA414" s="291"/>
      <c r="AB414" s="299">
        <v>177.47599612188449</v>
      </c>
      <c r="AC414" s="292">
        <v>111849.06135572359</v>
      </c>
      <c r="AD414" s="300"/>
      <c r="AE414" s="299">
        <v>123.10623393316195</v>
      </c>
      <c r="AF414" s="292">
        <v>95776.65</v>
      </c>
      <c r="AG414" s="293">
        <v>-54.369762188722547</v>
      </c>
      <c r="AH414" s="294">
        <v>-16072.411355723598</v>
      </c>
      <c r="AI414" s="295">
        <v>-0.14369732889046846</v>
      </c>
      <c r="AJ414" s="300"/>
      <c r="AK414" s="294">
        <v>198.57259154929579</v>
      </c>
      <c r="AL414" s="292">
        <v>140986.54</v>
      </c>
      <c r="AM414" s="296">
        <v>-54.369762188722547</v>
      </c>
      <c r="AN414" s="294">
        <v>-45209.890000000014</v>
      </c>
      <c r="AO414" s="301">
        <v>-0.32066812902848746</v>
      </c>
    </row>
    <row r="415" spans="1:41" ht="15" customHeight="1">
      <c r="A415" t="s">
        <v>21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 t="s">
        <v>556</v>
      </c>
      <c r="M415" s="11"/>
      <c r="N415" s="11"/>
      <c r="O415" s="11"/>
      <c r="P415" s="11"/>
      <c r="Q415" s="11"/>
      <c r="R415" s="11"/>
      <c r="S415" s="11">
        <v>-22455.600961332893</v>
      </c>
      <c r="T415" s="258"/>
      <c r="U415" s="258"/>
      <c r="V415" s="108" t="s">
        <v>21</v>
      </c>
      <c r="W415" s="298"/>
      <c r="X415" s="295"/>
      <c r="Y415" s="299">
        <v>0</v>
      </c>
      <c r="Z415" s="292">
        <v>0</v>
      </c>
      <c r="AA415" s="291"/>
      <c r="AB415" s="299">
        <v>0</v>
      </c>
      <c r="AC415" s="292">
        <v>0</v>
      </c>
      <c r="AD415" s="300"/>
      <c r="AE415" s="299">
        <v>0</v>
      </c>
      <c r="AF415" s="292">
        <v>0</v>
      </c>
      <c r="AG415" s="293">
        <v>0</v>
      </c>
      <c r="AH415" s="294">
        <v>0</v>
      </c>
      <c r="AI415" s="295">
        <v>0</v>
      </c>
      <c r="AJ415" s="300"/>
      <c r="AK415" s="294">
        <v>0</v>
      </c>
      <c r="AL415" s="292">
        <v>0</v>
      </c>
      <c r="AM415" s="296">
        <v>0</v>
      </c>
      <c r="AN415" s="294">
        <v>0</v>
      </c>
      <c r="AO415" s="301">
        <v>0</v>
      </c>
    </row>
    <row r="416" spans="1:41" ht="15" customHeight="1">
      <c r="A416" t="s">
        <v>21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258"/>
      <c r="U416" s="258"/>
      <c r="V416" s="108" t="s">
        <v>21</v>
      </c>
      <c r="W416" s="298"/>
      <c r="X416" s="295"/>
      <c r="Y416" s="299">
        <v>0</v>
      </c>
      <c r="Z416" s="292">
        <v>0</v>
      </c>
      <c r="AA416" s="291"/>
      <c r="AB416" s="299">
        <v>0</v>
      </c>
      <c r="AC416" s="292">
        <v>0</v>
      </c>
      <c r="AD416" s="300"/>
      <c r="AE416" s="299">
        <v>0</v>
      </c>
      <c r="AF416" s="292">
        <v>0</v>
      </c>
      <c r="AG416" s="293">
        <v>0</v>
      </c>
      <c r="AH416" s="294">
        <v>0</v>
      </c>
      <c r="AI416" s="295">
        <v>0</v>
      </c>
      <c r="AJ416" s="300"/>
      <c r="AK416" s="294">
        <v>0</v>
      </c>
      <c r="AL416" s="292">
        <v>0</v>
      </c>
      <c r="AM416" s="296">
        <v>0</v>
      </c>
      <c r="AN416" s="294">
        <v>0</v>
      </c>
      <c r="AO416" s="301">
        <v>0</v>
      </c>
    </row>
    <row r="417" spans="1:41" ht="15" customHeight="1">
      <c r="A417" t="s">
        <v>21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8"/>
      <c r="U417" s="258"/>
      <c r="V417" s="108" t="s">
        <v>21</v>
      </c>
      <c r="W417" s="298" t="s">
        <v>141</v>
      </c>
      <c r="X417" s="291"/>
      <c r="Y417" s="299">
        <v>0</v>
      </c>
      <c r="Z417" s="292">
        <v>0</v>
      </c>
      <c r="AA417" s="291"/>
      <c r="AB417" s="299">
        <v>0</v>
      </c>
      <c r="AC417" s="292">
        <v>0</v>
      </c>
      <c r="AD417" s="300"/>
      <c r="AE417" s="299">
        <v>0</v>
      </c>
      <c r="AF417" s="292">
        <v>0</v>
      </c>
      <c r="AG417" s="293">
        <v>0</v>
      </c>
      <c r="AH417" s="294">
        <v>0</v>
      </c>
      <c r="AI417" s="295">
        <v>0</v>
      </c>
      <c r="AJ417" s="300"/>
      <c r="AK417" s="294">
        <v>0</v>
      </c>
      <c r="AL417" s="292">
        <v>0</v>
      </c>
      <c r="AM417" s="296">
        <v>0</v>
      </c>
      <c r="AN417" s="294">
        <v>0</v>
      </c>
      <c r="AO417" s="301">
        <v>0</v>
      </c>
    </row>
    <row r="418" spans="1:41" ht="15" customHeight="1">
      <c r="A418" t="s">
        <v>39</v>
      </c>
      <c r="B418" s="7"/>
      <c r="C418" s="11"/>
      <c r="D418" s="11"/>
      <c r="E418" s="11"/>
      <c r="F418" s="11"/>
      <c r="G418" s="11" t="s">
        <v>562</v>
      </c>
      <c r="H418" s="11"/>
      <c r="I418" s="11"/>
      <c r="J418" s="11"/>
      <c r="K418" s="11"/>
      <c r="L418" s="11" t="s">
        <v>559</v>
      </c>
      <c r="M418" s="11">
        <v>199234.61</v>
      </c>
      <c r="N418" s="11">
        <v>0.41213240664055856</v>
      </c>
      <c r="O418" s="11">
        <v>0.40957036267370273</v>
      </c>
      <c r="P418" s="11">
        <v>197996.05699539589</v>
      </c>
      <c r="Q418" s="11">
        <v>-1238.5530046040949</v>
      </c>
      <c r="R418" s="11"/>
      <c r="S418" s="11">
        <v>-23694.153965936988</v>
      </c>
      <c r="T418" s="258"/>
      <c r="U418" s="258"/>
      <c r="V418" s="308" t="s">
        <v>39</v>
      </c>
      <c r="W418" s="309"/>
      <c r="X418" s="310">
        <v>0.23522911470958005</v>
      </c>
      <c r="Y418" s="309"/>
      <c r="Z418" s="311">
        <v>856511.61116630491</v>
      </c>
      <c r="AA418" s="310">
        <v>0.23522911470958005</v>
      </c>
      <c r="AB418" s="309"/>
      <c r="AC418" s="311">
        <v>856511.61116630491</v>
      </c>
      <c r="AD418" s="312">
        <v>0.24711790047416282</v>
      </c>
      <c r="AE418" s="309"/>
      <c r="AF418" s="311">
        <v>941707.26000000013</v>
      </c>
      <c r="AG418" s="313"/>
      <c r="AH418" s="314">
        <v>85195.648833695217</v>
      </c>
      <c r="AI418" s="310">
        <v>9.9468177340509126E-2</v>
      </c>
      <c r="AJ418" s="312">
        <v>0.27250246798534727</v>
      </c>
      <c r="AK418" s="309"/>
      <c r="AL418" s="311">
        <v>885792.86</v>
      </c>
      <c r="AM418" s="315"/>
      <c r="AN418" s="314">
        <v>55914.40000000014</v>
      </c>
      <c r="AO418" s="289">
        <v>6.3123561415927579E-2</v>
      </c>
    </row>
    <row r="419" spans="1:41" ht="15" customHeight="1">
      <c r="A419" t="s">
        <v>581</v>
      </c>
      <c r="B419" s="7"/>
      <c r="C419" s="11"/>
      <c r="D419" s="11"/>
      <c r="E419" s="11"/>
      <c r="F419" s="11"/>
      <c r="G419" s="11" t="s">
        <v>556</v>
      </c>
      <c r="H419" s="11"/>
      <c r="I419" s="11"/>
      <c r="J419" s="11"/>
      <c r="K419" s="11"/>
      <c r="L419" s="11" t="s">
        <v>554</v>
      </c>
      <c r="M419" s="11">
        <v>6081.7</v>
      </c>
      <c r="N419" s="11"/>
      <c r="O419" s="316">
        <v>-431.347261441103</v>
      </c>
      <c r="P419" s="162"/>
      <c r="Q419" s="11">
        <v>15.938972040391661</v>
      </c>
      <c r="R419" s="11">
        <v>6532</v>
      </c>
      <c r="S419" s="11">
        <v>0.12</v>
      </c>
      <c r="T419" s="258"/>
      <c r="U419" s="258">
        <v>0.53097345132743368</v>
      </c>
      <c r="V419" s="108" t="s">
        <v>142</v>
      </c>
      <c r="W419" s="298" t="s">
        <v>143</v>
      </c>
      <c r="X419" s="291"/>
      <c r="Y419" s="291"/>
      <c r="Z419" s="292">
        <v>0</v>
      </c>
      <c r="AA419" s="291"/>
      <c r="AB419" s="291"/>
      <c r="AC419" s="292">
        <v>0</v>
      </c>
      <c r="AD419" s="300"/>
      <c r="AE419" s="299"/>
      <c r="AF419" s="292">
        <v>18675.43</v>
      </c>
      <c r="AG419" s="293"/>
      <c r="AH419" s="294">
        <v>18675.43</v>
      </c>
      <c r="AI419" s="295">
        <v>0</v>
      </c>
      <c r="AJ419" s="300"/>
      <c r="AK419" s="291"/>
      <c r="AL419" s="292">
        <v>63328.66</v>
      </c>
      <c r="AM419" s="296"/>
      <c r="AN419" s="294">
        <v>-44653.23</v>
      </c>
      <c r="AO419" s="301">
        <v>-0.70510302918141643</v>
      </c>
    </row>
    <row r="420" spans="1:41" ht="15" customHeight="1">
      <c r="A420" t="s">
        <v>582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 t="s">
        <v>555</v>
      </c>
      <c r="M420" s="11">
        <v>4358.55</v>
      </c>
      <c r="N420" s="11"/>
      <c r="O420" s="316">
        <v>-309.13387069945657</v>
      </c>
      <c r="P420" s="162"/>
      <c r="Q420" s="11">
        <v>11.424596628946802</v>
      </c>
      <c r="R420" s="11">
        <v>6539</v>
      </c>
      <c r="S420" s="11">
        <v>8.5999999999999993E-2</v>
      </c>
      <c r="T420" s="258"/>
      <c r="U420" s="258">
        <v>0.38053097345132741</v>
      </c>
      <c r="V420" s="108" t="s">
        <v>42</v>
      </c>
      <c r="W420" s="298" t="s">
        <v>144</v>
      </c>
      <c r="X420" s="291"/>
      <c r="Y420" s="291"/>
      <c r="Z420" s="292">
        <v>371204.13676444325</v>
      </c>
      <c r="AA420" s="291"/>
      <c r="AB420" s="291"/>
      <c r="AC420" s="292">
        <v>371204.13676444325</v>
      </c>
      <c r="AD420" s="300"/>
      <c r="AE420" s="299"/>
      <c r="AF420" s="292">
        <v>342372.74000000005</v>
      </c>
      <c r="AG420" s="293"/>
      <c r="AH420" s="294">
        <v>-28831.396764443198</v>
      </c>
      <c r="AI420" s="295">
        <v>-7.766992312033115E-2</v>
      </c>
      <c r="AJ420" s="300"/>
      <c r="AK420" s="291"/>
      <c r="AL420" s="292">
        <v>373995.4</v>
      </c>
      <c r="AM420" s="296"/>
      <c r="AN420" s="294">
        <v>-31622.659999999974</v>
      </c>
      <c r="AO420" s="301">
        <v>-8.4553606809067636E-2</v>
      </c>
    </row>
    <row r="421" spans="1:41" ht="15" customHeight="1">
      <c r="A421" t="s">
        <v>583</v>
      </c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 t="s">
        <v>556</v>
      </c>
      <c r="M421" s="258">
        <v>1013.62</v>
      </c>
      <c r="N421" s="258"/>
      <c r="O421" s="317">
        <v>-71.887876906850465</v>
      </c>
      <c r="P421" s="162"/>
      <c r="Q421" s="258">
        <v>2.6531620067319039</v>
      </c>
      <c r="R421" s="258">
        <v>6531</v>
      </c>
      <c r="S421" s="258">
        <v>0.02</v>
      </c>
      <c r="T421" s="258"/>
      <c r="U421" s="258">
        <v>8.8495575221238951E-2</v>
      </c>
      <c r="V421" s="109" t="s">
        <v>43</v>
      </c>
      <c r="W421" s="302" t="s">
        <v>145</v>
      </c>
      <c r="X421" s="275"/>
      <c r="Y421" s="275"/>
      <c r="Z421" s="276">
        <v>181442.29693731802</v>
      </c>
      <c r="AA421" s="275"/>
      <c r="AB421" s="275"/>
      <c r="AC421" s="276">
        <v>181442.29693731802</v>
      </c>
      <c r="AD421" s="304"/>
      <c r="AE421" s="303"/>
      <c r="AF421" s="276">
        <v>165679.01999999999</v>
      </c>
      <c r="AG421" s="277"/>
      <c r="AH421" s="278">
        <v>-15763.276937318034</v>
      </c>
      <c r="AI421" s="305">
        <v>-8.6877631089313734E-2</v>
      </c>
      <c r="AJ421" s="304"/>
      <c r="AK421" s="275"/>
      <c r="AL421" s="276">
        <v>182565.47</v>
      </c>
      <c r="AM421" s="280"/>
      <c r="AN421" s="278">
        <v>-16886.450000000012</v>
      </c>
      <c r="AO421" s="281">
        <v>-9.2495311408011663E-2</v>
      </c>
    </row>
    <row r="422" spans="1:41" ht="15" customHeight="1">
      <c r="A422" t="s">
        <v>44</v>
      </c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>
        <v>11453.87</v>
      </c>
      <c r="N422" s="258"/>
      <c r="O422" s="317">
        <v>-812.36900904741003</v>
      </c>
      <c r="P422" s="162"/>
      <c r="Q422" s="258">
        <v>30.016730676070367</v>
      </c>
      <c r="R422" s="258"/>
      <c r="S422" s="258">
        <v>0.22599999999999998</v>
      </c>
      <c r="T422" s="258"/>
      <c r="U422" s="258"/>
      <c r="V422" s="108" t="s">
        <v>44</v>
      </c>
      <c r="W422" s="298" t="s">
        <v>146</v>
      </c>
      <c r="X422" s="291"/>
      <c r="Y422" s="291"/>
      <c r="Z422" s="292">
        <v>313981.8013189885</v>
      </c>
      <c r="AA422" s="291"/>
      <c r="AB422" s="291"/>
      <c r="AC422" s="292">
        <v>313981.8013189885</v>
      </c>
      <c r="AD422" s="300"/>
      <c r="AE422" s="299"/>
      <c r="AF422" s="292">
        <v>351817.92000000004</v>
      </c>
      <c r="AG422" s="293"/>
      <c r="AH422" s="294">
        <v>37836.118681011547</v>
      </c>
      <c r="AI422" s="295">
        <v>0.12050417738247224</v>
      </c>
      <c r="AJ422" s="300"/>
      <c r="AK422" s="291"/>
      <c r="AL422" s="292">
        <v>332222.08000000002</v>
      </c>
      <c r="AM422" s="296"/>
      <c r="AN422" s="294">
        <v>19595.840000000026</v>
      </c>
      <c r="AO422" s="301">
        <v>5.8984159030007956E-2</v>
      </c>
    </row>
    <row r="423" spans="1:41" ht="15" customHeight="1">
      <c r="A423" t="s">
        <v>45</v>
      </c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>
        <v>11453.87</v>
      </c>
      <c r="N423" s="258">
        <v>2.3693227840524772E-2</v>
      </c>
      <c r="O423" s="317">
        <v>2.3755319800616497E-2</v>
      </c>
      <c r="P423" s="162">
        <v>11483.886730676071</v>
      </c>
      <c r="Q423" s="258">
        <v>30.016730676070438</v>
      </c>
      <c r="R423" s="258"/>
      <c r="S423" s="258">
        <v>-782.35227837133959</v>
      </c>
      <c r="T423" s="258"/>
      <c r="U423" s="258"/>
      <c r="V423" s="108" t="s">
        <v>45</v>
      </c>
      <c r="W423" s="298" t="s">
        <v>147</v>
      </c>
      <c r="X423" s="291"/>
      <c r="Y423" s="291"/>
      <c r="Z423" s="292">
        <v>240758.30028045981</v>
      </c>
      <c r="AA423" s="291"/>
      <c r="AB423" s="291"/>
      <c r="AC423" s="292">
        <v>240758.30028045981</v>
      </c>
      <c r="AD423" s="300"/>
      <c r="AE423" s="299"/>
      <c r="AF423" s="292">
        <v>176858.38</v>
      </c>
      <c r="AG423" s="293"/>
      <c r="AH423" s="294">
        <v>-63899.920280459803</v>
      </c>
      <c r="AI423" s="295">
        <v>-0.26541107910307832</v>
      </c>
      <c r="AJ423" s="300"/>
      <c r="AK423" s="291"/>
      <c r="AL423" s="292">
        <v>188449.16999999998</v>
      </c>
      <c r="AM423" s="296"/>
      <c r="AN423" s="294">
        <v>-11590.789999999979</v>
      </c>
      <c r="AO423" s="301">
        <v>-6.1506187583633187E-2</v>
      </c>
    </row>
    <row r="424" spans="1:41" ht="15" customHeight="1">
      <c r="A424" t="s">
        <v>21</v>
      </c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317"/>
      <c r="P424" s="162"/>
      <c r="Q424" s="258"/>
      <c r="R424" s="258"/>
      <c r="S424" s="258"/>
      <c r="T424" s="258"/>
      <c r="U424" s="258"/>
      <c r="V424" s="108" t="s">
        <v>21</v>
      </c>
      <c r="W424" s="298"/>
      <c r="X424" s="291"/>
      <c r="Y424" s="291"/>
      <c r="Z424" s="292">
        <v>0</v>
      </c>
      <c r="AA424" s="291"/>
      <c r="AB424" s="291"/>
      <c r="AC424" s="292">
        <v>0</v>
      </c>
      <c r="AD424" s="300"/>
      <c r="AE424" s="299"/>
      <c r="AF424" s="292">
        <v>0</v>
      </c>
      <c r="AG424" s="293"/>
      <c r="AH424" s="294">
        <v>0</v>
      </c>
      <c r="AI424" s="295">
        <v>0</v>
      </c>
      <c r="AJ424" s="300"/>
      <c r="AK424" s="291"/>
      <c r="AL424" s="292">
        <v>0</v>
      </c>
      <c r="AM424" s="296"/>
      <c r="AN424" s="294">
        <v>0</v>
      </c>
      <c r="AO424" s="301">
        <v>0</v>
      </c>
    </row>
    <row r="425" spans="1:41" ht="15" customHeight="1">
      <c r="A425" t="s">
        <v>21</v>
      </c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317"/>
      <c r="P425" s="162"/>
      <c r="Q425" s="258"/>
      <c r="R425" s="258"/>
      <c r="S425" s="258"/>
      <c r="T425" s="258"/>
      <c r="U425" s="258"/>
      <c r="V425" s="108" t="s">
        <v>21</v>
      </c>
      <c r="W425" s="298"/>
      <c r="X425" s="291"/>
      <c r="Y425" s="291"/>
      <c r="Z425" s="292">
        <v>0</v>
      </c>
      <c r="AA425" s="291"/>
      <c r="AB425" s="291"/>
      <c r="AC425" s="292">
        <v>0</v>
      </c>
      <c r="AD425" s="300"/>
      <c r="AE425" s="299"/>
      <c r="AF425" s="292">
        <v>0</v>
      </c>
      <c r="AG425" s="293"/>
      <c r="AH425" s="294">
        <v>0</v>
      </c>
      <c r="AI425" s="295">
        <v>0</v>
      </c>
      <c r="AJ425" s="300"/>
      <c r="AK425" s="291"/>
      <c r="AL425" s="292">
        <v>0</v>
      </c>
      <c r="AM425" s="296"/>
      <c r="AN425" s="294">
        <v>0</v>
      </c>
      <c r="AO425" s="301">
        <v>0</v>
      </c>
    </row>
    <row r="426" spans="1:41" ht="15" customHeight="1">
      <c r="A426" t="s">
        <v>21</v>
      </c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317"/>
      <c r="P426" s="162"/>
      <c r="Q426" s="258"/>
      <c r="R426" s="258"/>
      <c r="S426" s="258"/>
      <c r="T426" s="258"/>
      <c r="U426" s="258"/>
      <c r="V426" s="108" t="s">
        <v>21</v>
      </c>
      <c r="W426" s="298"/>
      <c r="X426" s="291"/>
      <c r="Y426" s="291"/>
      <c r="Z426" s="292">
        <v>0</v>
      </c>
      <c r="AA426" s="291"/>
      <c r="AB426" s="291"/>
      <c r="AC426" s="292">
        <v>0</v>
      </c>
      <c r="AD426" s="300"/>
      <c r="AE426" s="299"/>
      <c r="AF426" s="292">
        <v>0</v>
      </c>
      <c r="AG426" s="293"/>
      <c r="AH426" s="294">
        <v>0</v>
      </c>
      <c r="AI426" s="295">
        <v>0</v>
      </c>
      <c r="AJ426" s="300"/>
      <c r="AK426" s="291"/>
      <c r="AL426" s="292">
        <v>0</v>
      </c>
      <c r="AM426" s="296"/>
      <c r="AN426" s="294">
        <v>0</v>
      </c>
      <c r="AO426" s="301">
        <v>0</v>
      </c>
    </row>
    <row r="427" spans="1:41" ht="15" customHeight="1">
      <c r="A427" t="s">
        <v>46</v>
      </c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 t="s">
        <v>560</v>
      </c>
      <c r="M427" s="258"/>
      <c r="N427" s="258"/>
      <c r="O427" s="317"/>
      <c r="P427" s="162"/>
      <c r="Q427" s="258"/>
      <c r="R427" s="258"/>
      <c r="S427" s="258"/>
      <c r="T427" s="258"/>
      <c r="U427" s="258"/>
      <c r="V427" s="109" t="s">
        <v>46</v>
      </c>
      <c r="W427" s="302" t="s">
        <v>148</v>
      </c>
      <c r="X427" s="275"/>
      <c r="Y427" s="275"/>
      <c r="Z427" s="276">
        <v>256534.99637122147</v>
      </c>
      <c r="AA427" s="275"/>
      <c r="AB427" s="275"/>
      <c r="AC427" s="276">
        <v>256534.99637122147</v>
      </c>
      <c r="AD427" s="304"/>
      <c r="AE427" s="303"/>
      <c r="AF427" s="276">
        <v>238024.74</v>
      </c>
      <c r="AG427" s="277"/>
      <c r="AH427" s="278">
        <v>-18510.256371221476</v>
      </c>
      <c r="AI427" s="305">
        <v>-7.2154897511277682E-2</v>
      </c>
      <c r="AJ427" s="304"/>
      <c r="AK427" s="275"/>
      <c r="AL427" s="276">
        <v>275650.73</v>
      </c>
      <c r="AM427" s="280"/>
      <c r="AN427" s="278">
        <v>-37625.989999999991</v>
      </c>
      <c r="AO427" s="306">
        <v>-0.13649878598181109</v>
      </c>
    </row>
    <row r="428" spans="1:41" ht="15" customHeight="1">
      <c r="A428" t="s">
        <v>584</v>
      </c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 t="s">
        <v>554</v>
      </c>
      <c r="M428" s="258">
        <v>309.12</v>
      </c>
      <c r="N428" s="258"/>
      <c r="O428" s="317">
        <v>-24690.084760681788</v>
      </c>
      <c r="P428" s="162"/>
      <c r="Q428" s="258">
        <v>24567.517552209738</v>
      </c>
      <c r="R428" s="258">
        <v>6732</v>
      </c>
      <c r="S428" s="258">
        <v>0.12</v>
      </c>
      <c r="T428" s="258"/>
      <c r="U428" s="258">
        <v>0.53097345132743368</v>
      </c>
      <c r="V428" s="108" t="s">
        <v>47</v>
      </c>
      <c r="W428" s="298" t="s">
        <v>149</v>
      </c>
      <c r="X428" s="291"/>
      <c r="Y428" s="291"/>
      <c r="Z428" s="292">
        <v>256534.99637122147</v>
      </c>
      <c r="AA428" s="291"/>
      <c r="AB428" s="291"/>
      <c r="AC428" s="292">
        <v>256534.99637122147</v>
      </c>
      <c r="AD428" s="300"/>
      <c r="AE428" s="299"/>
      <c r="AF428" s="292">
        <v>226499.14</v>
      </c>
      <c r="AG428" s="293"/>
      <c r="AH428" s="294">
        <v>-30035.856371221453</v>
      </c>
      <c r="AI428" s="295">
        <v>-0.11708288068329584</v>
      </c>
      <c r="AJ428" s="300"/>
      <c r="AK428" s="291"/>
      <c r="AL428" s="292">
        <v>219458.59999999998</v>
      </c>
      <c r="AM428" s="296"/>
      <c r="AN428" s="294">
        <v>7040.5400000000373</v>
      </c>
      <c r="AO428" s="301">
        <v>3.2081403964119147E-2</v>
      </c>
    </row>
    <row r="429" spans="1:41" ht="15" customHeight="1">
      <c r="A429" t="s">
        <v>585</v>
      </c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 t="s">
        <v>555</v>
      </c>
      <c r="M429" s="258">
        <v>17830.16</v>
      </c>
      <c r="N429" s="258"/>
      <c r="O429" s="317">
        <v>-85.936745155282551</v>
      </c>
      <c r="P429" s="162"/>
      <c r="Q429" s="258">
        <v>-1.9030875830199676</v>
      </c>
      <c r="R429" s="258">
        <v>6739</v>
      </c>
      <c r="S429" s="258">
        <v>8.5999999999999993E-2</v>
      </c>
      <c r="T429" s="258"/>
      <c r="U429" s="258">
        <v>0.38053097345132741</v>
      </c>
      <c r="V429" s="108" t="s">
        <v>48</v>
      </c>
      <c r="W429" s="298" t="s">
        <v>150</v>
      </c>
      <c r="X429" s="291"/>
      <c r="Y429" s="291"/>
      <c r="Z429" s="292">
        <v>183850.08073270877</v>
      </c>
      <c r="AA429" s="291"/>
      <c r="AB429" s="291"/>
      <c r="AC429" s="292">
        <v>183850.08073270877</v>
      </c>
      <c r="AD429" s="300"/>
      <c r="AE429" s="299"/>
      <c r="AF429" s="292">
        <v>179932.97999999998</v>
      </c>
      <c r="AG429" s="293"/>
      <c r="AH429" s="294">
        <v>-3917.1007327087864</v>
      </c>
      <c r="AI429" s="295">
        <v>-2.1305950571779624E-2</v>
      </c>
      <c r="AJ429" s="300"/>
      <c r="AK429" s="291"/>
      <c r="AL429" s="292">
        <v>175404.22</v>
      </c>
      <c r="AM429" s="296"/>
      <c r="AN429" s="294">
        <v>4528.7599999999802</v>
      </c>
      <c r="AO429" s="301">
        <v>2.581899112803546E-2</v>
      </c>
    </row>
    <row r="430" spans="1:41" ht="15" customHeight="1">
      <c r="A430" t="s">
        <v>586</v>
      </c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 t="s">
        <v>556</v>
      </c>
      <c r="M430" s="258">
        <v>30293.32</v>
      </c>
      <c r="N430" s="258"/>
      <c r="O430" s="317">
        <v>26126.785873219702</v>
      </c>
      <c r="P430" s="162"/>
      <c r="Q430" s="258">
        <v>-26147.213741298376</v>
      </c>
      <c r="R430" s="258">
        <v>6731</v>
      </c>
      <c r="S430" s="258">
        <v>0.02</v>
      </c>
      <c r="T430" s="258"/>
      <c r="U430" s="258">
        <v>8.8495575221238951E-2</v>
      </c>
      <c r="V430" s="108" t="s">
        <v>49</v>
      </c>
      <c r="W430" s="298"/>
      <c r="X430" s="291"/>
      <c r="Y430" s="291"/>
      <c r="Z430" s="292">
        <v>42755.832728536923</v>
      </c>
      <c r="AA430" s="291"/>
      <c r="AB430" s="291"/>
      <c r="AC430" s="292">
        <v>42755.832728536923</v>
      </c>
      <c r="AD430" s="300"/>
      <c r="AE430" s="299"/>
      <c r="AF430" s="292">
        <v>76991.67</v>
      </c>
      <c r="AG430" s="293"/>
      <c r="AH430" s="294">
        <v>34235.837271463075</v>
      </c>
      <c r="AI430" s="318">
        <v>0.80072904880210016</v>
      </c>
      <c r="AJ430" s="300"/>
      <c r="AK430" s="291"/>
      <c r="AL430" s="292">
        <v>86822.75</v>
      </c>
      <c r="AM430" s="296"/>
      <c r="AN430" s="294">
        <v>-9831.0800000000017</v>
      </c>
      <c r="AO430" s="301">
        <v>-0.11323161268215994</v>
      </c>
    </row>
    <row r="431" spans="1:41" ht="15" customHeight="1">
      <c r="A431" t="s">
        <v>21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>
        <v>-1581.599276671659</v>
      </c>
      <c r="R431" s="11"/>
      <c r="S431" s="11">
        <v>0.22599999999999998</v>
      </c>
      <c r="T431" s="258"/>
      <c r="U431" s="258"/>
      <c r="V431" s="30" t="s">
        <v>21</v>
      </c>
      <c r="W431" s="298"/>
      <c r="X431" s="291"/>
      <c r="Y431" s="299"/>
      <c r="Z431" s="292">
        <v>0</v>
      </c>
      <c r="AA431" s="291"/>
      <c r="AB431" s="299"/>
      <c r="AC431" s="292">
        <v>0</v>
      </c>
      <c r="AD431" s="300"/>
      <c r="AE431" s="299"/>
      <c r="AF431" s="292">
        <v>0</v>
      </c>
      <c r="AG431" s="293"/>
      <c r="AH431" s="294"/>
      <c r="AI431" s="295"/>
      <c r="AJ431" s="300"/>
      <c r="AK431" s="294"/>
      <c r="AL431" s="292">
        <v>0</v>
      </c>
      <c r="AM431" s="296"/>
      <c r="AN431" s="294"/>
      <c r="AO431" s="306"/>
    </row>
    <row r="432" spans="1:41" ht="15" customHeight="1">
      <c r="A432" t="s">
        <v>50</v>
      </c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N432"/>
      <c r="O432">
        <v>1350.7643673826315</v>
      </c>
      <c r="P432"/>
      <c r="Q432">
        <v>-1581.599276671659</v>
      </c>
      <c r="R432" s="258"/>
      <c r="S432" s="258">
        <v>-230.83490928902756</v>
      </c>
      <c r="T432" s="258"/>
      <c r="U432" s="258"/>
      <c r="V432" s="308" t="s">
        <v>50</v>
      </c>
      <c r="W432" s="309"/>
      <c r="X432" s="310">
        <v>0.5072702544415959</v>
      </c>
      <c r="Y432" s="309"/>
      <c r="Z432" s="311">
        <v>1847062.4415048982</v>
      </c>
      <c r="AA432" s="310">
        <v>0.5072702544415959</v>
      </c>
      <c r="AB432" s="309"/>
      <c r="AC432" s="311">
        <v>1847062.4415048982</v>
      </c>
      <c r="AD432" s="312">
        <v>0.46627222629214421</v>
      </c>
      <c r="AE432" s="319"/>
      <c r="AF432" s="311">
        <v>1776852.02</v>
      </c>
      <c r="AG432" s="320"/>
      <c r="AH432" s="314">
        <v>-70210.42150489823</v>
      </c>
      <c r="AI432" s="310">
        <v>-3.8011937185888599E-2</v>
      </c>
      <c r="AJ432" s="312">
        <v>0.58386295672126332</v>
      </c>
      <c r="AK432" s="309"/>
      <c r="AL432" s="311">
        <v>1897897.0799999998</v>
      </c>
      <c r="AM432" s="321"/>
      <c r="AN432" s="314">
        <v>-121045.05999999982</v>
      </c>
      <c r="AO432" s="289">
        <v>-6.3778516377716241E-2</v>
      </c>
    </row>
    <row r="433" spans="1:41" ht="15" customHeight="1">
      <c r="A433" t="s">
        <v>51</v>
      </c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>
        <v>48432.6</v>
      </c>
      <c r="N433" s="258">
        <v>0.10018662920995262</v>
      </c>
      <c r="O433" s="258">
        <v>9.6914967141621927E-2</v>
      </c>
      <c r="P433" s="258">
        <v>46851.00072332834</v>
      </c>
      <c r="Q433" s="322">
        <v>-1581.599276671659</v>
      </c>
      <c r="R433"/>
      <c r="S433" s="258"/>
      <c r="T433" s="258"/>
      <c r="U433" s="258"/>
      <c r="V433" s="222" t="s">
        <v>51</v>
      </c>
      <c r="W433" s="323" t="s">
        <v>140</v>
      </c>
      <c r="X433" s="324"/>
      <c r="Y433" s="324"/>
      <c r="Z433" s="325">
        <v>76172.833333333328</v>
      </c>
      <c r="AA433" s="324"/>
      <c r="AB433" s="324"/>
      <c r="AC433" s="325">
        <v>76172.833333333328</v>
      </c>
      <c r="AD433" s="326"/>
      <c r="AE433" s="327"/>
      <c r="AF433" s="325">
        <v>68128.48000000001</v>
      </c>
      <c r="AG433" s="326"/>
      <c r="AH433" s="328">
        <v>-8044.353333333318</v>
      </c>
      <c r="AI433" s="329">
        <v>-0.10560659202646594</v>
      </c>
      <c r="AJ433" s="326"/>
      <c r="AK433" s="324"/>
      <c r="AL433" s="325">
        <v>135742.48000000001</v>
      </c>
      <c r="AM433" s="330"/>
      <c r="AN433" s="328">
        <v>-67614</v>
      </c>
      <c r="AO433" s="297">
        <v>-0.49810494106192837</v>
      </c>
    </row>
    <row r="434" spans="1:41" ht="15" customHeight="1">
      <c r="A434" t="s">
        <v>52</v>
      </c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 t="s">
        <v>228</v>
      </c>
      <c r="M434" s="258"/>
      <c r="N434" s="258"/>
      <c r="O434" s="258"/>
      <c r="P434"/>
      <c r="Q434" s="322"/>
      <c r="R434"/>
      <c r="S434" s="258"/>
      <c r="T434" s="258"/>
      <c r="U434" s="258"/>
      <c r="V434" s="108" t="s">
        <v>52</v>
      </c>
      <c r="W434" s="298" t="s">
        <v>151</v>
      </c>
      <c r="X434" s="291"/>
      <c r="Y434" s="291"/>
      <c r="Z434" s="292">
        <v>39322.737005367089</v>
      </c>
      <c r="AA434" s="291"/>
      <c r="AB434" s="291"/>
      <c r="AC434" s="292">
        <v>39322.737005367089</v>
      </c>
      <c r="AD434" s="300"/>
      <c r="AE434" s="299"/>
      <c r="AF434" s="292">
        <v>23525.410000000003</v>
      </c>
      <c r="AG434" s="293"/>
      <c r="AH434" s="294">
        <v>-15797.327005367086</v>
      </c>
      <c r="AI434" s="295">
        <v>-0.40173518448654622</v>
      </c>
      <c r="AJ434" s="300"/>
      <c r="AK434" s="291"/>
      <c r="AL434" s="292">
        <v>32994.78</v>
      </c>
      <c r="AM434" s="296"/>
      <c r="AN434" s="294">
        <v>-9469.3699999999953</v>
      </c>
      <c r="AO434" s="301">
        <v>-0.28699600361026789</v>
      </c>
    </row>
    <row r="435" spans="1:41" ht="15" customHeight="1">
      <c r="A435" t="s">
        <v>53</v>
      </c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 t="s">
        <v>554</v>
      </c>
      <c r="M435" s="258">
        <v>226499.14</v>
      </c>
      <c r="N435" s="258"/>
      <c r="O435" s="258">
        <v>-30035.856371221482</v>
      </c>
      <c r="P435" s="258"/>
      <c r="Q435" s="322">
        <v>30186.058230088478</v>
      </c>
      <c r="R435"/>
      <c r="S435" s="258"/>
      <c r="T435" s="258"/>
      <c r="U435" s="258"/>
      <c r="V435" s="109" t="s">
        <v>53</v>
      </c>
      <c r="W435" s="302" t="s">
        <v>152</v>
      </c>
      <c r="X435" s="275"/>
      <c r="Y435" s="275"/>
      <c r="Z435" s="276">
        <v>195167.0625</v>
      </c>
      <c r="AA435" s="275"/>
      <c r="AB435" s="275"/>
      <c r="AC435" s="276">
        <v>195167.0625</v>
      </c>
      <c r="AD435" s="304"/>
      <c r="AE435" s="303"/>
      <c r="AF435" s="276">
        <v>149955.75</v>
      </c>
      <c r="AG435" s="277"/>
      <c r="AH435" s="278">
        <v>-45211.3125</v>
      </c>
      <c r="AI435" s="305">
        <v>-0.23165441914667337</v>
      </c>
      <c r="AJ435" s="304"/>
      <c r="AK435" s="275"/>
      <c r="AL435" s="276">
        <v>220387.45</v>
      </c>
      <c r="AM435" s="280"/>
      <c r="AN435" s="278">
        <v>-70431.700000000012</v>
      </c>
      <c r="AO435" s="281">
        <v>-0.31958126472265097</v>
      </c>
    </row>
    <row r="436" spans="1:41" ht="15" customHeight="1">
      <c r="A436" t="s">
        <v>54</v>
      </c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 t="s">
        <v>555</v>
      </c>
      <c r="M436" s="258">
        <v>179932.97999999998</v>
      </c>
      <c r="N436" s="258"/>
      <c r="O436" s="258">
        <v>-3917.10073270876</v>
      </c>
      <c r="P436" s="258"/>
      <c r="Q436" s="322">
        <v>4024.7453982301095</v>
      </c>
      <c r="R436"/>
      <c r="S436" s="258"/>
      <c r="T436" s="258"/>
      <c r="U436" s="258"/>
      <c r="V436" s="108" t="s">
        <v>54</v>
      </c>
      <c r="W436" s="298" t="s">
        <v>153</v>
      </c>
      <c r="X436" s="291"/>
      <c r="Y436" s="291"/>
      <c r="Z436" s="292">
        <v>136381.79333333336</v>
      </c>
      <c r="AA436" s="291"/>
      <c r="AB436" s="291"/>
      <c r="AC436" s="292">
        <v>136381.79333333336</v>
      </c>
      <c r="AD436" s="300"/>
      <c r="AE436" s="299"/>
      <c r="AF436" s="292">
        <v>115119.82</v>
      </c>
      <c r="AG436" s="293"/>
      <c r="AH436" s="294">
        <v>-21261.973333333357</v>
      </c>
      <c r="AI436" s="295">
        <v>-0.15590037946902896</v>
      </c>
      <c r="AJ436" s="300"/>
      <c r="AK436" s="291"/>
      <c r="AL436" s="292">
        <v>128893.43</v>
      </c>
      <c r="AM436" s="296"/>
      <c r="AN436" s="294">
        <v>-13773.609999999986</v>
      </c>
      <c r="AO436" s="301">
        <v>-0.10686045052878169</v>
      </c>
    </row>
    <row r="437" spans="1:41" ht="15" customHeight="1">
      <c r="A437" t="s">
        <v>55</v>
      </c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 t="s">
        <v>556</v>
      </c>
      <c r="M437" s="258">
        <v>76991.67</v>
      </c>
      <c r="N437" s="258"/>
      <c r="O437" s="258">
        <v>34235.837271463082</v>
      </c>
      <c r="P437" s="258"/>
      <c r="Q437" s="322">
        <v>-34210.803628318579</v>
      </c>
      <c r="R437"/>
      <c r="S437" s="258"/>
      <c r="T437" s="258"/>
      <c r="U437" s="258"/>
      <c r="V437" s="108" t="s">
        <v>55</v>
      </c>
      <c r="W437" s="298" t="s">
        <v>154</v>
      </c>
      <c r="X437" s="291"/>
      <c r="Y437" s="291"/>
      <c r="Z437" s="292">
        <v>34923.367499999993</v>
      </c>
      <c r="AA437" s="291"/>
      <c r="AB437" s="291"/>
      <c r="AC437" s="292">
        <v>34923.367499999993</v>
      </c>
      <c r="AD437" s="300"/>
      <c r="AE437" s="299"/>
      <c r="AF437" s="292">
        <v>12070.13</v>
      </c>
      <c r="AG437" s="293"/>
      <c r="AH437" s="294">
        <v>-22853.237499999996</v>
      </c>
      <c r="AI437" s="295">
        <v>-0.65438241315073642</v>
      </c>
      <c r="AJ437" s="300"/>
      <c r="AK437" s="291"/>
      <c r="AL437" s="292">
        <v>42539</v>
      </c>
      <c r="AM437" s="296"/>
      <c r="AN437" s="294">
        <v>-30468.870000000003</v>
      </c>
      <c r="AO437" s="301">
        <v>-0.71625731681515792</v>
      </c>
    </row>
    <row r="438" spans="1:41" ht="15" customHeight="1">
      <c r="A438" t="s">
        <v>56</v>
      </c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>
        <v>282.88016753284319</v>
      </c>
      <c r="P438" s="258"/>
      <c r="Q438" s="322">
        <v>0</v>
      </c>
      <c r="R438"/>
      <c r="S438" s="258"/>
      <c r="T438" s="258"/>
      <c r="U438" s="258"/>
      <c r="V438" s="108" t="s">
        <v>56</v>
      </c>
      <c r="W438" s="298" t="s">
        <v>155</v>
      </c>
      <c r="X438" s="291"/>
      <c r="Y438" s="291"/>
      <c r="Z438" s="292">
        <v>172897.38043333334</v>
      </c>
      <c r="AA438" s="291"/>
      <c r="AB438" s="291"/>
      <c r="AC438" s="292">
        <v>172897.38043333334</v>
      </c>
      <c r="AD438" s="300"/>
      <c r="AE438" s="299"/>
      <c r="AF438" s="292">
        <v>118846.80000000002</v>
      </c>
      <c r="AG438" s="293"/>
      <c r="AH438" s="294">
        <v>-54050.580433333322</v>
      </c>
      <c r="AI438" s="295">
        <v>-0.31261653761246211</v>
      </c>
      <c r="AJ438" s="300"/>
      <c r="AK438" s="291"/>
      <c r="AL438" s="292">
        <v>219174.25</v>
      </c>
      <c r="AM438" s="296"/>
      <c r="AN438" s="294">
        <v>-100327.44999999998</v>
      </c>
      <c r="AO438" s="301">
        <v>-0.45775199413252232</v>
      </c>
    </row>
    <row r="439" spans="1:41" ht="15" customHeight="1">
      <c r="A439"/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>
        <v>483423.79</v>
      </c>
      <c r="N439" s="258">
        <v>1</v>
      </c>
      <c r="O439" s="258"/>
      <c r="P439" s="258"/>
      <c r="Q439" s="322"/>
      <c r="R439"/>
      <c r="S439" s="258"/>
      <c r="T439" s="258"/>
      <c r="U439" s="258"/>
      <c r="V439" s="223" t="s">
        <v>99</v>
      </c>
      <c r="W439" s="331"/>
      <c r="X439" s="332"/>
      <c r="Y439" s="332"/>
      <c r="Z439" s="333">
        <v>0</v>
      </c>
      <c r="AA439" s="332"/>
      <c r="AB439" s="332"/>
      <c r="AC439" s="333">
        <v>0</v>
      </c>
      <c r="AD439" s="334"/>
      <c r="AE439" s="335"/>
      <c r="AF439" s="333">
        <v>0</v>
      </c>
      <c r="AG439" s="336"/>
      <c r="AH439" s="337">
        <v>0</v>
      </c>
      <c r="AI439" s="338">
        <v>0</v>
      </c>
      <c r="AJ439" s="334"/>
      <c r="AK439" s="332"/>
      <c r="AL439" s="333">
        <v>0</v>
      </c>
      <c r="AM439" s="339"/>
      <c r="AN439" s="337">
        <v>0</v>
      </c>
      <c r="AO439" s="340">
        <v>0</v>
      </c>
    </row>
    <row r="440" spans="1:41" ht="15" customHeight="1">
      <c r="A440" t="s">
        <v>57</v>
      </c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341"/>
      <c r="Q440" s="322"/>
      <c r="R440" s="258"/>
      <c r="S440" s="258"/>
      <c r="T440" s="258"/>
      <c r="U440" s="258"/>
      <c r="V440" s="108" t="s">
        <v>57</v>
      </c>
      <c r="W440" s="298" t="s">
        <v>156</v>
      </c>
      <c r="X440" s="291"/>
      <c r="Y440" s="299"/>
      <c r="Z440" s="292">
        <v>7398.743258568551</v>
      </c>
      <c r="AA440" s="291"/>
      <c r="AB440" s="299"/>
      <c r="AC440" s="292">
        <v>7398.743258568551</v>
      </c>
      <c r="AD440" s="300"/>
      <c r="AE440" s="299"/>
      <c r="AF440" s="292">
        <v>7944.68</v>
      </c>
      <c r="AG440" s="293"/>
      <c r="AH440" s="294">
        <v>545.93674143144926</v>
      </c>
      <c r="AI440" s="295">
        <v>7.3787766699323562E-2</v>
      </c>
      <c r="AJ440" s="300"/>
      <c r="AK440" s="291"/>
      <c r="AL440" s="292">
        <v>7592.59</v>
      </c>
      <c r="AM440" s="296"/>
      <c r="AN440" s="294">
        <v>352.09000000000015</v>
      </c>
      <c r="AO440" s="301">
        <v>4.6372845102922736E-2</v>
      </c>
    </row>
    <row r="441" spans="1:41" ht="15" customHeight="1">
      <c r="A441" t="s">
        <v>58</v>
      </c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P441"/>
      <c r="Q441" s="322"/>
      <c r="R441"/>
      <c r="S441" s="258"/>
      <c r="T441" s="258"/>
      <c r="U441" s="258"/>
      <c r="V441" s="108" t="s">
        <v>58</v>
      </c>
      <c r="W441" s="298" t="s">
        <v>157</v>
      </c>
      <c r="X441" s="291"/>
      <c r="Y441" s="291"/>
      <c r="Z441" s="292">
        <v>10605</v>
      </c>
      <c r="AA441" s="291"/>
      <c r="AB441" s="291"/>
      <c r="AC441" s="292">
        <v>10605</v>
      </c>
      <c r="AD441" s="300"/>
      <c r="AE441" s="299"/>
      <c r="AF441" s="292">
        <v>4233.59</v>
      </c>
      <c r="AG441" s="293"/>
      <c r="AH441" s="294">
        <v>-6371.41</v>
      </c>
      <c r="AI441" s="318">
        <v>-0.60079302215935881</v>
      </c>
      <c r="AJ441" s="300"/>
      <c r="AK441" s="291"/>
      <c r="AL441" s="292">
        <v>10605</v>
      </c>
      <c r="AM441" s="296"/>
      <c r="AN441" s="294">
        <v>-6371.41</v>
      </c>
      <c r="AO441" s="301">
        <v>-0.60079302215935881</v>
      </c>
    </row>
    <row r="442" spans="1:41" ht="15" customHeight="1">
      <c r="A442" t="s">
        <v>59</v>
      </c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 t="s">
        <v>59</v>
      </c>
      <c r="W442" s="298" t="s">
        <v>158</v>
      </c>
      <c r="X442" s="291"/>
      <c r="Y442" s="291"/>
      <c r="Z442" s="292">
        <v>15260</v>
      </c>
      <c r="AA442" s="291"/>
      <c r="AB442" s="291"/>
      <c r="AC442" s="292">
        <v>15260</v>
      </c>
      <c r="AD442" s="300"/>
      <c r="AE442" s="299"/>
      <c r="AF442" s="292">
        <v>12309.45</v>
      </c>
      <c r="AG442" s="293"/>
      <c r="AH442" s="294">
        <v>-2950.5499999999993</v>
      </c>
      <c r="AI442" s="295">
        <v>-0.19335190039318476</v>
      </c>
      <c r="AJ442" s="300"/>
      <c r="AK442" s="291"/>
      <c r="AL442" s="292">
        <v>12950</v>
      </c>
      <c r="AM442" s="296"/>
      <c r="AN442" s="294">
        <v>-640.54999999999927</v>
      </c>
      <c r="AO442" s="301">
        <v>-4.9463320463320408E-2</v>
      </c>
    </row>
    <row r="443" spans="1:41" ht="15" customHeight="1">
      <c r="A443" t="s">
        <v>60</v>
      </c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R443"/>
      <c r="S443" s="258"/>
      <c r="T443" s="258"/>
      <c r="U443" s="258"/>
      <c r="V443" s="108" t="s">
        <v>60</v>
      </c>
      <c r="W443" s="298" t="s">
        <v>159</v>
      </c>
      <c r="X443" s="291"/>
      <c r="Y443" s="291"/>
      <c r="Z443" s="292">
        <v>13643.7</v>
      </c>
      <c r="AA443" s="291"/>
      <c r="AB443" s="291"/>
      <c r="AC443" s="292">
        <v>13643.7</v>
      </c>
      <c r="AD443" s="300"/>
      <c r="AE443" s="299"/>
      <c r="AF443" s="292">
        <v>5751.2000000000007</v>
      </c>
      <c r="AG443" s="293"/>
      <c r="AH443" s="294">
        <v>-7892.5</v>
      </c>
      <c r="AI443" s="318">
        <v>-0.57847211533528287</v>
      </c>
      <c r="AJ443" s="300"/>
      <c r="AK443" s="291"/>
      <c r="AL443" s="292">
        <v>11743.120000000003</v>
      </c>
      <c r="AM443" s="296"/>
      <c r="AN443" s="294">
        <v>-5991.9200000000019</v>
      </c>
      <c r="AO443" s="301">
        <v>-0.51024940560941223</v>
      </c>
    </row>
    <row r="444" spans="1:41" ht="15" customHeight="1">
      <c r="A444" t="s">
        <v>61</v>
      </c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R444"/>
      <c r="S444" s="258"/>
      <c r="T444" s="258"/>
      <c r="U444" s="258"/>
      <c r="V444" s="108" t="s">
        <v>61</v>
      </c>
      <c r="W444" s="298" t="s">
        <v>160</v>
      </c>
      <c r="X444" s="291"/>
      <c r="Y444" s="291"/>
      <c r="Z444" s="292">
        <v>6055</v>
      </c>
      <c r="AA444" s="291"/>
      <c r="AB444" s="291"/>
      <c r="AC444" s="292">
        <v>6055</v>
      </c>
      <c r="AD444" s="300"/>
      <c r="AE444" s="299"/>
      <c r="AF444" s="292">
        <v>2668.25</v>
      </c>
      <c r="AG444" s="293"/>
      <c r="AH444" s="294">
        <v>-3386.75</v>
      </c>
      <c r="AI444" s="295">
        <v>-0.55933113129644918</v>
      </c>
      <c r="AJ444" s="300"/>
      <c r="AK444" s="291"/>
      <c r="AL444" s="292">
        <v>3280.3599999999997</v>
      </c>
      <c r="AM444" s="296"/>
      <c r="AN444" s="294">
        <v>-612.10999999999967</v>
      </c>
      <c r="AO444" s="301">
        <v>-0.18659842212440089</v>
      </c>
    </row>
    <row r="445" spans="1:41" ht="15" customHeight="1">
      <c r="A445" t="s">
        <v>62</v>
      </c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 t="s">
        <v>62</v>
      </c>
      <c r="W445" s="298" t="s">
        <v>161</v>
      </c>
      <c r="X445" s="291"/>
      <c r="Y445" s="299"/>
      <c r="Z445" s="292">
        <v>27237</v>
      </c>
      <c r="AA445" s="291"/>
      <c r="AB445" s="299"/>
      <c r="AC445" s="292">
        <v>27237</v>
      </c>
      <c r="AD445" s="300"/>
      <c r="AE445" s="299"/>
      <c r="AF445" s="292">
        <v>16801.73</v>
      </c>
      <c r="AG445" s="293"/>
      <c r="AH445" s="294">
        <v>-10435.27</v>
      </c>
      <c r="AI445" s="318">
        <v>-0.38312846495575875</v>
      </c>
      <c r="AJ445" s="300"/>
      <c r="AK445" s="291"/>
      <c r="AL445" s="292">
        <v>37205.58</v>
      </c>
      <c r="AM445" s="296"/>
      <c r="AN445" s="294">
        <v>-20403.850000000002</v>
      </c>
      <c r="AO445" s="301">
        <v>-0.54840833014832724</v>
      </c>
    </row>
    <row r="446" spans="1:41" ht="15" customHeight="1">
      <c r="A446" t="s">
        <v>63</v>
      </c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 t="s">
        <v>63</v>
      </c>
      <c r="W446" s="298" t="s">
        <v>162</v>
      </c>
      <c r="X446" s="291"/>
      <c r="Y446" s="299"/>
      <c r="Z446" s="292">
        <v>22320.083333333332</v>
      </c>
      <c r="AA446" s="291"/>
      <c r="AB446" s="299"/>
      <c r="AC446" s="292">
        <v>22320.083333333332</v>
      </c>
      <c r="AD446" s="300"/>
      <c r="AE446" s="299"/>
      <c r="AF446" s="292">
        <v>18066.690000000002</v>
      </c>
      <c r="AG446" s="293"/>
      <c r="AH446" s="294">
        <v>-4253.3933333333298</v>
      </c>
      <c r="AI446" s="295">
        <v>-0.19056350596062574</v>
      </c>
      <c r="AJ446" s="300"/>
      <c r="AK446" s="291"/>
      <c r="AL446" s="292">
        <v>54337.5</v>
      </c>
      <c r="AM446" s="296"/>
      <c r="AN446" s="294">
        <v>-36270.81</v>
      </c>
      <c r="AO446" s="301">
        <v>-0.66750973084886123</v>
      </c>
    </row>
    <row r="447" spans="1:41" ht="15" customHeight="1">
      <c r="A447" t="s">
        <v>64</v>
      </c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 t="s">
        <v>64</v>
      </c>
      <c r="W447" s="298" t="s">
        <v>163</v>
      </c>
      <c r="X447" s="291"/>
      <c r="Y447" s="299"/>
      <c r="Z447" s="292">
        <v>57377.952271141425</v>
      </c>
      <c r="AA447" s="291"/>
      <c r="AB447" s="299"/>
      <c r="AC447" s="292">
        <v>57377.952271141425</v>
      </c>
      <c r="AD447" s="300"/>
      <c r="AE447" s="299"/>
      <c r="AF447" s="292">
        <v>45091.78</v>
      </c>
      <c r="AG447" s="293"/>
      <c r="AH447" s="294">
        <v>-12286.172271141426</v>
      </c>
      <c r="AI447" s="295">
        <v>-0.21412706074073035</v>
      </c>
      <c r="AJ447" s="300"/>
      <c r="AK447" s="291"/>
      <c r="AL447" s="292">
        <v>48858.19</v>
      </c>
      <c r="AM447" s="296"/>
      <c r="AN447" s="294">
        <v>-3766.4100000000035</v>
      </c>
      <c r="AO447" s="301">
        <v>-7.7088610937081442E-2</v>
      </c>
    </row>
    <row r="448" spans="1:41" ht="15" customHeight="1">
      <c r="A448" t="s">
        <v>21</v>
      </c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 t="s">
        <v>21</v>
      </c>
      <c r="W448" s="298"/>
      <c r="X448" s="291"/>
      <c r="Y448" s="299"/>
      <c r="Z448" s="292">
        <v>0</v>
      </c>
      <c r="AA448" s="291"/>
      <c r="AB448" s="299"/>
      <c r="AC448" s="292">
        <v>0</v>
      </c>
      <c r="AD448" s="300"/>
      <c r="AE448" s="299"/>
      <c r="AF448" s="292">
        <v>0</v>
      </c>
      <c r="AG448" s="293"/>
      <c r="AH448" s="294">
        <v>0</v>
      </c>
      <c r="AI448" s="295">
        <v>0</v>
      </c>
      <c r="AJ448" s="300"/>
      <c r="AK448" s="291"/>
      <c r="AL448" s="292">
        <v>0</v>
      </c>
      <c r="AM448" s="296"/>
      <c r="AN448" s="294">
        <v>0</v>
      </c>
      <c r="AO448" s="301">
        <v>0</v>
      </c>
    </row>
    <row r="449" spans="1:41" ht="15" customHeight="1">
      <c r="A449" t="s">
        <v>21</v>
      </c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 t="s">
        <v>21</v>
      </c>
      <c r="W449" s="298"/>
      <c r="X449" s="291"/>
      <c r="Y449" s="299"/>
      <c r="Z449" s="292">
        <v>0</v>
      </c>
      <c r="AA449" s="291"/>
      <c r="AB449" s="299"/>
      <c r="AC449" s="292">
        <v>0</v>
      </c>
      <c r="AD449" s="300"/>
      <c r="AE449" s="299"/>
      <c r="AF449" s="292">
        <v>0</v>
      </c>
      <c r="AG449" s="293"/>
      <c r="AH449" s="294">
        <v>0</v>
      </c>
      <c r="AI449" s="295">
        <v>0</v>
      </c>
      <c r="AJ449" s="300"/>
      <c r="AK449" s="291"/>
      <c r="AL449" s="292">
        <v>0</v>
      </c>
      <c r="AM449" s="296"/>
      <c r="AN449" s="294">
        <v>0</v>
      </c>
      <c r="AO449" s="301">
        <v>0</v>
      </c>
    </row>
    <row r="450" spans="1:41" ht="15" customHeight="1">
      <c r="A450" t="s">
        <v>21</v>
      </c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 t="s">
        <v>21</v>
      </c>
      <c r="W450" s="298"/>
      <c r="X450" s="291"/>
      <c r="Y450" s="299"/>
      <c r="Z450" s="292">
        <v>0</v>
      </c>
      <c r="AA450" s="291"/>
      <c r="AB450" s="299"/>
      <c r="AC450" s="292">
        <v>0</v>
      </c>
      <c r="AD450" s="300"/>
      <c r="AE450" s="299"/>
      <c r="AF450" s="292">
        <v>0</v>
      </c>
      <c r="AG450" s="293"/>
      <c r="AH450" s="294">
        <v>0</v>
      </c>
      <c r="AI450" s="295">
        <v>0</v>
      </c>
      <c r="AJ450" s="300"/>
      <c r="AK450" s="291"/>
      <c r="AL450" s="292">
        <v>0</v>
      </c>
      <c r="AM450" s="296"/>
      <c r="AN450" s="294">
        <v>0</v>
      </c>
      <c r="AO450" s="301">
        <v>0</v>
      </c>
    </row>
    <row r="451" spans="1:41" ht="15" customHeight="1">
      <c r="A451" t="s">
        <v>65</v>
      </c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 t="s">
        <v>65</v>
      </c>
      <c r="W451" s="342"/>
      <c r="X451" s="310">
        <v>0.22376333847384944</v>
      </c>
      <c r="Y451" s="309"/>
      <c r="Z451" s="311">
        <v>814762.65296841052</v>
      </c>
      <c r="AA451" s="310">
        <v>0.22376333847384944</v>
      </c>
      <c r="AB451" s="309"/>
      <c r="AC451" s="311">
        <v>814762.65296841052</v>
      </c>
      <c r="AD451" s="312">
        <v>0.15758368431506548</v>
      </c>
      <c r="AE451" s="309"/>
      <c r="AF451" s="311">
        <v>600513.76</v>
      </c>
      <c r="AG451" s="320"/>
      <c r="AH451" s="343">
        <v>-214248.89296841039</v>
      </c>
      <c r="AI451" s="310">
        <v>-0.26295865696327775</v>
      </c>
      <c r="AJ451" s="312">
        <v>0.29727057322232947</v>
      </c>
      <c r="AK451" s="310"/>
      <c r="AL451" s="311">
        <v>966303.73</v>
      </c>
      <c r="AM451" s="321"/>
      <c r="AN451" s="314">
        <v>-365789.96999999986</v>
      </c>
      <c r="AO451" s="344">
        <v>-0.37854554281809494</v>
      </c>
    </row>
    <row r="452" spans="1:41" ht="15" customHeight="1">
      <c r="A452" t="s">
        <v>164</v>
      </c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 t="s">
        <v>164</v>
      </c>
      <c r="W452" s="298" t="s">
        <v>165</v>
      </c>
      <c r="X452" s="291"/>
      <c r="Y452" s="299"/>
      <c r="Z452" s="292">
        <v>182000</v>
      </c>
      <c r="AA452" s="291"/>
      <c r="AB452" s="299"/>
      <c r="AC452" s="292">
        <v>182000</v>
      </c>
      <c r="AD452" s="300"/>
      <c r="AE452" s="299"/>
      <c r="AF452" s="292">
        <v>182000</v>
      </c>
      <c r="AG452" s="293"/>
      <c r="AH452" s="294">
        <v>0</v>
      </c>
      <c r="AI452" s="295">
        <v>0</v>
      </c>
      <c r="AJ452" s="300"/>
      <c r="AK452" s="291"/>
      <c r="AL452" s="292">
        <v>189118.88999999998</v>
      </c>
      <c r="AM452" s="296"/>
      <c r="AN452" s="294">
        <v>-7118.8899999999849</v>
      </c>
      <c r="AO452" s="301">
        <v>-3.7642405790346938E-2</v>
      </c>
    </row>
    <row r="453" spans="1:41" ht="15" customHeight="1">
      <c r="A453" t="s">
        <v>166</v>
      </c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 t="s">
        <v>166</v>
      </c>
      <c r="W453" s="298" t="s">
        <v>167</v>
      </c>
      <c r="X453" s="291"/>
      <c r="Y453" s="299"/>
      <c r="Z453" s="292">
        <v>33670</v>
      </c>
      <c r="AA453" s="291"/>
      <c r="AB453" s="299"/>
      <c r="AC453" s="292">
        <v>33670</v>
      </c>
      <c r="AD453" s="300"/>
      <c r="AE453" s="299"/>
      <c r="AF453" s="292">
        <v>33670</v>
      </c>
      <c r="AG453" s="293"/>
      <c r="AH453" s="294">
        <v>0</v>
      </c>
      <c r="AI453" s="295">
        <v>0</v>
      </c>
      <c r="AJ453" s="300"/>
      <c r="AK453" s="291"/>
      <c r="AL453" s="292">
        <v>32900</v>
      </c>
      <c r="AM453" s="296"/>
      <c r="AN453" s="294">
        <v>770</v>
      </c>
      <c r="AO453" s="301">
        <v>2.3404255319148935E-2</v>
      </c>
    </row>
    <row r="454" spans="1:41" ht="15" customHeight="1">
      <c r="A454" t="s">
        <v>168</v>
      </c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 t="s">
        <v>168</v>
      </c>
      <c r="W454" s="302" t="s">
        <v>169</v>
      </c>
      <c r="X454" s="275"/>
      <c r="Y454" s="303"/>
      <c r="Z454" s="276">
        <v>22400</v>
      </c>
      <c r="AA454" s="275"/>
      <c r="AB454" s="303"/>
      <c r="AC454" s="276">
        <v>22400</v>
      </c>
      <c r="AD454" s="304"/>
      <c r="AE454" s="303"/>
      <c r="AF454" s="276">
        <v>22400</v>
      </c>
      <c r="AG454" s="277"/>
      <c r="AH454" s="278">
        <v>0</v>
      </c>
      <c r="AI454" s="305">
        <v>0</v>
      </c>
      <c r="AJ454" s="304"/>
      <c r="AK454" s="275"/>
      <c r="AL454" s="276">
        <v>22050</v>
      </c>
      <c r="AM454" s="280"/>
      <c r="AN454" s="278">
        <v>350</v>
      </c>
      <c r="AO454" s="281">
        <v>1.5873015873015872E-2</v>
      </c>
    </row>
    <row r="455" spans="1:41" ht="15" customHeight="1">
      <c r="A455" t="s">
        <v>170</v>
      </c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 t="s">
        <v>170</v>
      </c>
      <c r="W455" s="298"/>
      <c r="X455" s="291"/>
      <c r="Y455" s="299"/>
      <c r="Z455" s="292">
        <v>0</v>
      </c>
      <c r="AA455" s="291"/>
      <c r="AB455" s="299"/>
      <c r="AC455" s="292">
        <v>0</v>
      </c>
      <c r="AD455" s="300"/>
      <c r="AE455" s="299"/>
      <c r="AF455" s="292">
        <v>0</v>
      </c>
      <c r="AG455" s="293"/>
      <c r="AH455" s="294">
        <v>0</v>
      </c>
      <c r="AI455" s="295">
        <v>0</v>
      </c>
      <c r="AJ455" s="300"/>
      <c r="AK455" s="291"/>
      <c r="AL455" s="292">
        <v>0</v>
      </c>
      <c r="AM455" s="296"/>
      <c r="AN455" s="294">
        <v>0</v>
      </c>
      <c r="AO455" s="301">
        <v>0</v>
      </c>
    </row>
    <row r="456" spans="1:41" ht="15" customHeight="1">
      <c r="A456" t="s">
        <v>171</v>
      </c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 t="s">
        <v>171</v>
      </c>
      <c r="W456" s="302" t="s">
        <v>172</v>
      </c>
      <c r="X456" s="275"/>
      <c r="Y456" s="303"/>
      <c r="Z456" s="276">
        <v>25956.583333333343</v>
      </c>
      <c r="AA456" s="275"/>
      <c r="AB456" s="303"/>
      <c r="AC456" s="276">
        <v>25956.583333333343</v>
      </c>
      <c r="AD456" s="304"/>
      <c r="AE456" s="303"/>
      <c r="AF456" s="276">
        <v>25956.77</v>
      </c>
      <c r="AG456" s="277"/>
      <c r="AH456" s="278">
        <v>0.18666666665740195</v>
      </c>
      <c r="AI456" s="305">
        <v>7.1914960555569482E-6</v>
      </c>
      <c r="AJ456" s="304"/>
      <c r="AK456" s="275"/>
      <c r="AL456" s="276">
        <v>10500</v>
      </c>
      <c r="AM456" s="280"/>
      <c r="AN456" s="278">
        <v>15456.77</v>
      </c>
      <c r="AO456" s="281">
        <v>1.4720733333333333</v>
      </c>
    </row>
    <row r="457" spans="1:41" ht="15" customHeight="1">
      <c r="A457" t="s">
        <v>173</v>
      </c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 t="s">
        <v>173</v>
      </c>
      <c r="W457" s="298" t="s">
        <v>174</v>
      </c>
      <c r="X457" s="345"/>
      <c r="Y457" s="346"/>
      <c r="Z457" s="292">
        <v>26670</v>
      </c>
      <c r="AA457" s="345"/>
      <c r="AB457" s="346"/>
      <c r="AC457" s="292">
        <v>26670</v>
      </c>
      <c r="AD457" s="300"/>
      <c r="AE457" s="299"/>
      <c r="AF457" s="292">
        <v>15315.14</v>
      </c>
      <c r="AG457" s="293"/>
      <c r="AH457" s="347">
        <v>-11354.86</v>
      </c>
      <c r="AI457" s="295">
        <v>-0.42575403074615675</v>
      </c>
      <c r="AJ457" s="300"/>
      <c r="AK457" s="291"/>
      <c r="AL457" s="292">
        <v>25689.999999999996</v>
      </c>
      <c r="AM457" s="296"/>
      <c r="AN457" s="294">
        <v>-10374.859999999997</v>
      </c>
      <c r="AO457" s="301">
        <v>-0.40384818995718175</v>
      </c>
    </row>
    <row r="458" spans="1:41" ht="15" customHeight="1">
      <c r="A458" t="s">
        <v>175</v>
      </c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 t="s">
        <v>175</v>
      </c>
      <c r="W458" s="298" t="s">
        <v>176</v>
      </c>
      <c r="X458" s="291"/>
      <c r="Y458" s="299"/>
      <c r="Z458" s="292">
        <v>43520.166666666672</v>
      </c>
      <c r="AA458" s="291"/>
      <c r="AB458" s="299"/>
      <c r="AC458" s="292">
        <v>43520.166666666672</v>
      </c>
      <c r="AD458" s="300"/>
      <c r="AE458" s="299"/>
      <c r="AF458" s="292">
        <v>45881.329999999994</v>
      </c>
      <c r="AG458" s="293"/>
      <c r="AH458" s="294">
        <v>2361.163333333323</v>
      </c>
      <c r="AI458" s="295">
        <v>5.4254464405390362E-2</v>
      </c>
      <c r="AJ458" s="300"/>
      <c r="AK458" s="291"/>
      <c r="AL458" s="292">
        <v>56175</v>
      </c>
      <c r="AM458" s="296"/>
      <c r="AN458" s="294">
        <v>-10293.670000000006</v>
      </c>
      <c r="AO458" s="301">
        <v>-0.18324290164664006</v>
      </c>
    </row>
    <row r="459" spans="1:41" ht="15" customHeight="1">
      <c r="A459" t="s">
        <v>177</v>
      </c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 t="s">
        <v>177</v>
      </c>
      <c r="W459" s="302" t="s">
        <v>178</v>
      </c>
      <c r="X459" s="275"/>
      <c r="Y459" s="303"/>
      <c r="Z459" s="276">
        <v>7000</v>
      </c>
      <c r="AA459" s="275"/>
      <c r="AB459" s="303"/>
      <c r="AC459" s="276">
        <v>7000</v>
      </c>
      <c r="AD459" s="304"/>
      <c r="AE459" s="303"/>
      <c r="AF459" s="276">
        <v>6271.07</v>
      </c>
      <c r="AG459" s="277"/>
      <c r="AH459" s="278">
        <v>-728.93000000000029</v>
      </c>
      <c r="AI459" s="305">
        <v>-0.10413285714285718</v>
      </c>
      <c r="AJ459" s="304"/>
      <c r="AK459" s="275"/>
      <c r="AL459" s="276">
        <v>6188</v>
      </c>
      <c r="AM459" s="280"/>
      <c r="AN459" s="278">
        <v>83.069999999999709</v>
      </c>
      <c r="AO459" s="281">
        <v>1.3424369747899113E-2</v>
      </c>
    </row>
    <row r="460" spans="1:41" ht="15" customHeight="1">
      <c r="A460" t="s">
        <v>179</v>
      </c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 t="s">
        <v>179</v>
      </c>
      <c r="W460" s="298" t="s">
        <v>180</v>
      </c>
      <c r="X460" s="291"/>
      <c r="Y460" s="299"/>
      <c r="Z460" s="292">
        <v>6300</v>
      </c>
      <c r="AA460" s="291"/>
      <c r="AB460" s="299"/>
      <c r="AC460" s="292">
        <v>6300</v>
      </c>
      <c r="AD460" s="300"/>
      <c r="AE460" s="299"/>
      <c r="AF460" s="292">
        <v>0</v>
      </c>
      <c r="AG460" s="293"/>
      <c r="AH460" s="294">
        <v>-6300</v>
      </c>
      <c r="AI460" s="349">
        <v>-1</v>
      </c>
      <c r="AJ460" s="291"/>
      <c r="AK460" s="291"/>
      <c r="AL460" s="292">
        <v>6300</v>
      </c>
      <c r="AM460" s="296"/>
      <c r="AN460" s="294">
        <v>-6300</v>
      </c>
      <c r="AO460" s="301">
        <v>-1</v>
      </c>
    </row>
    <row r="461" spans="1:41" ht="15" customHeight="1">
      <c r="A461" t="s">
        <v>181</v>
      </c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 t="s">
        <v>181</v>
      </c>
      <c r="W461" s="298" t="s">
        <v>182</v>
      </c>
      <c r="X461" s="291"/>
      <c r="Y461" s="299"/>
      <c r="Z461" s="292">
        <v>0</v>
      </c>
      <c r="AA461" s="291"/>
      <c r="AB461" s="299"/>
      <c r="AC461" s="292">
        <v>0</v>
      </c>
      <c r="AD461" s="300"/>
      <c r="AE461" s="299"/>
      <c r="AF461" s="292">
        <v>0</v>
      </c>
      <c r="AG461" s="293"/>
      <c r="AH461" s="294">
        <v>0</v>
      </c>
      <c r="AI461" s="318">
        <v>0</v>
      </c>
      <c r="AJ461" s="291"/>
      <c r="AK461" s="291"/>
      <c r="AL461" s="292">
        <v>0</v>
      </c>
      <c r="AM461" s="296"/>
      <c r="AN461" s="294">
        <v>0</v>
      </c>
      <c r="AO461" s="301">
        <v>0</v>
      </c>
    </row>
    <row r="462" spans="1:41" ht="15" customHeight="1">
      <c r="A462" t="s">
        <v>21</v>
      </c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 t="s">
        <v>21</v>
      </c>
      <c r="W462" s="298"/>
      <c r="X462" s="291"/>
      <c r="Y462" s="299"/>
      <c r="Z462" s="292">
        <v>0</v>
      </c>
      <c r="AA462" s="291"/>
      <c r="AB462" s="299"/>
      <c r="AC462" s="292">
        <v>0</v>
      </c>
      <c r="AD462" s="300"/>
      <c r="AE462" s="299"/>
      <c r="AF462" s="292">
        <v>0</v>
      </c>
      <c r="AG462" s="293"/>
      <c r="AH462" s="294">
        <v>0</v>
      </c>
      <c r="AI462" s="318">
        <v>1</v>
      </c>
      <c r="AJ462" s="291"/>
      <c r="AK462" s="291"/>
      <c r="AL462" s="292">
        <v>0</v>
      </c>
      <c r="AM462" s="296"/>
      <c r="AN462" s="294">
        <v>0</v>
      </c>
      <c r="AO462" s="301">
        <v>1</v>
      </c>
    </row>
    <row r="463" spans="1:41" ht="15" customHeight="1">
      <c r="A463" t="s">
        <v>21</v>
      </c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 t="s">
        <v>21</v>
      </c>
      <c r="W463" s="298"/>
      <c r="X463" s="291"/>
      <c r="Y463" s="299"/>
      <c r="Z463" s="292">
        <v>0</v>
      </c>
      <c r="AA463" s="291"/>
      <c r="AB463" s="299"/>
      <c r="AC463" s="292">
        <v>0</v>
      </c>
      <c r="AD463" s="300"/>
      <c r="AE463" s="299"/>
      <c r="AF463" s="292">
        <v>0</v>
      </c>
      <c r="AG463" s="293"/>
      <c r="AH463" s="294">
        <v>0</v>
      </c>
      <c r="AI463" s="318">
        <v>2</v>
      </c>
      <c r="AJ463" s="291"/>
      <c r="AK463" s="291"/>
      <c r="AL463" s="292">
        <v>0</v>
      </c>
      <c r="AM463" s="296"/>
      <c r="AN463" s="294">
        <v>0</v>
      </c>
      <c r="AO463" s="301">
        <v>2</v>
      </c>
    </row>
    <row r="464" spans="1:41" ht="15" customHeight="1">
      <c r="A464" t="s">
        <v>21</v>
      </c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 t="s">
        <v>21</v>
      </c>
      <c r="W464" s="298"/>
      <c r="X464" s="291"/>
      <c r="Y464" s="299"/>
      <c r="Z464" s="292">
        <v>0</v>
      </c>
      <c r="AA464" s="291"/>
      <c r="AB464" s="299"/>
      <c r="AC464" s="292">
        <v>0</v>
      </c>
      <c r="AD464" s="300"/>
      <c r="AE464" s="299"/>
      <c r="AF464" s="292">
        <v>0</v>
      </c>
      <c r="AG464" s="293"/>
      <c r="AH464" s="294">
        <v>0</v>
      </c>
      <c r="AI464" s="318">
        <v>3</v>
      </c>
      <c r="AJ464" s="291"/>
      <c r="AK464" s="291"/>
      <c r="AL464" s="292">
        <v>0</v>
      </c>
      <c r="AM464" s="296"/>
      <c r="AN464" s="294">
        <v>0</v>
      </c>
      <c r="AO464" s="301">
        <v>3</v>
      </c>
    </row>
    <row r="465" spans="1:41" ht="15" customHeight="1">
      <c r="A465" t="s">
        <v>183</v>
      </c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 t="s">
        <v>183</v>
      </c>
      <c r="W465" s="309"/>
      <c r="X465" s="310">
        <v>9.544068799947443E-2</v>
      </c>
      <c r="Y465" s="309"/>
      <c r="Z465" s="311">
        <v>347516.75000000006</v>
      </c>
      <c r="AA465" s="310">
        <v>9.544068799947443E-2</v>
      </c>
      <c r="AB465" s="309"/>
      <c r="AC465" s="311">
        <v>347516.75000000006</v>
      </c>
      <c r="AD465" s="312">
        <v>8.6989005379794232E-2</v>
      </c>
      <c r="AE465" s="309"/>
      <c r="AF465" s="311">
        <v>331494.31000000006</v>
      </c>
      <c r="AG465" s="320"/>
      <c r="AH465" s="350">
        <v>-16022.440000000021</v>
      </c>
      <c r="AI465" s="310">
        <v>-4.6105518654856258E-2</v>
      </c>
      <c r="AJ465" s="312">
        <v>0.10734120859713393</v>
      </c>
      <c r="AK465" s="310"/>
      <c r="AL465" s="311">
        <v>348921.88999999996</v>
      </c>
      <c r="AM465" s="321"/>
      <c r="AN465" s="314">
        <v>-17427.579999999987</v>
      </c>
      <c r="AO465" s="344">
        <v>-4.9946937980875863E-2</v>
      </c>
    </row>
    <row r="466" spans="1:41" ht="15" customHeight="1">
      <c r="A466" t="s">
        <v>522</v>
      </c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>
        <v>0</v>
      </c>
      <c r="AI466" s="295"/>
      <c r="AJ466" s="300"/>
      <c r="AK466" s="291"/>
      <c r="AL466" s="351"/>
      <c r="AM466" s="352"/>
      <c r="AN466" s="294">
        <v>0</v>
      </c>
      <c r="AO466" s="353">
        <v>0</v>
      </c>
    </row>
    <row r="467" spans="1:41" ht="15" customHeight="1">
      <c r="A467" t="s">
        <v>66</v>
      </c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 t="s">
        <v>66</v>
      </c>
      <c r="W467" s="309"/>
      <c r="X467" s="310">
        <v>1.0617033956244999</v>
      </c>
      <c r="Y467" s="309"/>
      <c r="Z467" s="311">
        <v>3865853.4556396138</v>
      </c>
      <c r="AA467" s="310">
        <v>1.0617033956244999</v>
      </c>
      <c r="AB467" s="309"/>
      <c r="AC467" s="311">
        <v>3865853.4556396138</v>
      </c>
      <c r="AD467" s="312">
        <v>0.95796281646116677</v>
      </c>
      <c r="AE467" s="309"/>
      <c r="AF467" s="311">
        <v>3650567.35</v>
      </c>
      <c r="AG467" s="320"/>
      <c r="AH467" s="314">
        <v>-215286.1056396137</v>
      </c>
      <c r="AI467" s="310">
        <v>-5.5689153277537817E-2</v>
      </c>
      <c r="AJ467" s="312">
        <v>1.260977206526074</v>
      </c>
      <c r="AK467" s="310"/>
      <c r="AL467" s="311">
        <v>4098915.56</v>
      </c>
      <c r="AM467" s="321"/>
      <c r="AN467" s="314">
        <v>-448348.20999999996</v>
      </c>
      <c r="AO467" s="289">
        <v>-0.10938215326397208</v>
      </c>
    </row>
    <row r="468" spans="1:41" ht="15" customHeight="1">
      <c r="A468" t="s">
        <v>184</v>
      </c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 t="s">
        <v>184</v>
      </c>
      <c r="W468" s="346"/>
      <c r="X468" s="346"/>
      <c r="Y468" s="291"/>
      <c r="Z468" s="325">
        <v>0</v>
      </c>
      <c r="AA468" s="354"/>
      <c r="AB468" s="355"/>
      <c r="AC468" s="325">
        <v>0</v>
      </c>
      <c r="AD468" s="356"/>
      <c r="AE468" s="355"/>
      <c r="AF468" s="292">
        <v>167215.39000000001</v>
      </c>
      <c r="AG468" s="357"/>
      <c r="AH468" s="294">
        <v>167215.39000000001</v>
      </c>
      <c r="AI468" s="349" t="e">
        <v>#DIV/0!</v>
      </c>
      <c r="AJ468" s="356"/>
      <c r="AK468" s="354"/>
      <c r="AL468" s="358">
        <v>209396.77</v>
      </c>
      <c r="AM468" s="359"/>
      <c r="AN468" s="294">
        <v>-42181.379999999976</v>
      </c>
      <c r="AO468" s="301">
        <v>-0.2014423622675745</v>
      </c>
    </row>
    <row r="469" spans="1:41" ht="15" customHeight="1">
      <c r="A469" t="s">
        <v>70</v>
      </c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 t="s">
        <v>70</v>
      </c>
      <c r="W469" s="291"/>
      <c r="X469" s="291"/>
      <c r="Y469" s="291"/>
      <c r="Z469" s="292">
        <v>413986.54840316204</v>
      </c>
      <c r="AA469" s="345"/>
      <c r="AB469" s="346"/>
      <c r="AC469" s="292">
        <v>413986.54840316204</v>
      </c>
      <c r="AD469" s="360"/>
      <c r="AE469" s="346"/>
      <c r="AF469" s="292">
        <v>480818</v>
      </c>
      <c r="AG469" s="361"/>
      <c r="AH469" s="294">
        <v>66831.451596837956</v>
      </c>
      <c r="AI469" s="318">
        <v>0.16143387231933426</v>
      </c>
      <c r="AJ469" s="360"/>
      <c r="AK469" s="345"/>
      <c r="AL469" s="362">
        <v>602493.85</v>
      </c>
      <c r="AM469" s="363"/>
      <c r="AN469" s="294">
        <v>-121675.84999999998</v>
      </c>
      <c r="AO469" s="301">
        <v>-0.20195367969316197</v>
      </c>
    </row>
    <row r="470" spans="1:41" ht="15" customHeight="1">
      <c r="A470" t="s">
        <v>212</v>
      </c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 t="s">
        <v>212</v>
      </c>
      <c r="W470" s="291"/>
      <c r="X470" s="291"/>
      <c r="Y470" s="291"/>
      <c r="Z470" s="292">
        <v>51452.21808203253</v>
      </c>
      <c r="AA470" s="345"/>
      <c r="AB470" s="346"/>
      <c r="AC470" s="292">
        <v>51452.21808203253</v>
      </c>
      <c r="AD470" s="360"/>
      <c r="AE470" s="346"/>
      <c r="AF470" s="292">
        <v>96776.52</v>
      </c>
      <c r="AG470" s="361"/>
      <c r="AH470" s="294">
        <v>45324.301917967474</v>
      </c>
      <c r="AI470" s="318">
        <v>0.88090083591158208</v>
      </c>
      <c r="AJ470" s="360"/>
      <c r="AK470" s="345"/>
      <c r="AL470" s="362">
        <v>157635.39000000001</v>
      </c>
      <c r="AM470" s="363"/>
      <c r="AN470" s="294">
        <v>-60858.87000000001</v>
      </c>
      <c r="AO470" s="301">
        <v>-0.38607364754830753</v>
      </c>
    </row>
    <row r="471" spans="1:41" ht="15" customHeight="1">
      <c r="A471" t="s">
        <v>209</v>
      </c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 t="s">
        <v>209</v>
      </c>
      <c r="W471" s="291"/>
      <c r="X471" s="291"/>
      <c r="Y471" s="291"/>
      <c r="Z471" s="292">
        <v>0</v>
      </c>
      <c r="AA471" s="345"/>
      <c r="AB471" s="346"/>
      <c r="AC471" s="292">
        <v>0</v>
      </c>
      <c r="AD471" s="360"/>
      <c r="AE471" s="346"/>
      <c r="AF471" s="292">
        <v>0</v>
      </c>
      <c r="AG471" s="361"/>
      <c r="AH471" s="294">
        <v>0</v>
      </c>
      <c r="AI471" s="318">
        <v>0</v>
      </c>
      <c r="AJ471" s="360"/>
      <c r="AK471" s="345"/>
      <c r="AL471" s="362">
        <v>0</v>
      </c>
      <c r="AM471" s="363"/>
      <c r="AN471" s="294">
        <v>0</v>
      </c>
      <c r="AO471" s="301">
        <v>0</v>
      </c>
    </row>
    <row r="472" spans="1:41" ht="15" customHeight="1">
      <c r="A472" t="s">
        <v>69</v>
      </c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 t="s">
        <v>69</v>
      </c>
      <c r="W472" s="291"/>
      <c r="X472" s="291"/>
      <c r="Y472" s="291"/>
      <c r="Z472" s="292">
        <v>0</v>
      </c>
      <c r="AA472" s="345"/>
      <c r="AB472" s="346"/>
      <c r="AC472" s="292">
        <v>0</v>
      </c>
      <c r="AD472" s="360"/>
      <c r="AE472" s="346"/>
      <c r="AF472" s="292">
        <v>0</v>
      </c>
      <c r="AG472" s="361"/>
      <c r="AH472" s="294">
        <v>0</v>
      </c>
      <c r="AI472" s="318">
        <v>0</v>
      </c>
      <c r="AJ472" s="360"/>
      <c r="AK472" s="345"/>
      <c r="AL472" s="362">
        <v>0</v>
      </c>
      <c r="AM472" s="363"/>
      <c r="AN472" s="294">
        <v>0</v>
      </c>
      <c r="AO472" s="301">
        <v>0</v>
      </c>
    </row>
    <row r="473" spans="1:41" ht="15" customHeight="1">
      <c r="A473" t="s">
        <v>371</v>
      </c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 t="s">
        <v>371</v>
      </c>
      <c r="W473" s="291"/>
      <c r="X473" s="291"/>
      <c r="Y473" s="291"/>
      <c r="Z473" s="292">
        <v>17000</v>
      </c>
      <c r="AA473" s="345"/>
      <c r="AB473" s="346"/>
      <c r="AC473" s="292">
        <v>17000</v>
      </c>
      <c r="AD473" s="360"/>
      <c r="AE473" s="346"/>
      <c r="AF473" s="292">
        <v>17000</v>
      </c>
      <c r="AG473" s="361"/>
      <c r="AH473" s="294">
        <v>0</v>
      </c>
      <c r="AI473" s="318">
        <v>0</v>
      </c>
      <c r="AJ473" s="360"/>
      <c r="AK473" s="345"/>
      <c r="AL473" s="362">
        <v>0</v>
      </c>
      <c r="AM473" s="363"/>
      <c r="AN473" s="294">
        <v>17000</v>
      </c>
      <c r="AO473" s="301">
        <v>0</v>
      </c>
    </row>
    <row r="474" spans="1:41" ht="15" customHeight="1">
      <c r="A474" t="s">
        <v>82</v>
      </c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 t="s">
        <v>82</v>
      </c>
      <c r="W474" s="291"/>
      <c r="X474" s="291"/>
      <c r="Y474" s="291"/>
      <c r="Z474" s="292">
        <v>0</v>
      </c>
      <c r="AA474" s="345"/>
      <c r="AB474" s="346"/>
      <c r="AC474" s="292">
        <v>0</v>
      </c>
      <c r="AD474" s="360"/>
      <c r="AE474" s="346"/>
      <c r="AF474" s="292">
        <v>0</v>
      </c>
      <c r="AG474" s="361"/>
      <c r="AH474" s="294">
        <v>0</v>
      </c>
      <c r="AI474" s="318">
        <v>0</v>
      </c>
      <c r="AJ474" s="360"/>
      <c r="AK474" s="345"/>
      <c r="AL474" s="362">
        <v>0</v>
      </c>
      <c r="AM474" s="363"/>
      <c r="AN474" s="294">
        <v>0</v>
      </c>
      <c r="AO474" s="301">
        <v>0</v>
      </c>
    </row>
    <row r="475" spans="1:41" ht="15" customHeight="1">
      <c r="A475" t="s">
        <v>83</v>
      </c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 t="s">
        <v>83</v>
      </c>
      <c r="W475" s="291"/>
      <c r="X475" s="291"/>
      <c r="Y475" s="291"/>
      <c r="Z475" s="292">
        <v>0</v>
      </c>
      <c r="AA475" s="345"/>
      <c r="AB475" s="346"/>
      <c r="AC475" s="292">
        <v>0</v>
      </c>
      <c r="AD475" s="360"/>
      <c r="AE475" s="346"/>
      <c r="AF475" s="292">
        <v>0</v>
      </c>
      <c r="AG475" s="361"/>
      <c r="AH475" s="294">
        <v>0</v>
      </c>
      <c r="AI475" s="318">
        <v>0</v>
      </c>
      <c r="AJ475" s="360"/>
      <c r="AK475" s="345"/>
      <c r="AL475" s="362">
        <v>0</v>
      </c>
      <c r="AM475" s="363"/>
      <c r="AN475" s="294">
        <v>0</v>
      </c>
      <c r="AO475" s="301">
        <v>0</v>
      </c>
    </row>
    <row r="476" spans="1:41" ht="15" customHeight="1">
      <c r="A476" t="s">
        <v>21</v>
      </c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 t="s">
        <v>21</v>
      </c>
      <c r="W476" s="291"/>
      <c r="X476" s="291"/>
      <c r="Y476" s="291"/>
      <c r="Z476" s="292">
        <v>0</v>
      </c>
      <c r="AA476" s="345"/>
      <c r="AB476" s="346"/>
      <c r="AC476" s="292">
        <v>0</v>
      </c>
      <c r="AD476" s="360"/>
      <c r="AE476" s="346"/>
      <c r="AF476" s="292">
        <v>0</v>
      </c>
      <c r="AG476" s="361"/>
      <c r="AH476" s="294">
        <v>0</v>
      </c>
      <c r="AI476" s="318">
        <v>0</v>
      </c>
      <c r="AJ476" s="360"/>
      <c r="AK476" s="345"/>
      <c r="AL476" s="362">
        <v>0</v>
      </c>
      <c r="AM476" s="363"/>
      <c r="AN476" s="294">
        <v>0</v>
      </c>
      <c r="AO476" s="301">
        <v>0</v>
      </c>
    </row>
    <row r="477" spans="1:41" ht="15" customHeight="1">
      <c r="A477" t="s">
        <v>21</v>
      </c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 t="s">
        <v>21</v>
      </c>
      <c r="W477" s="291"/>
      <c r="X477" s="291"/>
      <c r="Y477" s="291"/>
      <c r="Z477" s="292">
        <v>0</v>
      </c>
      <c r="AA477" s="345"/>
      <c r="AB477" s="346"/>
      <c r="AC477" s="292">
        <v>0</v>
      </c>
      <c r="AD477" s="360"/>
      <c r="AE477" s="346"/>
      <c r="AF477" s="292">
        <v>0</v>
      </c>
      <c r="AG477" s="361"/>
      <c r="AH477" s="294">
        <v>0</v>
      </c>
      <c r="AI477" s="318">
        <v>0</v>
      </c>
      <c r="AJ477" s="360"/>
      <c r="AK477" s="345"/>
      <c r="AL477" s="362">
        <v>0</v>
      </c>
      <c r="AM477" s="363"/>
      <c r="AN477" s="294">
        <v>0</v>
      </c>
      <c r="AO477" s="301">
        <v>0</v>
      </c>
    </row>
    <row r="478" spans="1:41" ht="15" customHeight="1">
      <c r="A478" t="s">
        <v>21</v>
      </c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 t="s">
        <v>21</v>
      </c>
      <c r="W478" s="291"/>
      <c r="X478" s="291"/>
      <c r="Y478" s="291"/>
      <c r="Z478" s="292">
        <v>0</v>
      </c>
      <c r="AA478" s="345"/>
      <c r="AB478" s="346"/>
      <c r="AC478" s="292">
        <v>0</v>
      </c>
      <c r="AD478" s="360"/>
      <c r="AE478" s="346"/>
      <c r="AF478" s="292">
        <v>0</v>
      </c>
      <c r="AG478" s="361"/>
      <c r="AH478" s="294">
        <v>0</v>
      </c>
      <c r="AI478" s="318">
        <v>0</v>
      </c>
      <c r="AJ478" s="360"/>
      <c r="AK478" s="345"/>
      <c r="AL478" s="362">
        <v>0</v>
      </c>
      <c r="AM478" s="363"/>
      <c r="AN478" s="294">
        <v>0</v>
      </c>
      <c r="AO478" s="301">
        <v>0</v>
      </c>
    </row>
    <row r="479" spans="1:41" ht="15" customHeight="1">
      <c r="A479" t="s">
        <v>71</v>
      </c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 t="s">
        <v>71</v>
      </c>
      <c r="W479" s="291"/>
      <c r="X479" s="291"/>
      <c r="Y479" s="291"/>
      <c r="Z479" s="292">
        <v>211604.71437909544</v>
      </c>
      <c r="AA479" s="345"/>
      <c r="AB479" s="346"/>
      <c r="AC479" s="292">
        <v>211604.71437909544</v>
      </c>
      <c r="AD479" s="360"/>
      <c r="AE479" s="346"/>
      <c r="AF479" s="292">
        <v>211499.7</v>
      </c>
      <c r="AG479" s="361"/>
      <c r="AH479" s="294">
        <v>-105.01437909543165</v>
      </c>
      <c r="AI479" s="318">
        <v>-4.9627617892905552E-4</v>
      </c>
      <c r="AJ479" s="360"/>
      <c r="AK479" s="345"/>
      <c r="AL479" s="362">
        <v>195022.25</v>
      </c>
      <c r="AM479" s="363"/>
      <c r="AN479" s="294">
        <v>16477.450000000012</v>
      </c>
      <c r="AO479" s="301">
        <v>8.4490103052344084E-2</v>
      </c>
    </row>
    <row r="480" spans="1:41" ht="15" customHeight="1">
      <c r="A480" t="s">
        <v>185</v>
      </c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 t="s">
        <v>185</v>
      </c>
      <c r="W480" s="309"/>
      <c r="X480" s="310">
        <v>0.19060948088182195</v>
      </c>
      <c r="Y480" s="342"/>
      <c r="Z480" s="311">
        <v>694043.48086429003</v>
      </c>
      <c r="AA480" s="310">
        <v>0.19060948088182195</v>
      </c>
      <c r="AB480" s="342"/>
      <c r="AC480" s="311">
        <v>694043.48086429003</v>
      </c>
      <c r="AD480" s="310">
        <v>0.25541082409678589</v>
      </c>
      <c r="AE480" s="342"/>
      <c r="AF480" s="311">
        <v>973309.6100000001</v>
      </c>
      <c r="AG480" s="320"/>
      <c r="AH480" s="314">
        <v>279266.12913571007</v>
      </c>
      <c r="AI480" s="310">
        <v>0.4023755525920954</v>
      </c>
      <c r="AJ480" s="364"/>
      <c r="AK480" s="365"/>
      <c r="AL480" s="311">
        <v>1164548.26</v>
      </c>
      <c r="AM480" s="366"/>
      <c r="AN480" s="314">
        <v>-191238.64999999991</v>
      </c>
      <c r="AO480" s="344">
        <v>-0.16421702437647359</v>
      </c>
    </row>
    <row r="481" spans="1:41" ht="15" customHeight="1" thickBot="1">
      <c r="A481" t="s">
        <v>522</v>
      </c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>
        <v>0</v>
      </c>
      <c r="AO481" s="380">
        <v>0</v>
      </c>
    </row>
    <row r="482" spans="1:41" ht="15" customHeight="1" thickTop="1" thickBot="1">
      <c r="A482" t="s">
        <v>186</v>
      </c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 t="s">
        <v>186</v>
      </c>
      <c r="W482" s="382"/>
      <c r="X482" s="383" t="s">
        <v>187</v>
      </c>
      <c r="Y482" s="384">
        <v>2.6545827212748004E-2</v>
      </c>
      <c r="Z482" s="385">
        <v>469370.29418830469</v>
      </c>
      <c r="AA482" s="383" t="s">
        <v>187</v>
      </c>
      <c r="AB482" s="384">
        <v>2.6545827212748004E-2</v>
      </c>
      <c r="AC482" s="385">
        <v>469370.29418830469</v>
      </c>
      <c r="AD482" s="383" t="s">
        <v>187</v>
      </c>
      <c r="AE482" s="384">
        <v>3.4852495438992215E-2</v>
      </c>
      <c r="AF482" s="386">
        <v>1133503.2699999998</v>
      </c>
      <c r="AG482" s="387"/>
      <c r="AH482" s="387">
        <v>664132.9758116951</v>
      </c>
      <c r="AI482" s="388">
        <v>1.4149446269500268</v>
      </c>
      <c r="AJ482" s="389" t="s">
        <v>187</v>
      </c>
      <c r="AK482" s="384">
        <v>1.0679150453228552E-2</v>
      </c>
      <c r="AL482" s="386">
        <v>316219.25999999954</v>
      </c>
      <c r="AM482" s="390"/>
      <c r="AN482" s="386">
        <v>817284.01000000024</v>
      </c>
      <c r="AO482" s="391">
        <v>2.58454848702132</v>
      </c>
    </row>
    <row r="483" spans="1:41" ht="15" customHeight="1" thickTop="1">
      <c r="A483" t="s">
        <v>522</v>
      </c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"/>
      <c r="AH483" s="14"/>
      <c r="AI483" s="14"/>
      <c r="AJ483" s="14"/>
      <c r="AK483" s="14"/>
      <c r="AL483" s="83"/>
      <c r="AM483" s="14"/>
      <c r="AN483" s="14"/>
      <c r="AO483" s="14"/>
    </row>
    <row r="484" spans="1:41" ht="15" customHeight="1">
      <c r="A484" t="s">
        <v>256</v>
      </c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 t="s">
        <v>256</v>
      </c>
      <c r="W484" s="6"/>
      <c r="X484" s="6"/>
      <c r="Y484" s="6"/>
      <c r="Z484" s="1"/>
      <c r="AA484" s="1"/>
      <c r="AB484" s="6"/>
      <c r="AC484" s="6"/>
      <c r="AD484" s="1"/>
      <c r="AE484" s="749" t="s">
        <v>188</v>
      </c>
      <c r="AF484" s="6"/>
      <c r="AG484" s="6"/>
      <c r="AH484" s="1"/>
      <c r="AI484" s="1"/>
      <c r="AJ484" s="267"/>
      <c r="AK484" s="2"/>
      <c r="AL484" s="1"/>
      <c r="AM484" s="6"/>
      <c r="AN484" s="6"/>
      <c r="AO484" s="5" t="s">
        <v>569</v>
      </c>
    </row>
    <row r="485" spans="1:41" ht="15" customHeight="1">
      <c r="A485" t="s">
        <v>522</v>
      </c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</row>
    <row r="486" spans="1:41" ht="15" customHeight="1">
      <c r="A486" t="s">
        <v>522</v>
      </c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</row>
    <row r="487" spans="1:41" ht="15" customHeight="1" thickBot="1">
      <c r="A487" t="s">
        <v>522</v>
      </c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</row>
    <row r="488" spans="1:41" ht="15" customHeight="1" thickTop="1" thickBot="1">
      <c r="A488" t="s">
        <v>186</v>
      </c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 t="s">
        <v>186</v>
      </c>
      <c r="W488" s="394"/>
      <c r="X488" s="395" t="s">
        <v>187</v>
      </c>
      <c r="Y488" s="396">
        <v>2.6545827212748004E-2</v>
      </c>
      <c r="Z488" s="397">
        <v>469370.29418830469</v>
      </c>
      <c r="AA488" s="395" t="s">
        <v>187</v>
      </c>
      <c r="AB488" s="396">
        <v>2.6545827212748004E-2</v>
      </c>
      <c r="AC488" s="397">
        <v>469370.29418830469</v>
      </c>
      <c r="AD488" s="395" t="s">
        <v>187</v>
      </c>
      <c r="AE488" s="396">
        <v>3.4852495438992215E-2</v>
      </c>
      <c r="AF488" s="397">
        <v>1133503.2699999998</v>
      </c>
      <c r="AG488" s="398"/>
      <c r="AH488" s="387">
        <v>664132.9758116951</v>
      </c>
      <c r="AI488" s="388">
        <v>1.4149446269500268</v>
      </c>
      <c r="AJ488" s="395" t="s">
        <v>187</v>
      </c>
      <c r="AK488" s="396">
        <v>1.0679150453228552E-2</v>
      </c>
      <c r="AL488" s="399">
        <v>316219.25999999954</v>
      </c>
      <c r="AM488" s="400"/>
      <c r="AN488" s="401">
        <v>817284.01000000024</v>
      </c>
      <c r="AO488" s="402">
        <v>2.58454848702132</v>
      </c>
    </row>
    <row r="489" spans="1:41" ht="15" customHeight="1" thickTop="1">
      <c r="A489" t="s">
        <v>522</v>
      </c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408"/>
    </row>
    <row r="490" spans="1:41" ht="15" customHeight="1">
      <c r="A490" t="s">
        <v>189</v>
      </c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 t="s">
        <v>189</v>
      </c>
      <c r="W490" s="298"/>
      <c r="X490" s="291"/>
      <c r="Y490" s="299"/>
      <c r="Z490" s="292">
        <v>64169</v>
      </c>
      <c r="AA490" s="291"/>
      <c r="AB490" s="299"/>
      <c r="AC490" s="292">
        <v>64169</v>
      </c>
      <c r="AD490" s="291"/>
      <c r="AE490" s="299"/>
      <c r="AF490" s="292">
        <v>30996</v>
      </c>
      <c r="AG490" s="291"/>
      <c r="AH490" s="294">
        <v>-33173</v>
      </c>
      <c r="AI490" s="318">
        <v>-0.51696301952656265</v>
      </c>
      <c r="AJ490" s="291"/>
      <c r="AK490" s="291"/>
      <c r="AL490" s="292">
        <v>63262</v>
      </c>
      <c r="AM490" s="296"/>
      <c r="AN490" s="294">
        <v>-32266</v>
      </c>
      <c r="AO490" s="301">
        <v>-0.51003762132085617</v>
      </c>
    </row>
    <row r="491" spans="1:41" ht="15" customHeight="1">
      <c r="A491" t="s">
        <v>190</v>
      </c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 t="s">
        <v>190</v>
      </c>
      <c r="W491" s="11"/>
      <c r="X491" s="11"/>
      <c r="Y491" s="11"/>
      <c r="Z491" s="292">
        <v>3193.75</v>
      </c>
      <c r="AA491" s="11"/>
      <c r="AB491" s="11"/>
      <c r="AC491" s="292">
        <v>3193.75</v>
      </c>
      <c r="AD491" s="11"/>
      <c r="AE491" s="14"/>
      <c r="AF491" s="292">
        <v>-4637.7299999999996</v>
      </c>
      <c r="AG491" s="11"/>
      <c r="AH491" s="294">
        <v>-7831.48</v>
      </c>
      <c r="AI491" s="318">
        <v>-2.4521268101761251</v>
      </c>
      <c r="AJ491" s="11"/>
      <c r="AK491" s="11"/>
      <c r="AL491" s="292">
        <v>0</v>
      </c>
      <c r="AM491" s="409"/>
      <c r="AN491" s="294">
        <v>-4637.7299999999996</v>
      </c>
      <c r="AO491" s="301">
        <v>0</v>
      </c>
    </row>
    <row r="492" spans="1:41" ht="15" customHeight="1">
      <c r="A492" t="s">
        <v>191</v>
      </c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 t="s">
        <v>191</v>
      </c>
      <c r="W492" s="14"/>
      <c r="X492" s="14"/>
      <c r="Y492" s="14"/>
      <c r="Z492" s="292">
        <v>4052.7272968026841</v>
      </c>
      <c r="AA492" s="11"/>
      <c r="AB492" s="11"/>
      <c r="AC492" s="292">
        <v>4052.7272968026841</v>
      </c>
      <c r="AD492" s="11"/>
      <c r="AE492" s="14"/>
      <c r="AF492" s="292">
        <v>3994.13</v>
      </c>
      <c r="AG492" s="11"/>
      <c r="AH492" s="294">
        <v>-58.597296802684014</v>
      </c>
      <c r="AI492" s="318">
        <v>-1.4458731740700429E-2</v>
      </c>
      <c r="AJ492" s="11"/>
      <c r="AK492" s="11"/>
      <c r="AL492" s="292">
        <v>31599.31</v>
      </c>
      <c r="AM492" s="409"/>
      <c r="AN492" s="294">
        <v>-27605.18</v>
      </c>
      <c r="AO492" s="301">
        <v>-0.87360072102840214</v>
      </c>
    </row>
    <row r="493" spans="1:41" ht="15" customHeight="1">
      <c r="A493" t="s">
        <v>192</v>
      </c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 t="s">
        <v>192</v>
      </c>
      <c r="W493" s="14"/>
      <c r="X493" s="14"/>
      <c r="Y493" s="14"/>
      <c r="Z493" s="292">
        <v>0</v>
      </c>
      <c r="AA493" s="11"/>
      <c r="AB493" s="11"/>
      <c r="AC493" s="292">
        <v>0</v>
      </c>
      <c r="AD493" s="11"/>
      <c r="AE493" s="14"/>
      <c r="AF493" s="292">
        <v>0</v>
      </c>
      <c r="AG493" s="11"/>
      <c r="AH493" s="294">
        <v>0</v>
      </c>
      <c r="AI493" s="318">
        <v>0</v>
      </c>
      <c r="AJ493" s="11"/>
      <c r="AK493" s="11"/>
      <c r="AL493" s="292">
        <v>0</v>
      </c>
      <c r="AM493" s="409"/>
      <c r="AN493" s="294">
        <v>0</v>
      </c>
      <c r="AO493" s="301">
        <v>0</v>
      </c>
    </row>
    <row r="494" spans="1:41" ht="15" customHeight="1">
      <c r="A494" t="s">
        <v>21</v>
      </c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 t="s">
        <v>21</v>
      </c>
      <c r="W494" s="14"/>
      <c r="X494" s="14"/>
      <c r="Y494" s="14"/>
      <c r="Z494" s="292">
        <v>0</v>
      </c>
      <c r="AA494" s="11"/>
      <c r="AB494" s="11"/>
      <c r="AC494" s="292">
        <v>0</v>
      </c>
      <c r="AD494" s="11"/>
      <c r="AE494" s="14"/>
      <c r="AF494" s="292">
        <v>0</v>
      </c>
      <c r="AG494" s="11"/>
      <c r="AH494" s="294">
        <v>0</v>
      </c>
      <c r="AI494" s="318">
        <v>0</v>
      </c>
      <c r="AJ494" s="11"/>
      <c r="AK494" s="11"/>
      <c r="AL494" s="292">
        <v>0</v>
      </c>
      <c r="AM494" s="409"/>
      <c r="AN494" s="294">
        <v>0</v>
      </c>
      <c r="AO494" s="301">
        <v>0</v>
      </c>
    </row>
    <row r="495" spans="1:41" ht="15" customHeight="1">
      <c r="A495" t="s">
        <v>21</v>
      </c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 t="s">
        <v>21</v>
      </c>
      <c r="W495" s="14"/>
      <c r="X495" s="14"/>
      <c r="Y495" s="14"/>
      <c r="Z495" s="292">
        <v>0</v>
      </c>
      <c r="AA495" s="11"/>
      <c r="AB495" s="11"/>
      <c r="AC495" s="292">
        <v>0</v>
      </c>
      <c r="AD495" s="11"/>
      <c r="AE495" s="14"/>
      <c r="AF495" s="292">
        <v>0</v>
      </c>
      <c r="AG495" s="11"/>
      <c r="AH495" s="294">
        <v>0</v>
      </c>
      <c r="AI495" s="318">
        <v>0</v>
      </c>
      <c r="AJ495" s="11"/>
      <c r="AK495" s="11"/>
      <c r="AL495" s="292">
        <v>0</v>
      </c>
      <c r="AM495" s="409"/>
      <c r="AN495" s="294">
        <v>0</v>
      </c>
      <c r="AO495" s="301">
        <v>0</v>
      </c>
    </row>
    <row r="496" spans="1:41" ht="15" customHeight="1" thickBot="1">
      <c r="A496" t="s">
        <v>21</v>
      </c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 t="s">
        <v>21</v>
      </c>
      <c r="W496" s="14"/>
      <c r="X496" s="258"/>
      <c r="Y496" s="14"/>
      <c r="Z496" s="292">
        <v>0</v>
      </c>
      <c r="AA496" s="11"/>
      <c r="AB496" s="11"/>
      <c r="AC496" s="292">
        <v>0</v>
      </c>
      <c r="AD496" s="11"/>
      <c r="AE496" s="14"/>
      <c r="AF496" s="292">
        <v>0</v>
      </c>
      <c r="AG496" s="11"/>
      <c r="AH496" s="294">
        <v>0</v>
      </c>
      <c r="AI496" s="318">
        <v>0</v>
      </c>
      <c r="AJ496" s="11"/>
      <c r="AK496" s="11"/>
      <c r="AL496" s="292">
        <v>0</v>
      </c>
      <c r="AM496" s="409"/>
      <c r="AN496" s="294">
        <v>0</v>
      </c>
      <c r="AO496" s="301">
        <v>0</v>
      </c>
    </row>
    <row r="497" spans="1:41" ht="15" customHeight="1" thickTop="1" thickBot="1">
      <c r="A497" t="s">
        <v>194</v>
      </c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 t="s">
        <v>194</v>
      </c>
      <c r="W497" s="382"/>
      <c r="X497" s="383" t="s">
        <v>187</v>
      </c>
      <c r="Y497" s="384">
        <v>2.2506835090514783E-2</v>
      </c>
      <c r="Z497" s="385">
        <v>397954.81689150201</v>
      </c>
      <c r="AA497" s="383" t="s">
        <v>187</v>
      </c>
      <c r="AB497" s="384">
        <v>2.2506835090514783E-2</v>
      </c>
      <c r="AC497" s="385">
        <v>397954.81689150201</v>
      </c>
      <c r="AD497" s="383" t="s">
        <v>187</v>
      </c>
      <c r="AE497" s="384">
        <v>3.3919232244645665E-2</v>
      </c>
      <c r="AF497" s="386">
        <v>1103150.8699999999</v>
      </c>
      <c r="AG497" s="387"/>
      <c r="AH497" s="387">
        <v>705196.05310849787</v>
      </c>
      <c r="AI497" s="388">
        <v>1.77205055241425</v>
      </c>
      <c r="AJ497" s="389" t="s">
        <v>187</v>
      </c>
      <c r="AK497" s="384">
        <v>7.4755562076397305E-3</v>
      </c>
      <c r="AL497" s="386">
        <v>221357.94999999955</v>
      </c>
      <c r="AM497" s="390"/>
      <c r="AN497" s="386">
        <v>881792.92000000039</v>
      </c>
      <c r="AO497" s="410">
        <v>3.9835611054403159</v>
      </c>
    </row>
    <row r="498" spans="1:41" ht="15" customHeight="1" thickTop="1">
      <c r="A498" s="654" t="s">
        <v>522</v>
      </c>
    </row>
    <row r="499" spans="1:41" ht="15" customHeight="1">
      <c r="Z499" s="654">
        <v>397955</v>
      </c>
      <c r="AC499" s="654">
        <v>337416</v>
      </c>
      <c r="AF499" s="654">
        <v>1103150.8700000001</v>
      </c>
      <c r="AL499" s="654">
        <v>221357.95</v>
      </c>
    </row>
    <row r="500" spans="1:41" ht="15" customHeight="1">
      <c r="Z500" s="654">
        <v>-0.18310849799308926</v>
      </c>
      <c r="AC500" s="654">
        <v>60538.816891502007</v>
      </c>
      <c r="AF500" s="654">
        <v>0</v>
      </c>
      <c r="AL500" s="654">
        <v>-4.6566128730773926E-10</v>
      </c>
    </row>
  </sheetData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2049" priority="316" stopIfTrue="1">
      <formula>"esterreur(reference)"</formula>
    </cfRule>
  </conditionalFormatting>
  <conditionalFormatting sqref="M95:M96">
    <cfRule type="expression" dxfId="2048" priority="317" stopIfTrue="1">
      <formula>"esterreur(reference)"</formula>
    </cfRule>
  </conditionalFormatting>
  <conditionalFormatting sqref="H275:H280 J275:K280">
    <cfRule type="expression" dxfId="2047" priority="318" stopIfTrue="1">
      <formula>"esterreur(reference)"</formula>
    </cfRule>
  </conditionalFormatting>
  <conditionalFormatting sqref="H219:H224 J219:K224">
    <cfRule type="expression" dxfId="2046" priority="319" stopIfTrue="1">
      <formula>"esterreur(reference)"</formula>
    </cfRule>
  </conditionalFormatting>
  <conditionalFormatting sqref="H141:H147 J141:K147">
    <cfRule type="expression" dxfId="2045" priority="320" stopIfTrue="1">
      <formula>"esterreur(reference)"</formula>
    </cfRule>
  </conditionalFormatting>
  <conditionalFormatting sqref="H137:H139 J137:K139">
    <cfRule type="expression" dxfId="2044" priority="321" stopIfTrue="1">
      <formula>"esterreur(reference)"</formula>
    </cfRule>
  </conditionalFormatting>
  <conditionalFormatting sqref="H140 J140:K140">
    <cfRule type="expression" dxfId="2043" priority="322" stopIfTrue="1">
      <formula>"esterreur(reference)"</formula>
    </cfRule>
  </conditionalFormatting>
  <conditionalFormatting sqref="L82">
    <cfRule type="expression" dxfId="2042" priority="296" stopIfTrue="1">
      <formula>"esterreur(reference)"</formula>
    </cfRule>
  </conditionalFormatting>
  <conditionalFormatting sqref="M311">
    <cfRule type="expression" dxfId="2041" priority="323" stopIfTrue="1">
      <formula>"esterreur(reference)"</formula>
    </cfRule>
  </conditionalFormatting>
  <conditionalFormatting sqref="R311">
    <cfRule type="expression" dxfId="2040" priority="324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2039" priority="325" operator="greaterThan">
      <formula>0</formula>
    </cfRule>
  </conditionalFormatting>
  <conditionalFormatting sqref="AH468:AI479">
    <cfRule type="cellIs" dxfId="2038" priority="326" operator="lessThan">
      <formula>0</formula>
    </cfRule>
  </conditionalFormatting>
  <conditionalFormatting sqref="AH491:AH496">
    <cfRule type="cellIs" dxfId="2037" priority="327" operator="greaterThan">
      <formula>0</formula>
    </cfRule>
  </conditionalFormatting>
  <conditionalFormatting sqref="J281:K283">
    <cfRule type="expression" dxfId="2036" priority="328" stopIfTrue="1">
      <formula>"esterreur(reference)"</formula>
    </cfRule>
  </conditionalFormatting>
  <conditionalFormatting sqref="K356 J356:J357 H356:I356 L355:L356 H358:L358">
    <cfRule type="expression" dxfId="2035" priority="329" stopIfTrue="1">
      <formula>"esterreur(reference)"</formula>
    </cfRule>
  </conditionalFormatting>
  <conditionalFormatting sqref="H396">
    <cfRule type="expression" dxfId="2034" priority="330" stopIfTrue="1">
      <formula>"esterreur(reference)"</formula>
    </cfRule>
  </conditionalFormatting>
  <conditionalFormatting sqref="I376:L376 H377:H392 J377:K392">
    <cfRule type="expression" dxfId="2033" priority="331" stopIfTrue="1">
      <formula>"esterreur(reference)"</formula>
    </cfRule>
  </conditionalFormatting>
  <conditionalFormatting sqref="H397:L398 I396:L396 H395:L395 H393:H394 J393:K393">
    <cfRule type="expression" dxfId="2032" priority="332" stopIfTrue="1">
      <formula>"esterreur(reference)"</formula>
    </cfRule>
  </conditionalFormatting>
  <conditionalFormatting sqref="H360:L362 H359 K359">
    <cfRule type="expression" dxfId="2031" priority="333" stopIfTrue="1">
      <formula>"esterreur(reference)"</formula>
    </cfRule>
  </conditionalFormatting>
  <conditionalFormatting sqref="K394">
    <cfRule type="expression" dxfId="2030" priority="334" stopIfTrue="1">
      <formula>"esterreur(reference)"</formula>
    </cfRule>
  </conditionalFormatting>
  <conditionalFormatting sqref="H316:L316">
    <cfRule type="expression" dxfId="2029" priority="335" stopIfTrue="1">
      <formula>"esterreur(reference)"</formula>
    </cfRule>
  </conditionalFormatting>
  <conditionalFormatting sqref="H196:L196">
    <cfRule type="expression" dxfId="2028" priority="336" stopIfTrue="1">
      <formula>"esterreur(reference)"</formula>
    </cfRule>
  </conditionalFormatting>
  <conditionalFormatting sqref="H55:H56 J55:K56 H71 J71:K71">
    <cfRule type="expression" dxfId="2027" priority="337" stopIfTrue="1">
      <formula>"esterreur(reference)"</formula>
    </cfRule>
  </conditionalFormatting>
  <conditionalFormatting sqref="J61:K70 H61:H70">
    <cfRule type="expression" dxfId="2026" priority="338" stopIfTrue="1">
      <formula>"esterreur(reference)"</formula>
    </cfRule>
  </conditionalFormatting>
  <conditionalFormatting sqref="H57:H59 J57:K59">
    <cfRule type="expression" dxfId="2025" priority="339" stopIfTrue="1">
      <formula>"esterreur(reference)"</formula>
    </cfRule>
  </conditionalFormatting>
  <conditionalFormatting sqref="H60 J60:K60">
    <cfRule type="expression" dxfId="2024" priority="340" stopIfTrue="1">
      <formula>"esterreur(reference)"</formula>
    </cfRule>
  </conditionalFormatting>
  <conditionalFormatting sqref="L19 L21:L23">
    <cfRule type="expression" dxfId="2023" priority="314" stopIfTrue="1">
      <formula>"esterreur(reference)"</formula>
    </cfRule>
  </conditionalFormatting>
  <conditionalFormatting sqref="K98">
    <cfRule type="expression" dxfId="2022" priority="341" stopIfTrue="1">
      <formula>"esterreur(reference)"</formula>
    </cfRule>
  </conditionalFormatting>
  <conditionalFormatting sqref="L331:L347">
    <cfRule type="expression" dxfId="2021" priority="211" stopIfTrue="1">
      <formula>"esterreur(reference)"</formula>
    </cfRule>
  </conditionalFormatting>
  <conditionalFormatting sqref="L16:L17">
    <cfRule type="expression" dxfId="2020" priority="315" stopIfTrue="1">
      <formula>"esterreur(reference)"</formula>
    </cfRule>
  </conditionalFormatting>
  <conditionalFormatting sqref="L20">
    <cfRule type="expression" dxfId="2019" priority="313" stopIfTrue="1">
      <formula>"esterreur(reference)"</formula>
    </cfRule>
  </conditionalFormatting>
  <conditionalFormatting sqref="L325">
    <cfRule type="expression" dxfId="2018" priority="215" stopIfTrue="1">
      <formula>"esterreur(reference)"</formula>
    </cfRule>
  </conditionalFormatting>
  <conditionalFormatting sqref="L326">
    <cfRule type="expression" dxfId="2017" priority="214" stopIfTrue="1">
      <formula>"esterreur(reference)"</formula>
    </cfRule>
  </conditionalFormatting>
  <conditionalFormatting sqref="L327">
    <cfRule type="expression" dxfId="2016" priority="213" stopIfTrue="1">
      <formula>"esterreur(reference)"</formula>
    </cfRule>
  </conditionalFormatting>
  <conditionalFormatting sqref="L328">
    <cfRule type="expression" dxfId="2015" priority="212" stopIfTrue="1">
      <formula>"esterreur(reference)"</formula>
    </cfRule>
  </conditionalFormatting>
  <conditionalFormatting sqref="L42">
    <cfRule type="expression" dxfId="2014" priority="312" stopIfTrue="1">
      <formula>"esterreur(reference)"</formula>
    </cfRule>
  </conditionalFormatting>
  <conditionalFormatting sqref="L43">
    <cfRule type="expression" dxfId="2013" priority="311" stopIfTrue="1">
      <formula>"esterreur(reference)"</formula>
    </cfRule>
  </conditionalFormatting>
  <conditionalFormatting sqref="L44">
    <cfRule type="expression" dxfId="2012" priority="310" stopIfTrue="1">
      <formula>"esterreur(reference)"</formula>
    </cfRule>
  </conditionalFormatting>
  <conditionalFormatting sqref="L45:L48">
    <cfRule type="expression" dxfId="2011" priority="309" stopIfTrue="1">
      <formula>"esterreur(reference)"</formula>
    </cfRule>
  </conditionalFormatting>
  <conditionalFormatting sqref="L55">
    <cfRule type="expression" dxfId="2010" priority="308" stopIfTrue="1">
      <formula>"esterreur(reference)"</formula>
    </cfRule>
  </conditionalFormatting>
  <conditionalFormatting sqref="L56">
    <cfRule type="expression" dxfId="2009" priority="307" stopIfTrue="1">
      <formula>"esterreur(reference)"</formula>
    </cfRule>
  </conditionalFormatting>
  <conditionalFormatting sqref="L271">
    <cfRule type="expression" dxfId="2008" priority="226" stopIfTrue="1">
      <formula>"esterreur(reference)"</formula>
    </cfRule>
  </conditionalFormatting>
  <conditionalFormatting sqref="L58">
    <cfRule type="expression" dxfId="2007" priority="306" stopIfTrue="1">
      <formula>"esterreur(reference)"</formula>
    </cfRule>
  </conditionalFormatting>
  <conditionalFormatting sqref="L61">
    <cfRule type="expression" dxfId="2006" priority="305" stopIfTrue="1">
      <formula>"esterreur(reference)"</formula>
    </cfRule>
  </conditionalFormatting>
  <conditionalFormatting sqref="L274">
    <cfRule type="expression" dxfId="2005" priority="224" stopIfTrue="1">
      <formula>"esterreur(reference)"</formula>
    </cfRule>
  </conditionalFormatting>
  <conditionalFormatting sqref="L63">
    <cfRule type="expression" dxfId="2004" priority="304" stopIfTrue="1">
      <formula>"esterreur(reference)"</formula>
    </cfRule>
  </conditionalFormatting>
  <conditionalFormatting sqref="L62">
    <cfRule type="expression" dxfId="2003" priority="303" stopIfTrue="1">
      <formula>"esterreur(reference)"</formula>
    </cfRule>
  </conditionalFormatting>
  <conditionalFormatting sqref="L64">
    <cfRule type="expression" dxfId="2002" priority="302" stopIfTrue="1">
      <formula>"esterreur(reference)"</formula>
    </cfRule>
  </conditionalFormatting>
  <conditionalFormatting sqref="L65">
    <cfRule type="expression" dxfId="2001" priority="301" stopIfTrue="1">
      <formula>"esterreur(reference)"</formula>
    </cfRule>
  </conditionalFormatting>
  <conditionalFormatting sqref="L69 L66:L67">
    <cfRule type="expression" dxfId="2000" priority="300" stopIfTrue="1">
      <formula>"esterreur(reference)"</formula>
    </cfRule>
  </conditionalFormatting>
  <conditionalFormatting sqref="L70">
    <cfRule type="expression" dxfId="1999" priority="299" stopIfTrue="1">
      <formula>"esterreur(reference)"</formula>
    </cfRule>
  </conditionalFormatting>
  <conditionalFormatting sqref="L76:L77">
    <cfRule type="expression" dxfId="1998" priority="298" stopIfTrue="1">
      <formula>"esterreur(reference)"</formula>
    </cfRule>
  </conditionalFormatting>
  <conditionalFormatting sqref="L78:L81">
    <cfRule type="expression" dxfId="1997" priority="297" stopIfTrue="1">
      <formula>"esterreur(reference)"</formula>
    </cfRule>
  </conditionalFormatting>
  <conditionalFormatting sqref="L57">
    <cfRule type="expression" dxfId="1996" priority="295" stopIfTrue="1">
      <formula>"esterreur(reference)"</formula>
    </cfRule>
  </conditionalFormatting>
  <conditionalFormatting sqref="L94:L95">
    <cfRule type="expression" dxfId="1995" priority="294" stopIfTrue="1">
      <formula>"esterreur(reference)"</formula>
    </cfRule>
  </conditionalFormatting>
  <conditionalFormatting sqref="L98">
    <cfRule type="expression" dxfId="1994" priority="293" stopIfTrue="1">
      <formula>"esterreur(reference)"</formula>
    </cfRule>
  </conditionalFormatting>
  <conditionalFormatting sqref="L99">
    <cfRule type="expression" dxfId="1993" priority="292" stopIfTrue="1">
      <formula>"esterreur(reference)"</formula>
    </cfRule>
  </conditionalFormatting>
  <conditionalFormatting sqref="L101">
    <cfRule type="expression" dxfId="1992" priority="291" stopIfTrue="1">
      <formula>"esterreur(reference)"</formula>
    </cfRule>
  </conditionalFormatting>
  <conditionalFormatting sqref="L102">
    <cfRule type="expression" dxfId="1991" priority="290" stopIfTrue="1">
      <formula>"esterreur(reference)"</formula>
    </cfRule>
  </conditionalFormatting>
  <conditionalFormatting sqref="L103">
    <cfRule type="expression" dxfId="1990" priority="289" stopIfTrue="1">
      <formula>"esterreur(reference)"</formula>
    </cfRule>
  </conditionalFormatting>
  <conditionalFormatting sqref="L111">
    <cfRule type="expression" dxfId="1989" priority="288" stopIfTrue="1">
      <formula>"esterreur(reference)"</formula>
    </cfRule>
  </conditionalFormatting>
  <conditionalFormatting sqref="L112">
    <cfRule type="expression" dxfId="1988" priority="287" stopIfTrue="1">
      <formula>"esterreur(reference)"</formula>
    </cfRule>
  </conditionalFormatting>
  <conditionalFormatting sqref="L207">
    <cfRule type="expression" dxfId="1987" priority="248" stopIfTrue="1">
      <formula>"esterreur(reference)"</formula>
    </cfRule>
  </conditionalFormatting>
  <conditionalFormatting sqref="L114">
    <cfRule type="expression" dxfId="1986" priority="286" stopIfTrue="1">
      <formula>"esterreur(reference)"</formula>
    </cfRule>
  </conditionalFormatting>
  <conditionalFormatting sqref="L116:L119">
    <cfRule type="expression" dxfId="1985" priority="285" stopIfTrue="1">
      <formula>"esterreur(reference)"</formula>
    </cfRule>
  </conditionalFormatting>
  <conditionalFormatting sqref="L120">
    <cfRule type="expression" dxfId="1984" priority="284" stopIfTrue="1">
      <formula>"esterreur(reference)"</formula>
    </cfRule>
  </conditionalFormatting>
  <conditionalFormatting sqref="L130">
    <cfRule type="expression" dxfId="1983" priority="281" stopIfTrue="1">
      <formula>"esterreur(reference)"</formula>
    </cfRule>
  </conditionalFormatting>
  <conditionalFormatting sqref="L124">
    <cfRule type="expression" dxfId="1982" priority="283" stopIfTrue="1">
      <formula>"esterreur(reference)"</formula>
    </cfRule>
  </conditionalFormatting>
  <conditionalFormatting sqref="L123">
    <cfRule type="expression" dxfId="1981" priority="282" stopIfTrue="1">
      <formula>"esterreur(reference)"</formula>
    </cfRule>
  </conditionalFormatting>
  <conditionalFormatting sqref="L138">
    <cfRule type="expression" dxfId="1980" priority="275" stopIfTrue="1">
      <formula>"esterreur(reference)"</formula>
    </cfRule>
  </conditionalFormatting>
  <conditionalFormatting sqref="L131">
    <cfRule type="expression" dxfId="1979" priority="280" stopIfTrue="1">
      <formula>"esterreur(reference)"</formula>
    </cfRule>
  </conditionalFormatting>
  <conditionalFormatting sqref="L132">
    <cfRule type="expression" dxfId="1978" priority="279" stopIfTrue="1">
      <formula>"esterreur(reference)"</formula>
    </cfRule>
  </conditionalFormatting>
  <conditionalFormatting sqref="L133">
    <cfRule type="expression" dxfId="1977" priority="278" stopIfTrue="1">
      <formula>"esterreur(reference)"</formula>
    </cfRule>
  </conditionalFormatting>
  <conditionalFormatting sqref="L139">
    <cfRule type="expression" dxfId="1976" priority="274" stopIfTrue="1">
      <formula>"esterreur(reference)"</formula>
    </cfRule>
  </conditionalFormatting>
  <conditionalFormatting sqref="L136">
    <cfRule type="expression" dxfId="1975" priority="277" stopIfTrue="1">
      <formula>"esterreur(reference)"</formula>
    </cfRule>
  </conditionalFormatting>
  <conditionalFormatting sqref="L137">
    <cfRule type="expression" dxfId="1974" priority="276" stopIfTrue="1">
      <formula>"esterreur(reference)"</formula>
    </cfRule>
  </conditionalFormatting>
  <conditionalFormatting sqref="L140">
    <cfRule type="expression" dxfId="1973" priority="273" stopIfTrue="1">
      <formula>"esterreur(reference)"</formula>
    </cfRule>
  </conditionalFormatting>
  <conditionalFormatting sqref="L141">
    <cfRule type="expression" dxfId="1972" priority="272" stopIfTrue="1">
      <formula>"esterreur(reference)"</formula>
    </cfRule>
  </conditionalFormatting>
  <conditionalFormatting sqref="L142">
    <cfRule type="expression" dxfId="1971" priority="271" stopIfTrue="1">
      <formula>"esterreur(reference)"</formula>
    </cfRule>
  </conditionalFormatting>
  <conditionalFormatting sqref="L143">
    <cfRule type="expression" dxfId="1970" priority="270" stopIfTrue="1">
      <formula>"esterreur(reference)"</formula>
    </cfRule>
  </conditionalFormatting>
  <conditionalFormatting sqref="L144">
    <cfRule type="expression" dxfId="1969" priority="269" stopIfTrue="1">
      <formula>"esterreur(reference)"</formula>
    </cfRule>
  </conditionalFormatting>
  <conditionalFormatting sqref="L145">
    <cfRule type="expression" dxfId="1968" priority="268" stopIfTrue="1">
      <formula>"esterreur(reference)"</formula>
    </cfRule>
  </conditionalFormatting>
  <conditionalFormatting sqref="L146">
    <cfRule type="expression" dxfId="1967" priority="267" stopIfTrue="1">
      <formula>"esterreur(reference)"</formula>
    </cfRule>
  </conditionalFormatting>
  <conditionalFormatting sqref="L147">
    <cfRule type="expression" dxfId="1966" priority="266" stopIfTrue="1">
      <formula>"esterreur(reference)"</formula>
    </cfRule>
  </conditionalFormatting>
  <conditionalFormatting sqref="L155">
    <cfRule type="expression" dxfId="1965" priority="265" stopIfTrue="1">
      <formula>"esterreur(reference)"</formula>
    </cfRule>
  </conditionalFormatting>
  <conditionalFormatting sqref="L157">
    <cfRule type="expression" dxfId="1964" priority="263" stopIfTrue="1">
      <formula>"esterreur(reference)"</formula>
    </cfRule>
  </conditionalFormatting>
  <conditionalFormatting sqref="L156">
    <cfRule type="expression" dxfId="1963" priority="264" stopIfTrue="1">
      <formula>"esterreur(reference)"</formula>
    </cfRule>
  </conditionalFormatting>
  <conditionalFormatting sqref="L115">
    <cfRule type="expression" dxfId="1962" priority="262" stopIfTrue="1">
      <formula>"esterreur(reference)"</formula>
    </cfRule>
  </conditionalFormatting>
  <conditionalFormatting sqref="L113">
    <cfRule type="expression" dxfId="1961" priority="261" stopIfTrue="1">
      <formula>"esterreur(reference)"</formula>
    </cfRule>
  </conditionalFormatting>
  <conditionalFormatting sqref="L171">
    <cfRule type="expression" dxfId="1960" priority="260" stopIfTrue="1">
      <formula>"esterreur(reference)"</formula>
    </cfRule>
  </conditionalFormatting>
  <conditionalFormatting sqref="L174">
    <cfRule type="expression" dxfId="1959" priority="259" stopIfTrue="1">
      <formula>"esterreur(reference)"</formula>
    </cfRule>
  </conditionalFormatting>
  <conditionalFormatting sqref="L177">
    <cfRule type="expression" dxfId="1958" priority="258" stopIfTrue="1">
      <formula>"esterreur(reference)"</formula>
    </cfRule>
  </conditionalFormatting>
  <conditionalFormatting sqref="L187">
    <cfRule type="expression" dxfId="1957" priority="257" stopIfTrue="1">
      <formula>"esterreur(reference)"</formula>
    </cfRule>
  </conditionalFormatting>
  <conditionalFormatting sqref="L197">
    <cfRule type="expression" dxfId="1956" priority="256" stopIfTrue="1">
      <formula>"esterreur(reference)"</formula>
    </cfRule>
  </conditionalFormatting>
  <conditionalFormatting sqref="L199">
    <cfRule type="expression" dxfId="1955" priority="255" stopIfTrue="1">
      <formula>"esterreur(reference)"</formula>
    </cfRule>
  </conditionalFormatting>
  <conditionalFormatting sqref="L198">
    <cfRule type="expression" dxfId="1954" priority="254" stopIfTrue="1">
      <formula>"esterreur(reference)"</formula>
    </cfRule>
  </conditionalFormatting>
  <conditionalFormatting sqref="L200">
    <cfRule type="expression" dxfId="1953" priority="253" stopIfTrue="1">
      <formula>"esterreur(reference)"</formula>
    </cfRule>
  </conditionalFormatting>
  <conditionalFormatting sqref="L201">
    <cfRule type="expression" dxfId="1952" priority="252" stopIfTrue="1">
      <formula>"esterreur(reference)"</formula>
    </cfRule>
  </conditionalFormatting>
  <conditionalFormatting sqref="L202:L204">
    <cfRule type="expression" dxfId="1951" priority="251" stopIfTrue="1">
      <formula>"esterreur(reference)"</formula>
    </cfRule>
  </conditionalFormatting>
  <conditionalFormatting sqref="L206">
    <cfRule type="expression" dxfId="1950" priority="249" stopIfTrue="1">
      <formula>"esterreur(reference)"</formula>
    </cfRule>
  </conditionalFormatting>
  <conditionalFormatting sqref="L205">
    <cfRule type="expression" dxfId="1949" priority="250" stopIfTrue="1">
      <formula>"esterreur(reference)"</formula>
    </cfRule>
  </conditionalFormatting>
  <conditionalFormatting sqref="L208">
    <cfRule type="expression" dxfId="1948" priority="247" stopIfTrue="1">
      <formula>"esterreur(reference)"</formula>
    </cfRule>
  </conditionalFormatting>
  <conditionalFormatting sqref="L211:L224">
    <cfRule type="expression" dxfId="1947" priority="246" stopIfTrue="1">
      <formula>"esterreur(reference)"</formula>
    </cfRule>
  </conditionalFormatting>
  <conditionalFormatting sqref="L225:L227">
    <cfRule type="expression" dxfId="1946" priority="245" stopIfTrue="1">
      <formula>"esterreur(reference)"</formula>
    </cfRule>
  </conditionalFormatting>
  <conditionalFormatting sqref="L180">
    <cfRule type="expression" dxfId="1945" priority="244" stopIfTrue="1">
      <formula>"esterreur(reference)"</formula>
    </cfRule>
  </conditionalFormatting>
  <conditionalFormatting sqref="L243">
    <cfRule type="expression" dxfId="1944" priority="243" stopIfTrue="1">
      <formula>"esterreur(reference)"</formula>
    </cfRule>
  </conditionalFormatting>
  <conditionalFormatting sqref="L246">
    <cfRule type="expression" dxfId="1943" priority="242" stopIfTrue="1">
      <formula>"esterreur(reference)"</formula>
    </cfRule>
  </conditionalFormatting>
  <conditionalFormatting sqref="L253">
    <cfRule type="expression" dxfId="1942" priority="241" stopIfTrue="1">
      <formula>"esterreur(reference)"</formula>
    </cfRule>
  </conditionalFormatting>
  <conditionalFormatting sqref="L254">
    <cfRule type="expression" dxfId="1941" priority="240" stopIfTrue="1">
      <formula>"esterreur(reference)"</formula>
    </cfRule>
  </conditionalFormatting>
  <conditionalFormatting sqref="L255">
    <cfRule type="expression" dxfId="1940" priority="239" stopIfTrue="1">
      <formula>"esterreur(reference)"</formula>
    </cfRule>
  </conditionalFormatting>
  <conditionalFormatting sqref="L256">
    <cfRule type="expression" dxfId="1939" priority="238" stopIfTrue="1">
      <formula>"esterreur(reference)"</formula>
    </cfRule>
  </conditionalFormatting>
  <conditionalFormatting sqref="L257">
    <cfRule type="expression" dxfId="1938" priority="237" stopIfTrue="1">
      <formula>"esterreur(reference)"</formula>
    </cfRule>
  </conditionalFormatting>
  <conditionalFormatting sqref="L258">
    <cfRule type="expression" dxfId="1937" priority="236" stopIfTrue="1">
      <formula>"esterreur(reference)"</formula>
    </cfRule>
  </conditionalFormatting>
  <conditionalFormatting sqref="L259">
    <cfRule type="expression" dxfId="1936" priority="235" stopIfTrue="1">
      <formula>"esterreur(reference)"</formula>
    </cfRule>
  </conditionalFormatting>
  <conditionalFormatting sqref="L260">
    <cfRule type="expression" dxfId="1935" priority="234" stopIfTrue="1">
      <formula>"esterreur(reference)"</formula>
    </cfRule>
  </conditionalFormatting>
  <conditionalFormatting sqref="L261">
    <cfRule type="expression" dxfId="1934" priority="233" stopIfTrue="1">
      <formula>"esterreur(reference)"</formula>
    </cfRule>
  </conditionalFormatting>
  <conditionalFormatting sqref="L262">
    <cfRule type="expression" dxfId="1933" priority="232" stopIfTrue="1">
      <formula>"esterreur(reference)"</formula>
    </cfRule>
  </conditionalFormatting>
  <conditionalFormatting sqref="L263:L264">
    <cfRule type="expression" dxfId="1932" priority="231" stopIfTrue="1">
      <formula>"esterreur(reference)"</formula>
    </cfRule>
  </conditionalFormatting>
  <conditionalFormatting sqref="L268">
    <cfRule type="expression" dxfId="1931" priority="229" stopIfTrue="1">
      <formula>"esterreur(reference)"</formula>
    </cfRule>
  </conditionalFormatting>
  <conditionalFormatting sqref="L267">
    <cfRule type="expression" dxfId="1930" priority="230" stopIfTrue="1">
      <formula>"esterreur(reference)"</formula>
    </cfRule>
  </conditionalFormatting>
  <conditionalFormatting sqref="L269">
    <cfRule type="expression" dxfId="1929" priority="228" stopIfTrue="1">
      <formula>"esterreur(reference)"</formula>
    </cfRule>
  </conditionalFormatting>
  <conditionalFormatting sqref="L270">
    <cfRule type="expression" dxfId="1928" priority="227" stopIfTrue="1">
      <formula>"esterreur(reference)"</formula>
    </cfRule>
  </conditionalFormatting>
  <conditionalFormatting sqref="L272:L273">
    <cfRule type="expression" dxfId="1927" priority="225" stopIfTrue="1">
      <formula>"esterreur(reference)"</formula>
    </cfRule>
  </conditionalFormatting>
  <conditionalFormatting sqref="L295:L300">
    <cfRule type="expression" dxfId="1926" priority="223" stopIfTrue="1">
      <formula>"esterreur(reference)"</formula>
    </cfRule>
  </conditionalFormatting>
  <conditionalFormatting sqref="L301">
    <cfRule type="expression" dxfId="1925" priority="222" stopIfTrue="1">
      <formula>"esterreur(reference)"</formula>
    </cfRule>
  </conditionalFormatting>
  <conditionalFormatting sqref="L302">
    <cfRule type="expression" dxfId="1924" priority="221" stopIfTrue="1">
      <formula>"esterreur(reference)"</formula>
    </cfRule>
  </conditionalFormatting>
  <conditionalFormatting sqref="L306">
    <cfRule type="expression" dxfId="1923" priority="220" stopIfTrue="1">
      <formula>"esterreur(reference)"</formula>
    </cfRule>
  </conditionalFormatting>
  <conditionalFormatting sqref="L307">
    <cfRule type="expression" dxfId="1922" priority="219" stopIfTrue="1">
      <formula>"esterreur(reference)"</formula>
    </cfRule>
  </conditionalFormatting>
  <conditionalFormatting sqref="L311">
    <cfRule type="expression" dxfId="1921" priority="218" stopIfTrue="1">
      <formula>"esterreur(reference)"</formula>
    </cfRule>
  </conditionalFormatting>
  <conditionalFormatting sqref="L317">
    <cfRule type="expression" dxfId="1920" priority="217" stopIfTrue="1">
      <formula>"esterreur(reference)"</formula>
    </cfRule>
  </conditionalFormatting>
  <conditionalFormatting sqref="L318">
    <cfRule type="expression" dxfId="1919" priority="216" stopIfTrue="1">
      <formula>"esterreur(reference)"</formula>
    </cfRule>
  </conditionalFormatting>
  <conditionalFormatting sqref="K5">
    <cfRule type="expression" dxfId="1918" priority="210" stopIfTrue="1">
      <formula>"esterreur(reference)"</formula>
    </cfRule>
  </conditionalFormatting>
  <conditionalFormatting sqref="L5">
    <cfRule type="expression" dxfId="1917" priority="209" stopIfTrue="1">
      <formula>"esterreur(reference)"</formula>
    </cfRule>
  </conditionalFormatting>
  <conditionalFormatting sqref="K182">
    <cfRule type="expression" dxfId="1916" priority="208" stopIfTrue="1">
      <formula>"esterreur(reference)"</formula>
    </cfRule>
  </conditionalFormatting>
  <conditionalFormatting sqref="K243">
    <cfRule type="expression" dxfId="1915" priority="207" stopIfTrue="1">
      <formula>"esterreur(reference)"</formula>
    </cfRule>
  </conditionalFormatting>
  <conditionalFormatting sqref="K246">
    <cfRule type="expression" dxfId="1914" priority="206" stopIfTrue="1">
      <formula>"esterreur(reference)"</formula>
    </cfRule>
  </conditionalFormatting>
  <conditionalFormatting sqref="J306:J307">
    <cfRule type="expression" dxfId="1913" priority="205" stopIfTrue="1">
      <formula>"esterreur(reference)"</formula>
    </cfRule>
  </conditionalFormatting>
  <conditionalFormatting sqref="K187">
    <cfRule type="expression" dxfId="1912" priority="204" stopIfTrue="1">
      <formula>"esterreur(reference)"</formula>
    </cfRule>
  </conditionalFormatting>
  <conditionalFormatting sqref="K190">
    <cfRule type="expression" dxfId="1911" priority="203" stopIfTrue="1">
      <formula>"esterreur(reference)"</formula>
    </cfRule>
  </conditionalFormatting>
  <conditionalFormatting sqref="J311">
    <cfRule type="expression" dxfId="1910" priority="202" stopIfTrue="1">
      <formula>"esterreur(reference)"</formula>
    </cfRule>
  </conditionalFormatting>
  <conditionalFormatting sqref="L364:L375">
    <cfRule type="expression" dxfId="1909" priority="201" stopIfTrue="1">
      <formula>"esterreur(reference)"</formula>
    </cfRule>
  </conditionalFormatting>
  <conditionalFormatting sqref="L377:L393">
    <cfRule type="expression" dxfId="1908" priority="200" stopIfTrue="1">
      <formula>"esterreur(reference)"</formula>
    </cfRule>
  </conditionalFormatting>
  <conditionalFormatting sqref="K93">
    <cfRule type="expression" dxfId="1907" priority="199" stopIfTrue="1">
      <formula>"esterreur(reference)"</formula>
    </cfRule>
  </conditionalFormatting>
  <conditionalFormatting sqref="K239">
    <cfRule type="expression" dxfId="1906" priority="198" stopIfTrue="1">
      <formula>"esterreur(reference)"</formula>
    </cfRule>
  </conditionalFormatting>
  <conditionalFormatting sqref="L239">
    <cfRule type="expression" dxfId="1905" priority="197" stopIfTrue="1">
      <formula>"esterreur(reference)"</formula>
    </cfRule>
  </conditionalFormatting>
  <conditionalFormatting sqref="F183">
    <cfRule type="expression" dxfId="1904" priority="196" stopIfTrue="1">
      <formula>"esterreur(reference)"</formula>
    </cfRule>
  </conditionalFormatting>
  <conditionalFormatting sqref="J359">
    <cfRule type="expression" dxfId="1903" priority="195" stopIfTrue="1">
      <formula>"esterreur(reference)"</formula>
    </cfRule>
  </conditionalFormatting>
  <conditionalFormatting sqref="L359">
    <cfRule type="expression" dxfId="1902" priority="194" stopIfTrue="1">
      <formula>"esterreur(reference)"</formula>
    </cfRule>
  </conditionalFormatting>
  <conditionalFormatting sqref="S185">
    <cfRule type="expression" dxfId="1901" priority="193" stopIfTrue="1">
      <formula>"esterreur(reference)"</formula>
    </cfRule>
  </conditionalFormatting>
  <conditionalFormatting sqref="K286">
    <cfRule type="expression" dxfId="1900" priority="192" stopIfTrue="1">
      <formula>"esterreur(reference)"</formula>
    </cfRule>
  </conditionalFormatting>
  <conditionalFormatting sqref="AO408:AO413">
    <cfRule type="cellIs" dxfId="1899" priority="191" operator="greaterThan">
      <formula>0</formula>
    </cfRule>
  </conditionalFormatting>
  <conditionalFormatting sqref="L71">
    <cfRule type="expression" dxfId="1898" priority="190" stopIfTrue="1">
      <formula>"esterreur(reference)"</formula>
    </cfRule>
  </conditionalFormatting>
  <conditionalFormatting sqref="L210">
    <cfRule type="expression" dxfId="1897" priority="187" stopIfTrue="1">
      <formula>"esterreur(reference)"</formula>
    </cfRule>
  </conditionalFormatting>
  <conditionalFormatting sqref="L122">
    <cfRule type="expression" dxfId="1896" priority="189" stopIfTrue="1">
      <formula>"esterreur(reference)"</formula>
    </cfRule>
  </conditionalFormatting>
  <conditionalFormatting sqref="L266">
    <cfRule type="expression" dxfId="1895" priority="186" stopIfTrue="1">
      <formula>"esterreur(reference)"</formula>
    </cfRule>
  </conditionalFormatting>
  <conditionalFormatting sqref="L135">
    <cfRule type="expression" dxfId="1894" priority="188" stopIfTrue="1">
      <formula>"esterreur(reference)"</formula>
    </cfRule>
  </conditionalFormatting>
  <conditionalFormatting sqref="L330">
    <cfRule type="expression" dxfId="1893" priority="185" stopIfTrue="1">
      <formula>"esterreur(reference)"</formula>
    </cfRule>
  </conditionalFormatting>
  <conditionalFormatting sqref="L75">
    <cfRule type="expression" dxfId="1892" priority="184" stopIfTrue="1">
      <formula>"esterreur(reference)"</formula>
    </cfRule>
  </conditionalFormatting>
  <conditionalFormatting sqref="L60">
    <cfRule type="expression" dxfId="1891" priority="182" stopIfTrue="1">
      <formula>"esterreur(reference)"</formula>
    </cfRule>
  </conditionalFormatting>
  <conditionalFormatting sqref="L59">
    <cfRule type="expression" dxfId="1890" priority="183" stopIfTrue="1">
      <formula>"esterreur(reference)"</formula>
    </cfRule>
  </conditionalFormatting>
  <conditionalFormatting sqref="F5">
    <cfRule type="expression" dxfId="1889" priority="181" stopIfTrue="1">
      <formula>"esterreur(reference)"</formula>
    </cfRule>
  </conditionalFormatting>
  <conditionalFormatting sqref="O25:Q30 Q18 O83:Q85 O41:Q41 O72:Q72 Q24 O13:O14 O16 O18:O24 O49:Q54 O31:P40 O42:P48 Q6:Q14">
    <cfRule type="expression" dxfId="1888" priority="176" stopIfTrue="1">
      <formula>"esterreur(reference)"</formula>
    </cfRule>
  </conditionalFormatting>
  <conditionalFormatting sqref="P5">
    <cfRule type="expression" dxfId="1887" priority="153" stopIfTrue="1">
      <formula>"esterreur(reference)"</formula>
    </cfRule>
  </conditionalFormatting>
  <conditionalFormatting sqref="Q32">
    <cfRule type="expression" dxfId="1886" priority="171" stopIfTrue="1">
      <formula>"esterreur(reference)"</formula>
    </cfRule>
  </conditionalFormatting>
  <conditionalFormatting sqref="Q35">
    <cfRule type="expression" dxfId="1885" priority="170" stopIfTrue="1">
      <formula>"esterreur(reference)"</formula>
    </cfRule>
  </conditionalFormatting>
  <conditionalFormatting sqref="O55:P56 O71:P71">
    <cfRule type="expression" dxfId="1884" priority="177" stopIfTrue="1">
      <formula>"esterreur(reference)"</formula>
    </cfRule>
  </conditionalFormatting>
  <conditionalFormatting sqref="O61:P70">
    <cfRule type="expression" dxfId="1883" priority="178" stopIfTrue="1">
      <formula>"esterreur(reference)"</formula>
    </cfRule>
  </conditionalFormatting>
  <conditionalFormatting sqref="O57:P59">
    <cfRule type="expression" dxfId="1882" priority="179" stopIfTrue="1">
      <formula>"esterreur(reference)"</formula>
    </cfRule>
  </conditionalFormatting>
  <conditionalFormatting sqref="O60:P60">
    <cfRule type="expression" dxfId="1881" priority="180" stopIfTrue="1">
      <formula>"esterreur(reference)"</formula>
    </cfRule>
  </conditionalFormatting>
  <conditionalFormatting sqref="Q19 Q21:Q23">
    <cfRule type="expression" dxfId="1880" priority="174" stopIfTrue="1">
      <formula>"esterreur(reference)"</formula>
    </cfRule>
  </conditionalFormatting>
  <conditionalFormatting sqref="Q16:Q17">
    <cfRule type="expression" dxfId="1879" priority="175" stopIfTrue="1">
      <formula>"esterreur(reference)"</formula>
    </cfRule>
  </conditionalFormatting>
  <conditionalFormatting sqref="Q20">
    <cfRule type="expression" dxfId="1878" priority="173" stopIfTrue="1">
      <formula>"esterreur(reference)"</formula>
    </cfRule>
  </conditionalFormatting>
  <conditionalFormatting sqref="Q31 Q33:Q34">
    <cfRule type="expression" dxfId="1877" priority="172" stopIfTrue="1">
      <formula>"esterreur(reference)"</formula>
    </cfRule>
  </conditionalFormatting>
  <conditionalFormatting sqref="Q42">
    <cfRule type="expression" dxfId="1876" priority="169" stopIfTrue="1">
      <formula>"esterreur(reference)"</formula>
    </cfRule>
  </conditionalFormatting>
  <conditionalFormatting sqref="Q43">
    <cfRule type="expression" dxfId="1875" priority="168" stopIfTrue="1">
      <formula>"esterreur(reference)"</formula>
    </cfRule>
  </conditionalFormatting>
  <conditionalFormatting sqref="Q44">
    <cfRule type="expression" dxfId="1874" priority="167" stopIfTrue="1">
      <formula>"esterreur(reference)"</formula>
    </cfRule>
  </conditionalFormatting>
  <conditionalFormatting sqref="Q45:Q48">
    <cfRule type="expression" dxfId="1873" priority="166" stopIfTrue="1">
      <formula>"esterreur(reference)"</formula>
    </cfRule>
  </conditionalFormatting>
  <conditionalFormatting sqref="Q55">
    <cfRule type="expression" dxfId="1872" priority="165" stopIfTrue="1">
      <formula>"esterreur(reference)"</formula>
    </cfRule>
  </conditionalFormatting>
  <conditionalFormatting sqref="Q56">
    <cfRule type="expression" dxfId="1871" priority="164" stopIfTrue="1">
      <formula>"esterreur(reference)"</formula>
    </cfRule>
  </conditionalFormatting>
  <conditionalFormatting sqref="Q58">
    <cfRule type="expression" dxfId="1870" priority="163" stopIfTrue="1">
      <formula>"esterreur(reference)"</formula>
    </cfRule>
  </conditionalFormatting>
  <conditionalFormatting sqref="Q61">
    <cfRule type="expression" dxfId="1869" priority="162" stopIfTrue="1">
      <formula>"esterreur(reference)"</formula>
    </cfRule>
  </conditionalFormatting>
  <conditionalFormatting sqref="Q63">
    <cfRule type="expression" dxfId="1868" priority="161" stopIfTrue="1">
      <formula>"esterreur(reference)"</formula>
    </cfRule>
  </conditionalFormatting>
  <conditionalFormatting sqref="Q62">
    <cfRule type="expression" dxfId="1867" priority="160" stopIfTrue="1">
      <formula>"esterreur(reference)"</formula>
    </cfRule>
  </conditionalFormatting>
  <conditionalFormatting sqref="Q64">
    <cfRule type="expression" dxfId="1866" priority="159" stopIfTrue="1">
      <formula>"esterreur(reference)"</formula>
    </cfRule>
  </conditionalFormatting>
  <conditionalFormatting sqref="Q65">
    <cfRule type="expression" dxfId="1865" priority="158" stopIfTrue="1">
      <formula>"esterreur(reference)"</formula>
    </cfRule>
  </conditionalFormatting>
  <conditionalFormatting sqref="Q66:Q69">
    <cfRule type="expression" dxfId="1864" priority="157" stopIfTrue="1">
      <formula>"esterreur(reference)"</formula>
    </cfRule>
  </conditionalFormatting>
  <conditionalFormatting sqref="Q70">
    <cfRule type="expression" dxfId="1863" priority="156" stopIfTrue="1">
      <formula>"esterreur(reference)"</formula>
    </cfRule>
  </conditionalFormatting>
  <conditionalFormatting sqref="Q75:Q82">
    <cfRule type="expression" dxfId="1862" priority="155" stopIfTrue="1">
      <formula>"esterreur(reference)"</formula>
    </cfRule>
  </conditionalFormatting>
  <conditionalFormatting sqref="Q57">
    <cfRule type="expression" dxfId="1861" priority="154" stopIfTrue="1">
      <formula>"esterreur(reference)"</formula>
    </cfRule>
  </conditionalFormatting>
  <conditionalFormatting sqref="Q5">
    <cfRule type="expression" dxfId="1860" priority="152" stopIfTrue="1">
      <formula>"esterreur(reference)"</formula>
    </cfRule>
  </conditionalFormatting>
  <conditionalFormatting sqref="Q71">
    <cfRule type="expression" dxfId="1859" priority="151" stopIfTrue="1">
      <formula>"esterreur(reference)"</formula>
    </cfRule>
  </conditionalFormatting>
  <conditionalFormatting sqref="Q60">
    <cfRule type="expression" dxfId="1858" priority="149" stopIfTrue="1">
      <formula>"esterreur(reference)"</formula>
    </cfRule>
  </conditionalFormatting>
  <conditionalFormatting sqref="P98">
    <cfRule type="expression" dxfId="1857" priority="148" stopIfTrue="1">
      <formula>"esterreur(reference)"</formula>
    </cfRule>
  </conditionalFormatting>
  <conditionalFormatting sqref="Q59">
    <cfRule type="expression" dxfId="1856" priority="150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1855" priority="144" stopIfTrue="1">
      <formula>"esterreur(reference)"</formula>
    </cfRule>
  </conditionalFormatting>
  <conditionalFormatting sqref="O141:P147">
    <cfRule type="expression" dxfId="1854" priority="145" stopIfTrue="1">
      <formula>"esterreur(reference)"</formula>
    </cfRule>
  </conditionalFormatting>
  <conditionalFormatting sqref="O137:P139">
    <cfRule type="expression" dxfId="1853" priority="146" stopIfTrue="1">
      <formula>"esterreur(reference)"</formula>
    </cfRule>
  </conditionalFormatting>
  <conditionalFormatting sqref="O140:P140">
    <cfRule type="expression" dxfId="1852" priority="147" stopIfTrue="1">
      <formula>"esterreur(reference)"</formula>
    </cfRule>
  </conditionalFormatting>
  <conditionalFormatting sqref="Q94:Q95">
    <cfRule type="expression" dxfId="1851" priority="143" stopIfTrue="1">
      <formula>"esterreur(reference)"</formula>
    </cfRule>
  </conditionalFormatting>
  <conditionalFormatting sqref="Q98">
    <cfRule type="expression" dxfId="1850" priority="142" stopIfTrue="1">
      <formula>"esterreur(reference)"</formula>
    </cfRule>
  </conditionalFormatting>
  <conditionalFormatting sqref="Q101">
    <cfRule type="expression" dxfId="1849" priority="141" stopIfTrue="1">
      <formula>"esterreur(reference)"</formula>
    </cfRule>
  </conditionalFormatting>
  <conditionalFormatting sqref="Q102">
    <cfRule type="expression" dxfId="1848" priority="140" stopIfTrue="1">
      <formula>"esterreur(reference)"</formula>
    </cfRule>
  </conditionalFormatting>
  <conditionalFormatting sqref="Q103">
    <cfRule type="expression" dxfId="1847" priority="139" stopIfTrue="1">
      <formula>"esterreur(reference)"</formula>
    </cfRule>
  </conditionalFormatting>
  <conditionalFormatting sqref="Q111">
    <cfRule type="expression" dxfId="1846" priority="138" stopIfTrue="1">
      <formula>"esterreur(reference)"</formula>
    </cfRule>
  </conditionalFormatting>
  <conditionalFormatting sqref="Q112">
    <cfRule type="expression" dxfId="1845" priority="137" stopIfTrue="1">
      <formula>"esterreur(reference)"</formula>
    </cfRule>
  </conditionalFormatting>
  <conditionalFormatting sqref="Q114">
    <cfRule type="expression" dxfId="1844" priority="136" stopIfTrue="1">
      <formula>"esterreur(reference)"</formula>
    </cfRule>
  </conditionalFormatting>
  <conditionalFormatting sqref="Q116:Q119">
    <cfRule type="expression" dxfId="1843" priority="135" stopIfTrue="1">
      <formula>"esterreur(reference)"</formula>
    </cfRule>
  </conditionalFormatting>
  <conditionalFormatting sqref="Q120">
    <cfRule type="expression" dxfId="1842" priority="134" stopIfTrue="1">
      <formula>"esterreur(reference)"</formula>
    </cfRule>
  </conditionalFormatting>
  <conditionalFormatting sqref="Q130">
    <cfRule type="expression" dxfId="1841" priority="131" stopIfTrue="1">
      <formula>"esterreur(reference)"</formula>
    </cfRule>
  </conditionalFormatting>
  <conditionalFormatting sqref="Q124">
    <cfRule type="expression" dxfId="1840" priority="133" stopIfTrue="1">
      <formula>"esterreur(reference)"</formula>
    </cfRule>
  </conditionalFormatting>
  <conditionalFormatting sqref="Q123">
    <cfRule type="expression" dxfId="1839" priority="132" stopIfTrue="1">
      <formula>"esterreur(reference)"</formula>
    </cfRule>
  </conditionalFormatting>
  <conditionalFormatting sqref="Q139">
    <cfRule type="expression" dxfId="1838" priority="124" stopIfTrue="1">
      <formula>"esterreur(reference)"</formula>
    </cfRule>
  </conditionalFormatting>
  <conditionalFormatting sqref="Q131">
    <cfRule type="expression" dxfId="1837" priority="130" stopIfTrue="1">
      <formula>"esterreur(reference)"</formula>
    </cfRule>
  </conditionalFormatting>
  <conditionalFormatting sqref="Q132">
    <cfRule type="expression" dxfId="1836" priority="129" stopIfTrue="1">
      <formula>"esterreur(reference)"</formula>
    </cfRule>
  </conditionalFormatting>
  <conditionalFormatting sqref="Q133">
    <cfRule type="expression" dxfId="1835" priority="128" stopIfTrue="1">
      <formula>"esterreur(reference)"</formula>
    </cfRule>
  </conditionalFormatting>
  <conditionalFormatting sqref="Q141">
    <cfRule type="expression" dxfId="1834" priority="122" stopIfTrue="1">
      <formula>"esterreur(reference)"</formula>
    </cfRule>
  </conditionalFormatting>
  <conditionalFormatting sqref="Q136">
    <cfRule type="expression" dxfId="1833" priority="127" stopIfTrue="1">
      <formula>"esterreur(reference)"</formula>
    </cfRule>
  </conditionalFormatting>
  <conditionalFormatting sqref="Q137">
    <cfRule type="expression" dxfId="1832" priority="126" stopIfTrue="1">
      <formula>"esterreur(reference)"</formula>
    </cfRule>
  </conditionalFormatting>
  <conditionalFormatting sqref="Q138">
    <cfRule type="expression" dxfId="1831" priority="125" stopIfTrue="1">
      <formula>"esterreur(reference)"</formula>
    </cfRule>
  </conditionalFormatting>
  <conditionalFormatting sqref="Q143">
    <cfRule type="expression" dxfId="1830" priority="120" stopIfTrue="1">
      <formula>"esterreur(reference)"</formula>
    </cfRule>
  </conditionalFormatting>
  <conditionalFormatting sqref="Q140">
    <cfRule type="expression" dxfId="1829" priority="123" stopIfTrue="1">
      <formula>"esterreur(reference)"</formula>
    </cfRule>
  </conditionalFormatting>
  <conditionalFormatting sqref="Q142">
    <cfRule type="expression" dxfId="1828" priority="121" stopIfTrue="1">
      <formula>"esterreur(reference)"</formula>
    </cfRule>
  </conditionalFormatting>
  <conditionalFormatting sqref="Q144">
    <cfRule type="expression" dxfId="1827" priority="119" stopIfTrue="1">
      <formula>"esterreur(reference)"</formula>
    </cfRule>
  </conditionalFormatting>
  <conditionalFormatting sqref="Q145">
    <cfRule type="expression" dxfId="1826" priority="118" stopIfTrue="1">
      <formula>"esterreur(reference)"</formula>
    </cfRule>
  </conditionalFormatting>
  <conditionalFormatting sqref="Q146">
    <cfRule type="expression" dxfId="1825" priority="117" stopIfTrue="1">
      <formula>"esterreur(reference)"</formula>
    </cfRule>
  </conditionalFormatting>
  <conditionalFormatting sqref="Q147">
    <cfRule type="expression" dxfId="1824" priority="116" stopIfTrue="1">
      <formula>"esterreur(reference)"</formula>
    </cfRule>
  </conditionalFormatting>
  <conditionalFormatting sqref="Q113">
    <cfRule type="expression" dxfId="1823" priority="113" stopIfTrue="1">
      <formula>"esterreur(reference)"</formula>
    </cfRule>
  </conditionalFormatting>
  <conditionalFormatting sqref="Q155:Q161">
    <cfRule type="expression" dxfId="1822" priority="115" stopIfTrue="1">
      <formula>"esterreur(reference)"</formula>
    </cfRule>
  </conditionalFormatting>
  <conditionalFormatting sqref="Q115">
    <cfRule type="expression" dxfId="1821" priority="114" stopIfTrue="1">
      <formula>"esterreur(reference)"</formula>
    </cfRule>
  </conditionalFormatting>
  <conditionalFormatting sqref="P93">
    <cfRule type="expression" dxfId="1820" priority="112" stopIfTrue="1">
      <formula>"esterreur(reference)"</formula>
    </cfRule>
  </conditionalFormatting>
  <conditionalFormatting sqref="Q122">
    <cfRule type="expression" dxfId="1819" priority="111" stopIfTrue="1">
      <formula>"esterreur(reference)"</formula>
    </cfRule>
  </conditionalFormatting>
  <conditionalFormatting sqref="Q135">
    <cfRule type="expression" dxfId="1818" priority="110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1817" priority="107" stopIfTrue="1">
      <formula>"esterreur(reference)"</formula>
    </cfRule>
  </conditionalFormatting>
  <conditionalFormatting sqref="O219:P224">
    <cfRule type="expression" dxfId="1816" priority="108" stopIfTrue="1">
      <formula>"esterreur(reference)"</formula>
    </cfRule>
  </conditionalFormatting>
  <conditionalFormatting sqref="O196:Q196">
    <cfRule type="expression" dxfId="1815" priority="109" stopIfTrue="1">
      <formula>"esterreur(reference)"</formula>
    </cfRule>
  </conditionalFormatting>
  <conditionalFormatting sqref="Q171">
    <cfRule type="expression" dxfId="1814" priority="106" stopIfTrue="1">
      <formula>"esterreur(reference)"</formula>
    </cfRule>
  </conditionalFormatting>
  <conditionalFormatting sqref="Q174">
    <cfRule type="expression" dxfId="1813" priority="105" stopIfTrue="1">
      <formula>"esterreur(reference)"</formula>
    </cfRule>
  </conditionalFormatting>
  <conditionalFormatting sqref="Q177">
    <cfRule type="expression" dxfId="1812" priority="104" stopIfTrue="1">
      <formula>"esterreur(reference)"</formula>
    </cfRule>
  </conditionalFormatting>
  <conditionalFormatting sqref="Q183">
    <cfRule type="expression" dxfId="1811" priority="103" stopIfTrue="1">
      <formula>"esterreur(reference)"</formula>
    </cfRule>
  </conditionalFormatting>
  <conditionalFormatting sqref="Q187">
    <cfRule type="expression" dxfId="1810" priority="102" stopIfTrue="1">
      <formula>"esterreur(reference)"</formula>
    </cfRule>
  </conditionalFormatting>
  <conditionalFormatting sqref="Q180">
    <cfRule type="expression" dxfId="1809" priority="101" stopIfTrue="1">
      <formula>"esterreur(reference)"</formula>
    </cfRule>
  </conditionalFormatting>
  <conditionalFormatting sqref="P182">
    <cfRule type="expression" dxfId="1808" priority="100" stopIfTrue="1">
      <formula>"esterreur(reference)"</formula>
    </cfRule>
  </conditionalFormatting>
  <conditionalFormatting sqref="P174">
    <cfRule type="expression" dxfId="1807" priority="99" stopIfTrue="1">
      <formula>"esterreur(reference)"</formula>
    </cfRule>
  </conditionalFormatting>
  <conditionalFormatting sqref="P177">
    <cfRule type="expression" dxfId="1806" priority="98" stopIfTrue="1">
      <formula>"esterreur(reference)"</formula>
    </cfRule>
  </conditionalFormatting>
  <conditionalFormatting sqref="P180">
    <cfRule type="expression" dxfId="1805" priority="97" stopIfTrue="1">
      <formula>"esterreur(reference)"</formula>
    </cfRule>
  </conditionalFormatting>
  <conditionalFormatting sqref="P187">
    <cfRule type="expression" dxfId="1804" priority="96" stopIfTrue="1">
      <formula>"esterreur(reference)"</formula>
    </cfRule>
  </conditionalFormatting>
  <conditionalFormatting sqref="P190">
    <cfRule type="expression" dxfId="1803" priority="95" stopIfTrue="1">
      <formula>"esterreur(reference)"</formula>
    </cfRule>
  </conditionalFormatting>
  <conditionalFormatting sqref="O287:Q287 O288:P288 O242:Q242 O251:Q252 O284:Q284 O253:P274">
    <cfRule type="expression" dxfId="1802" priority="92" stopIfTrue="1">
      <formula>"esterreur(reference)"</formula>
    </cfRule>
  </conditionalFormatting>
  <conditionalFormatting sqref="O275:P280">
    <cfRule type="expression" dxfId="1801" priority="93" stopIfTrue="1">
      <formula>"esterreur(reference)"</formula>
    </cfRule>
  </conditionalFormatting>
  <conditionalFormatting sqref="O281:P283">
    <cfRule type="expression" dxfId="1800" priority="94" stopIfTrue="1">
      <formula>"esterreur(reference)"</formula>
    </cfRule>
  </conditionalFormatting>
  <conditionalFormatting sqref="Q243">
    <cfRule type="expression" dxfId="1799" priority="91" stopIfTrue="1">
      <formula>"esterreur(reference)"</formula>
    </cfRule>
  </conditionalFormatting>
  <conditionalFormatting sqref="Q246">
    <cfRule type="expression" dxfId="1798" priority="90" stopIfTrue="1">
      <formula>"esterreur(reference)"</formula>
    </cfRule>
  </conditionalFormatting>
  <conditionalFormatting sqref="Q253">
    <cfRule type="expression" dxfId="1797" priority="89" stopIfTrue="1">
      <formula>"esterreur(reference)"</formula>
    </cfRule>
  </conditionalFormatting>
  <conditionalFormatting sqref="Q254">
    <cfRule type="expression" dxfId="1796" priority="88" stopIfTrue="1">
      <formula>"esterreur(reference)"</formula>
    </cfRule>
  </conditionalFormatting>
  <conditionalFormatting sqref="Q255">
    <cfRule type="expression" dxfId="1795" priority="87" stopIfTrue="1">
      <formula>"esterreur(reference)"</formula>
    </cfRule>
  </conditionalFormatting>
  <conditionalFormatting sqref="Q256">
    <cfRule type="expression" dxfId="1794" priority="86" stopIfTrue="1">
      <formula>"esterreur(reference)"</formula>
    </cfRule>
  </conditionalFormatting>
  <conditionalFormatting sqref="Q257">
    <cfRule type="expression" dxfId="1793" priority="85" stopIfTrue="1">
      <formula>"esterreur(reference)"</formula>
    </cfRule>
  </conditionalFormatting>
  <conditionalFormatting sqref="Q258">
    <cfRule type="expression" dxfId="1792" priority="84" stopIfTrue="1">
      <formula>"esterreur(reference)"</formula>
    </cfRule>
  </conditionalFormatting>
  <conditionalFormatting sqref="Q259">
    <cfRule type="expression" dxfId="1791" priority="83" stopIfTrue="1">
      <formula>"esterreur(reference)"</formula>
    </cfRule>
  </conditionalFormatting>
  <conditionalFormatting sqref="Q260">
    <cfRule type="expression" dxfId="1790" priority="82" stopIfTrue="1">
      <formula>"esterreur(reference)"</formula>
    </cfRule>
  </conditionalFormatting>
  <conditionalFormatting sqref="Q261">
    <cfRule type="expression" dxfId="1789" priority="81" stopIfTrue="1">
      <formula>"esterreur(reference)"</formula>
    </cfRule>
  </conditionalFormatting>
  <conditionalFormatting sqref="Q262">
    <cfRule type="expression" dxfId="1788" priority="80" stopIfTrue="1">
      <formula>"esterreur(reference)"</formula>
    </cfRule>
  </conditionalFormatting>
  <conditionalFormatting sqref="Q263:Q264">
    <cfRule type="expression" dxfId="1787" priority="79" stopIfTrue="1">
      <formula>"esterreur(reference)"</formula>
    </cfRule>
  </conditionalFormatting>
  <conditionalFormatting sqref="P240">
    <cfRule type="expression" dxfId="1786" priority="78" stopIfTrue="1">
      <formula>"esterreur(reference)"</formula>
    </cfRule>
  </conditionalFormatting>
  <conditionalFormatting sqref="P243">
    <cfRule type="expression" dxfId="1785" priority="77" stopIfTrue="1">
      <formula>"esterreur(reference)"</formula>
    </cfRule>
  </conditionalFormatting>
  <conditionalFormatting sqref="P246">
    <cfRule type="expression" dxfId="1784" priority="76" stopIfTrue="1">
      <formula>"esterreur(reference)"</formula>
    </cfRule>
  </conditionalFormatting>
  <conditionalFormatting sqref="Q240">
    <cfRule type="expression" dxfId="1783" priority="75" stopIfTrue="1">
      <formula>"esterreur(reference)"</formula>
    </cfRule>
  </conditionalFormatting>
  <conditionalFormatting sqref="P286">
    <cfRule type="expression" dxfId="1782" priority="74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1781" priority="72" stopIfTrue="1">
      <formula>"esterreur(reference)"</formula>
    </cfRule>
  </conditionalFormatting>
  <conditionalFormatting sqref="O316:Q316">
    <cfRule type="expression" dxfId="1780" priority="73" stopIfTrue="1">
      <formula>"esterreur(reference)"</formula>
    </cfRule>
  </conditionalFormatting>
  <conditionalFormatting sqref="Q331:Q347">
    <cfRule type="expression" dxfId="1779" priority="59" stopIfTrue="1">
      <formula>"esterreur(reference)"</formula>
    </cfRule>
  </conditionalFormatting>
  <conditionalFormatting sqref="Q325">
    <cfRule type="expression" dxfId="1778" priority="63" stopIfTrue="1">
      <formula>"esterreur(reference)"</formula>
    </cfRule>
  </conditionalFormatting>
  <conditionalFormatting sqref="Q326">
    <cfRule type="expression" dxfId="1777" priority="62" stopIfTrue="1">
      <formula>"esterreur(reference)"</formula>
    </cfRule>
  </conditionalFormatting>
  <conditionalFormatting sqref="Q327">
    <cfRule type="expression" dxfId="1776" priority="61" stopIfTrue="1">
      <formula>"esterreur(reference)"</formula>
    </cfRule>
  </conditionalFormatting>
  <conditionalFormatting sqref="Q328">
    <cfRule type="expression" dxfId="1775" priority="60" stopIfTrue="1">
      <formula>"esterreur(reference)"</formula>
    </cfRule>
  </conditionalFormatting>
  <conditionalFormatting sqref="Q294:Q300">
    <cfRule type="expression" dxfId="1774" priority="71" stopIfTrue="1">
      <formula>"esterreur(reference)"</formula>
    </cfRule>
  </conditionalFormatting>
  <conditionalFormatting sqref="Q301">
    <cfRule type="expression" dxfId="1773" priority="70" stopIfTrue="1">
      <formula>"esterreur(reference)"</formula>
    </cfRule>
  </conditionalFormatting>
  <conditionalFormatting sqref="Q302">
    <cfRule type="expression" dxfId="1772" priority="69" stopIfTrue="1">
      <formula>"esterreur(reference)"</formula>
    </cfRule>
  </conditionalFormatting>
  <conditionalFormatting sqref="Q306">
    <cfRule type="expression" dxfId="1771" priority="68" stopIfTrue="1">
      <formula>"esterreur(reference)"</formula>
    </cfRule>
  </conditionalFormatting>
  <conditionalFormatting sqref="Q307">
    <cfRule type="expression" dxfId="1770" priority="67" stopIfTrue="1">
      <formula>"esterreur(reference)"</formula>
    </cfRule>
  </conditionalFormatting>
  <conditionalFormatting sqref="Q311">
    <cfRule type="expression" dxfId="1769" priority="66" stopIfTrue="1">
      <formula>"esterreur(reference)"</formula>
    </cfRule>
  </conditionalFormatting>
  <conditionalFormatting sqref="Q317">
    <cfRule type="expression" dxfId="1768" priority="65" stopIfTrue="1">
      <formula>"esterreur(reference)"</formula>
    </cfRule>
  </conditionalFormatting>
  <conditionalFormatting sqref="Q318">
    <cfRule type="expression" dxfId="1767" priority="64" stopIfTrue="1">
      <formula>"esterreur(reference)"</formula>
    </cfRule>
  </conditionalFormatting>
  <conditionalFormatting sqref="O306:O307">
    <cfRule type="expression" dxfId="1766" priority="58" stopIfTrue="1">
      <formula>"esterreur(reference)"</formula>
    </cfRule>
  </conditionalFormatting>
  <conditionalFormatting sqref="O311">
    <cfRule type="expression" dxfId="1765" priority="57" stopIfTrue="1">
      <formula>"esterreur(reference)"</formula>
    </cfRule>
  </conditionalFormatting>
  <conditionalFormatting sqref="Q330">
    <cfRule type="expression" dxfId="1764" priority="56" stopIfTrue="1">
      <formula>"esterreur(reference)"</formula>
    </cfRule>
  </conditionalFormatting>
  <conditionalFormatting sqref="O363:Q363 O364:P375">
    <cfRule type="expression" dxfId="1763" priority="50" stopIfTrue="1">
      <formula>"esterreur(reference)"</formula>
    </cfRule>
  </conditionalFormatting>
  <conditionalFormatting sqref="O358:Q358">
    <cfRule type="expression" dxfId="1762" priority="51" stopIfTrue="1">
      <formula>"esterreur(reference)"</formula>
    </cfRule>
  </conditionalFormatting>
  <conditionalFormatting sqref="O376:Q376 O377:P392">
    <cfRule type="expression" dxfId="1761" priority="52" stopIfTrue="1">
      <formula>"esterreur(reference)"</formula>
    </cfRule>
  </conditionalFormatting>
  <conditionalFormatting sqref="O395:Q398 O393:P393">
    <cfRule type="expression" dxfId="1760" priority="53" stopIfTrue="1">
      <formula>"esterreur(reference)"</formula>
    </cfRule>
  </conditionalFormatting>
  <conditionalFormatting sqref="O360:Q362 P359">
    <cfRule type="expression" dxfId="1759" priority="54" stopIfTrue="1">
      <formula>"esterreur(reference)"</formula>
    </cfRule>
  </conditionalFormatting>
  <conditionalFormatting sqref="P394">
    <cfRule type="expression" dxfId="1758" priority="55" stopIfTrue="1">
      <formula>"esterreur(reference)"</formula>
    </cfRule>
  </conditionalFormatting>
  <conditionalFormatting sqref="Q364:Q375">
    <cfRule type="expression" dxfId="1757" priority="49" stopIfTrue="1">
      <formula>"esterreur(reference)"</formula>
    </cfRule>
  </conditionalFormatting>
  <conditionalFormatting sqref="Q377:Q393">
    <cfRule type="expression" dxfId="1756" priority="48" stopIfTrue="1">
      <formula>"esterreur(reference)"</formula>
    </cfRule>
  </conditionalFormatting>
  <conditionalFormatting sqref="O359">
    <cfRule type="expression" dxfId="1755" priority="47" stopIfTrue="1">
      <formula>"esterreur(reference)"</formula>
    </cfRule>
  </conditionalFormatting>
  <conditionalFormatting sqref="Q359">
    <cfRule type="expression" dxfId="1754" priority="46" stopIfTrue="1">
      <formula>"esterreur(reference)"</formula>
    </cfRule>
  </conditionalFormatting>
  <conditionalFormatting sqref="Q36:Q40">
    <cfRule type="expression" dxfId="1753" priority="45" stopIfTrue="1">
      <formula>"esterreur(reference)"</formula>
    </cfRule>
  </conditionalFormatting>
  <conditionalFormatting sqref="L68">
    <cfRule type="expression" dxfId="1752" priority="44" stopIfTrue="1">
      <formula>"esterreur(reference)"</formula>
    </cfRule>
  </conditionalFormatting>
  <conditionalFormatting sqref="Q149:Q151">
    <cfRule type="expression" dxfId="1751" priority="36" stopIfTrue="1">
      <formula>"esterreur(reference)"</formula>
    </cfRule>
  </conditionalFormatting>
  <conditionalFormatting sqref="H148 J148:K148">
    <cfRule type="expression" dxfId="1750" priority="43" stopIfTrue="1">
      <formula>"esterreur(reference)"</formula>
    </cfRule>
  </conditionalFormatting>
  <conditionalFormatting sqref="L148">
    <cfRule type="expression" dxfId="1749" priority="42" stopIfTrue="1">
      <formula>"esterreur(reference)"</formula>
    </cfRule>
  </conditionalFormatting>
  <conditionalFormatting sqref="O148:P148">
    <cfRule type="expression" dxfId="1748" priority="41" stopIfTrue="1">
      <formula>"esterreur(reference)"</formula>
    </cfRule>
  </conditionalFormatting>
  <conditionalFormatting sqref="Q148">
    <cfRule type="expression" dxfId="1747" priority="40" stopIfTrue="1">
      <formula>"esterreur(reference)"</formula>
    </cfRule>
  </conditionalFormatting>
  <conditionalFormatting sqref="H149:H151 J149:K151">
    <cfRule type="expression" dxfId="1746" priority="39" stopIfTrue="1">
      <formula>"esterreur(reference)"</formula>
    </cfRule>
  </conditionalFormatting>
  <conditionalFormatting sqref="L149:L151">
    <cfRule type="expression" dxfId="1745" priority="38" stopIfTrue="1">
      <formula>"esterreur(reference)"</formula>
    </cfRule>
  </conditionalFormatting>
  <conditionalFormatting sqref="O149:P151">
    <cfRule type="expression" dxfId="1744" priority="37" stopIfTrue="1">
      <formula>"esterreur(reference)"</formula>
    </cfRule>
  </conditionalFormatting>
  <conditionalFormatting sqref="L158:L161">
    <cfRule type="expression" dxfId="1743" priority="35" stopIfTrue="1">
      <formula>"esterreur(reference)"</formula>
    </cfRule>
  </conditionalFormatting>
  <conditionalFormatting sqref="AG414:AI417">
    <cfRule type="cellIs" dxfId="1742" priority="34" operator="greaterThan">
      <formula>0</formula>
    </cfRule>
  </conditionalFormatting>
  <conditionalFormatting sqref="AO414:AO417">
    <cfRule type="cellIs" dxfId="1741" priority="33" operator="greaterThan">
      <formula>0</formula>
    </cfRule>
  </conditionalFormatting>
  <conditionalFormatting sqref="Q99">
    <cfRule type="expression" dxfId="1740" priority="32" stopIfTrue="1">
      <formula>"esterreur(reference)"</formula>
    </cfRule>
  </conditionalFormatting>
  <conditionalFormatting sqref="L93">
    <cfRule type="expression" dxfId="1739" priority="31" stopIfTrue="1">
      <formula>"esterreur(reference)"</formula>
    </cfRule>
  </conditionalFormatting>
  <conditionalFormatting sqref="Q93">
    <cfRule type="expression" dxfId="1738" priority="30" stopIfTrue="1">
      <formula>"esterreur(reference)"</formula>
    </cfRule>
  </conditionalFormatting>
  <conditionalFormatting sqref="K171">
    <cfRule type="expression" dxfId="1737" priority="29" stopIfTrue="1">
      <formula>"esterreur(reference)"</formula>
    </cfRule>
  </conditionalFormatting>
  <conditionalFormatting sqref="P171">
    <cfRule type="expression" dxfId="1736" priority="28" stopIfTrue="1">
      <formula>"esterreur(reference)"</formula>
    </cfRule>
  </conditionalFormatting>
  <conditionalFormatting sqref="K180 K177 K174">
    <cfRule type="expression" dxfId="1735" priority="27" stopIfTrue="1">
      <formula>"esterreur(reference)"</formula>
    </cfRule>
  </conditionalFormatting>
  <conditionalFormatting sqref="Q207">
    <cfRule type="expression" dxfId="1734" priority="18" stopIfTrue="1">
      <formula>"esterreur(reference)"</formula>
    </cfRule>
  </conditionalFormatting>
  <conditionalFormatting sqref="Q197">
    <cfRule type="expression" dxfId="1733" priority="26" stopIfTrue="1">
      <formula>"esterreur(reference)"</formula>
    </cfRule>
  </conditionalFormatting>
  <conditionalFormatting sqref="Q199">
    <cfRule type="expression" dxfId="1732" priority="25" stopIfTrue="1">
      <formula>"esterreur(reference)"</formula>
    </cfRule>
  </conditionalFormatting>
  <conditionalFormatting sqref="Q198">
    <cfRule type="expression" dxfId="1731" priority="24" stopIfTrue="1">
      <formula>"esterreur(reference)"</formula>
    </cfRule>
  </conditionalFormatting>
  <conditionalFormatting sqref="Q200">
    <cfRule type="expression" dxfId="1730" priority="23" stopIfTrue="1">
      <formula>"esterreur(reference)"</formula>
    </cfRule>
  </conditionalFormatting>
  <conditionalFormatting sqref="Q201">
    <cfRule type="expression" dxfId="1729" priority="22" stopIfTrue="1">
      <formula>"esterreur(reference)"</formula>
    </cfRule>
  </conditionalFormatting>
  <conditionalFormatting sqref="Q202:Q204">
    <cfRule type="expression" dxfId="1728" priority="21" stopIfTrue="1">
      <formula>"esterreur(reference)"</formula>
    </cfRule>
  </conditionalFormatting>
  <conditionalFormatting sqref="Q206">
    <cfRule type="expression" dxfId="1727" priority="19" stopIfTrue="1">
      <formula>"esterreur(reference)"</formula>
    </cfRule>
  </conditionalFormatting>
  <conditionalFormatting sqref="Q205">
    <cfRule type="expression" dxfId="1726" priority="20" stopIfTrue="1">
      <formula>"esterreur(reference)"</formula>
    </cfRule>
  </conditionalFormatting>
  <conditionalFormatting sqref="Q208">
    <cfRule type="expression" dxfId="1725" priority="17" stopIfTrue="1">
      <formula>"esterreur(reference)"</formula>
    </cfRule>
  </conditionalFormatting>
  <conditionalFormatting sqref="Q211:Q224">
    <cfRule type="expression" dxfId="1724" priority="16" stopIfTrue="1">
      <formula>"esterreur(reference)"</formula>
    </cfRule>
  </conditionalFormatting>
  <conditionalFormatting sqref="Q225:Q227">
    <cfRule type="expression" dxfId="1723" priority="15" stopIfTrue="1">
      <formula>"esterreur(reference)"</formula>
    </cfRule>
  </conditionalFormatting>
  <conditionalFormatting sqref="Q210">
    <cfRule type="expression" dxfId="1722" priority="14" stopIfTrue="1">
      <formula>"esterreur(reference)"</formula>
    </cfRule>
  </conditionalFormatting>
  <conditionalFormatting sqref="L240">
    <cfRule type="expression" dxfId="1721" priority="13" stopIfTrue="1">
      <formula>"esterreur(reference)"</formula>
    </cfRule>
  </conditionalFormatting>
  <conditionalFormatting sqref="K240">
    <cfRule type="expression" dxfId="1720" priority="12" stopIfTrue="1">
      <formula>"esterreur(reference)"</formula>
    </cfRule>
  </conditionalFormatting>
  <conditionalFormatting sqref="L294">
    <cfRule type="expression" dxfId="1719" priority="11" stopIfTrue="1">
      <formula>"esterreur(reference)"</formula>
    </cfRule>
  </conditionalFormatting>
  <conditionalFormatting sqref="Q275:Q283">
    <cfRule type="expression" dxfId="1718" priority="10" stopIfTrue="1">
      <formula>"esterreur(reference)"</formula>
    </cfRule>
  </conditionalFormatting>
  <conditionalFormatting sqref="Q271">
    <cfRule type="expression" dxfId="1717" priority="5" stopIfTrue="1">
      <formula>"esterreur(reference)"</formula>
    </cfRule>
  </conditionalFormatting>
  <conditionalFormatting sqref="Q274">
    <cfRule type="expression" dxfId="1716" priority="3" stopIfTrue="1">
      <formula>"esterreur(reference)"</formula>
    </cfRule>
  </conditionalFormatting>
  <conditionalFormatting sqref="Q268">
    <cfRule type="expression" dxfId="1715" priority="8" stopIfTrue="1">
      <formula>"esterreur(reference)"</formula>
    </cfRule>
  </conditionalFormatting>
  <conditionalFormatting sqref="Q267">
    <cfRule type="expression" dxfId="1714" priority="9" stopIfTrue="1">
      <formula>"esterreur(reference)"</formula>
    </cfRule>
  </conditionalFormatting>
  <conditionalFormatting sqref="Q269">
    <cfRule type="expression" dxfId="1713" priority="7" stopIfTrue="1">
      <formula>"esterreur(reference)"</formula>
    </cfRule>
  </conditionalFormatting>
  <conditionalFormatting sqref="Q270">
    <cfRule type="expression" dxfId="1712" priority="6" stopIfTrue="1">
      <formula>"esterreur(reference)"</formula>
    </cfRule>
  </conditionalFormatting>
  <conditionalFormatting sqref="Q272:Q273">
    <cfRule type="expression" dxfId="1711" priority="4" stopIfTrue="1">
      <formula>"esterreur(reference)"</formula>
    </cfRule>
  </conditionalFormatting>
  <conditionalFormatting sqref="Q266">
    <cfRule type="expression" dxfId="1710" priority="2" stopIfTrue="1">
      <formula>"esterreur(reference)"</formula>
    </cfRule>
  </conditionalFormatting>
  <conditionalFormatting sqref="G111:G112">
    <cfRule type="expression" dxfId="1709" priority="1" stopIfTrue="1">
      <formula>"esterreur(reference)"</formula>
    </cfRule>
  </conditionalFormatting>
  <printOptions horizontalCentered="1"/>
  <pageMargins left="0" right="0" top="0.5" bottom="0.25" header="0" footer="0"/>
  <pageSetup orientation="landscape"/>
  <rowBreaks count="11" manualBreakCount="11">
    <brk id="400" man="1"/>
    <brk id="289" man="1"/>
    <brk id="354" man="1"/>
    <brk id="498" man="1"/>
    <brk id="482" man="1"/>
    <brk id="483" man="1"/>
    <brk id="166" man="1"/>
    <brk id="87" man="1"/>
    <brk id="88" man="1"/>
    <brk id="234" man="1"/>
    <brk id="398" man="1"/>
  </rowBreaks>
  <colBreaks count="2" manualBreakCount="2">
    <brk id="19" man="1"/>
    <brk id="20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82C2-85CE-4FF8-9D93-3CBF7E44790D}">
  <sheetPr>
    <tabColor theme="4" tint="0.79998168889431442"/>
    <pageSetUpPr fitToPage="1"/>
  </sheetPr>
  <dimension ref="A1:BJ697"/>
  <sheetViews>
    <sheetView topLeftCell="C1" workbookViewId="0">
      <selection sqref="A1:XFD1048576"/>
    </sheetView>
  </sheetViews>
  <sheetFormatPr baseColWidth="10" defaultColWidth="12.625" defaultRowHeight="15" customHeight="1"/>
  <cols>
    <col min="1" max="1" width="24.125" hidden="1" customWidth="1"/>
    <col min="2" max="2" width="21.625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9.875" customWidth="1"/>
    <col min="23" max="23" width="12.875" customWidth="1"/>
    <col min="24" max="24" width="13.375" customWidth="1"/>
    <col min="25" max="25" width="10.5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6.3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" customWidth="1"/>
    <col min="43" max="43" width="24" customWidth="1"/>
    <col min="44" max="62" width="11" customWidth="1"/>
  </cols>
  <sheetData>
    <row r="1" spans="1:40" ht="35.25">
      <c r="B1" s="1"/>
      <c r="C1" s="1" t="s">
        <v>256</v>
      </c>
      <c r="D1" s="2"/>
      <c r="E1" s="2"/>
      <c r="F1" s="2"/>
      <c r="G1" s="2"/>
      <c r="H1" s="1"/>
      <c r="I1" s="2"/>
      <c r="J1" s="1"/>
      <c r="K1" s="749" t="s">
        <v>0</v>
      </c>
      <c r="L1" s="2"/>
      <c r="M1" s="2"/>
      <c r="N1" s="4"/>
      <c r="O1" s="1"/>
      <c r="P1" s="2"/>
      <c r="Q1" s="1"/>
      <c r="R1" s="2"/>
      <c r="S1" s="5" t="s">
        <v>587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10" t="s">
        <v>258</v>
      </c>
      <c r="K2" s="9"/>
      <c r="L2" s="10" t="s">
        <v>259</v>
      </c>
      <c r="M2" s="11"/>
      <c r="N2" s="11"/>
      <c r="O2" s="9" t="s">
        <v>258</v>
      </c>
      <c r="P2" s="9"/>
      <c r="Q2" s="9" t="s">
        <v>259</v>
      </c>
      <c r="R2" s="11"/>
      <c r="S2" s="11"/>
      <c r="T2" s="11"/>
      <c r="U2" s="11"/>
      <c r="Z2" t="s">
        <v>4</v>
      </c>
      <c r="AC2" t="s">
        <v>4</v>
      </c>
    </row>
    <row r="3" spans="1:40" ht="21" thickTop="1">
      <c r="B3" s="12"/>
      <c r="C3" s="13"/>
      <c r="D3" s="774" t="s">
        <v>5</v>
      </c>
      <c r="E3" s="775"/>
      <c r="F3" s="776"/>
      <c r="G3" s="777" t="s">
        <v>6</v>
      </c>
      <c r="H3" s="775"/>
      <c r="I3" s="776"/>
      <c r="J3" s="777" t="s">
        <v>7</v>
      </c>
      <c r="K3" s="775"/>
      <c r="L3" s="776"/>
      <c r="M3" s="777" t="s">
        <v>8</v>
      </c>
      <c r="N3" s="776"/>
      <c r="O3" s="774" t="s">
        <v>9</v>
      </c>
      <c r="P3" s="775"/>
      <c r="Q3" s="776"/>
      <c r="R3" s="777" t="s">
        <v>10</v>
      </c>
      <c r="S3" s="778"/>
      <c r="T3" s="14"/>
      <c r="U3" s="14"/>
      <c r="V3" s="12" t="s">
        <v>260</v>
      </c>
      <c r="W3" s="12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12" t="s">
        <v>261</v>
      </c>
      <c r="W4" s="12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25">
      <c r="A5" t="s">
        <v>262</v>
      </c>
      <c r="B5" s="12" t="s">
        <v>0</v>
      </c>
      <c r="C5" s="21" t="s">
        <v>16</v>
      </c>
      <c r="D5" s="22"/>
      <c r="E5" s="22"/>
      <c r="F5" s="23">
        <v>6849878.5681195715</v>
      </c>
      <c r="G5" s="24"/>
      <c r="H5" s="22"/>
      <c r="I5" s="25">
        <v>6849878.5681195715</v>
      </c>
      <c r="J5" s="24"/>
      <c r="K5" s="26"/>
      <c r="L5" s="23">
        <v>22095178.34</v>
      </c>
      <c r="M5" s="27"/>
      <c r="N5" s="28"/>
      <c r="O5" s="24"/>
      <c r="P5" s="26"/>
      <c r="Q5" s="23">
        <v>20470377.530000001</v>
      </c>
      <c r="R5" s="27"/>
      <c r="S5" s="29"/>
      <c r="T5" s="14"/>
      <c r="U5" s="14"/>
      <c r="V5" s="12" t="s">
        <v>263</v>
      </c>
      <c r="W5" s="12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25">
      <c r="A6" t="s">
        <v>264</v>
      </c>
      <c r="B6" s="12" t="s">
        <v>0</v>
      </c>
      <c r="C6" s="30" t="s">
        <v>17</v>
      </c>
      <c r="D6" s="31">
        <v>204.53226999207939</v>
      </c>
      <c r="E6" s="31">
        <v>955.0562178995126</v>
      </c>
      <c r="F6" s="31">
        <v>195339.81621703733</v>
      </c>
      <c r="G6" s="32">
        <v>204.53226999207939</v>
      </c>
      <c r="H6" s="31">
        <v>955.0562178995126</v>
      </c>
      <c r="I6" s="31">
        <v>195339.81621703733</v>
      </c>
      <c r="J6" s="32">
        <v>174</v>
      </c>
      <c r="K6" s="31">
        <v>1036.2560919540213</v>
      </c>
      <c r="L6" s="33">
        <v>180308.55999999971</v>
      </c>
      <c r="M6" s="32">
        <v>-30.532269992079392</v>
      </c>
      <c r="N6" s="34">
        <v>-15031.256217037619</v>
      </c>
      <c r="O6" s="32">
        <v>306</v>
      </c>
      <c r="P6" s="31">
        <v>582.60336601307017</v>
      </c>
      <c r="Q6" s="33">
        <v>178276.62999999948</v>
      </c>
      <c r="R6" s="32">
        <v>-132</v>
      </c>
      <c r="S6" s="35">
        <v>2031.9300000002258</v>
      </c>
      <c r="T6" s="14"/>
      <c r="U6" s="14"/>
      <c r="V6" s="12" t="s">
        <v>265</v>
      </c>
      <c r="W6" s="12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25">
      <c r="A7" t="s">
        <v>266</v>
      </c>
      <c r="B7" s="12" t="s">
        <v>0</v>
      </c>
      <c r="C7" s="30" t="s">
        <v>18</v>
      </c>
      <c r="D7" s="31">
        <v>274.73476530289213</v>
      </c>
      <c r="E7" s="31">
        <v>1702.6668817908317</v>
      </c>
      <c r="F7" s="31">
        <v>467781.78615781129</v>
      </c>
      <c r="G7" s="32">
        <v>274.73476530289213</v>
      </c>
      <c r="H7" s="31">
        <v>1702.6668817908317</v>
      </c>
      <c r="I7" s="31">
        <v>467781.78615781129</v>
      </c>
      <c r="J7" s="32">
        <v>278</v>
      </c>
      <c r="K7" s="31">
        <v>2164.244892086328</v>
      </c>
      <c r="L7" s="33">
        <v>601660.07999999914</v>
      </c>
      <c r="M7" s="32">
        <v>3.2652346971078714</v>
      </c>
      <c r="N7" s="34">
        <v>133878.29384218785</v>
      </c>
      <c r="O7" s="32">
        <v>210</v>
      </c>
      <c r="P7" s="31">
        <v>755.97257142857245</v>
      </c>
      <c r="Q7" s="33">
        <v>158754.24000000022</v>
      </c>
      <c r="R7" s="32">
        <v>68</v>
      </c>
      <c r="S7" s="35">
        <v>442905.83999999892</v>
      </c>
      <c r="T7" s="14"/>
      <c r="U7" s="14"/>
      <c r="V7" s="12" t="s">
        <v>267</v>
      </c>
      <c r="W7" s="12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25">
      <c r="A8" t="s">
        <v>268</v>
      </c>
      <c r="B8" s="12" t="s">
        <v>0</v>
      </c>
      <c r="C8" s="30" t="s">
        <v>19</v>
      </c>
      <c r="D8" s="31">
        <v>0</v>
      </c>
      <c r="E8" s="31">
        <v>0</v>
      </c>
      <c r="F8" s="31">
        <v>0</v>
      </c>
      <c r="G8" s="32">
        <v>0</v>
      </c>
      <c r="H8" s="31">
        <v>0</v>
      </c>
      <c r="I8" s="31">
        <v>0</v>
      </c>
      <c r="J8" s="32">
        <v>0</v>
      </c>
      <c r="K8" s="31">
        <v>0</v>
      </c>
      <c r="L8" s="33">
        <v>0</v>
      </c>
      <c r="M8" s="32">
        <v>0</v>
      </c>
      <c r="N8" s="34">
        <v>0</v>
      </c>
      <c r="O8" s="32">
        <v>0</v>
      </c>
      <c r="P8" s="31">
        <v>0</v>
      </c>
      <c r="Q8" s="33">
        <v>0</v>
      </c>
      <c r="R8" s="32">
        <v>0</v>
      </c>
      <c r="S8" s="35">
        <v>0</v>
      </c>
      <c r="T8" s="14"/>
      <c r="U8" s="14"/>
      <c r="V8" s="12"/>
      <c r="W8" s="12"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25">
      <c r="A9" t="s">
        <v>269</v>
      </c>
      <c r="B9" s="12" t="s">
        <v>0</v>
      </c>
      <c r="C9" s="30" t="s">
        <v>20</v>
      </c>
      <c r="D9" s="31">
        <v>0</v>
      </c>
      <c r="E9" s="31">
        <v>0</v>
      </c>
      <c r="F9" s="31">
        <v>0</v>
      </c>
      <c r="G9" s="32">
        <v>0</v>
      </c>
      <c r="H9" s="31">
        <v>0</v>
      </c>
      <c r="I9" s="31">
        <v>0</v>
      </c>
      <c r="J9" s="32">
        <v>0</v>
      </c>
      <c r="K9" s="31">
        <v>0</v>
      </c>
      <c r="L9" s="33">
        <v>0</v>
      </c>
      <c r="M9" s="32">
        <v>0</v>
      </c>
      <c r="N9" s="34">
        <v>0</v>
      </c>
      <c r="O9" s="32">
        <v>0</v>
      </c>
      <c r="P9" s="31">
        <v>0</v>
      </c>
      <c r="Q9" s="33">
        <v>0</v>
      </c>
      <c r="R9" s="32">
        <v>0</v>
      </c>
      <c r="S9" s="35"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25" hidden="1" customHeight="1">
      <c r="A10" t="s">
        <v>270</v>
      </c>
      <c r="B10" s="12" t="s">
        <v>0</v>
      </c>
      <c r="C10" s="30" t="s">
        <v>21</v>
      </c>
      <c r="D10" s="31">
        <v>0</v>
      </c>
      <c r="E10" s="31">
        <v>0</v>
      </c>
      <c r="F10" s="31">
        <v>0</v>
      </c>
      <c r="G10" s="32">
        <v>0</v>
      </c>
      <c r="H10" s="31">
        <v>0</v>
      </c>
      <c r="I10" s="31">
        <v>0</v>
      </c>
      <c r="J10" s="32">
        <v>0</v>
      </c>
      <c r="K10" s="31">
        <v>0</v>
      </c>
      <c r="L10" s="33">
        <v>0</v>
      </c>
      <c r="M10" s="32">
        <v>0</v>
      </c>
      <c r="N10" s="34">
        <v>0</v>
      </c>
      <c r="O10" s="32">
        <v>0</v>
      </c>
      <c r="P10" s="31">
        <v>0</v>
      </c>
      <c r="Q10" s="33">
        <v>0</v>
      </c>
      <c r="R10" s="32">
        <v>0</v>
      </c>
      <c r="S10" s="35"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25" hidden="1" customHeight="1">
      <c r="A11" t="s">
        <v>270</v>
      </c>
      <c r="B11" s="12" t="s">
        <v>0</v>
      </c>
      <c r="C11" s="30" t="s">
        <v>21</v>
      </c>
      <c r="D11" s="31">
        <v>0</v>
      </c>
      <c r="E11" s="31">
        <v>0</v>
      </c>
      <c r="F11" s="31">
        <v>0</v>
      </c>
      <c r="G11" s="32">
        <v>0</v>
      </c>
      <c r="H11" s="31">
        <v>0</v>
      </c>
      <c r="I11" s="31">
        <v>0</v>
      </c>
      <c r="J11" s="32">
        <v>0</v>
      </c>
      <c r="K11" s="31">
        <v>0</v>
      </c>
      <c r="L11" s="33">
        <v>0</v>
      </c>
      <c r="M11" s="32">
        <v>0</v>
      </c>
      <c r="N11" s="34">
        <v>0</v>
      </c>
      <c r="O11" s="32">
        <v>0</v>
      </c>
      <c r="P11" s="31">
        <v>0</v>
      </c>
      <c r="Q11" s="33">
        <v>0</v>
      </c>
      <c r="R11" s="32">
        <v>0</v>
      </c>
      <c r="S11" s="35"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25" hidden="1" customHeight="1">
      <c r="A12" t="s">
        <v>270</v>
      </c>
      <c r="B12" s="12" t="s">
        <v>0</v>
      </c>
      <c r="C12" s="30" t="s">
        <v>21</v>
      </c>
      <c r="D12" s="31">
        <v>0</v>
      </c>
      <c r="E12" s="31">
        <v>0</v>
      </c>
      <c r="F12" s="31">
        <v>0</v>
      </c>
      <c r="G12" s="32">
        <v>0</v>
      </c>
      <c r="H12" s="31">
        <v>0</v>
      </c>
      <c r="I12" s="31">
        <v>0</v>
      </c>
      <c r="J12" s="32">
        <v>0</v>
      </c>
      <c r="K12" s="31">
        <v>0</v>
      </c>
      <c r="L12" s="33">
        <v>0</v>
      </c>
      <c r="M12" s="32">
        <v>0</v>
      </c>
      <c r="N12" s="34">
        <v>0</v>
      </c>
      <c r="O12" s="32">
        <v>0</v>
      </c>
      <c r="P12" s="31">
        <v>0</v>
      </c>
      <c r="Q12" s="33">
        <v>0</v>
      </c>
      <c r="R12" s="32">
        <v>0</v>
      </c>
      <c r="S12" s="35"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25">
      <c r="A13" t="s">
        <v>271</v>
      </c>
      <c r="B13" s="12" t="s">
        <v>0</v>
      </c>
      <c r="C13" s="36" t="s">
        <v>22</v>
      </c>
      <c r="D13" s="37">
        <v>479.26703529497149</v>
      </c>
      <c r="E13" s="37">
        <v>1383.6161336794662</v>
      </c>
      <c r="F13" s="38">
        <v>663121.60237484868</v>
      </c>
      <c r="G13" s="39">
        <v>479.26703529497149</v>
      </c>
      <c r="H13" s="37">
        <v>1383.6161336794662</v>
      </c>
      <c r="I13" s="38">
        <v>663121.60237484868</v>
      </c>
      <c r="J13" s="39">
        <v>452</v>
      </c>
      <c r="K13" s="37">
        <v>1730.0191150442452</v>
      </c>
      <c r="L13" s="38">
        <v>781968.63999999885</v>
      </c>
      <c r="M13" s="39">
        <v>-27.267035294971521</v>
      </c>
      <c r="N13" s="38">
        <v>118847.03762515023</v>
      </c>
      <c r="O13" s="39">
        <v>516</v>
      </c>
      <c r="P13" s="37">
        <v>653.16060077519319</v>
      </c>
      <c r="Q13" s="38">
        <v>337030.8699999997</v>
      </c>
      <c r="R13" s="39">
        <v>-64</v>
      </c>
      <c r="S13" s="40">
        <v>444937.76999999915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25">
      <c r="A14" t="s">
        <v>0</v>
      </c>
      <c r="B14" s="12" t="s">
        <v>0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v>-5.6893200005273988E-2</v>
      </c>
      <c r="N14" s="44">
        <v>0.17922359518905931</v>
      </c>
      <c r="O14" s="42"/>
      <c r="P14" s="31"/>
      <c r="Q14" s="41"/>
      <c r="R14" s="43">
        <v>-0.12403100775193798</v>
      </c>
      <c r="S14" s="45">
        <v>1.3201691880628013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25">
      <c r="A15" t="s">
        <v>272</v>
      </c>
      <c r="B15" s="12" t="s">
        <v>0</v>
      </c>
      <c r="C15" s="46" t="s">
        <v>23</v>
      </c>
      <c r="D15" s="26">
        <v>49.951775509616745</v>
      </c>
      <c r="E15" s="26">
        <v>790.03378359300484</v>
      </c>
      <c r="F15" s="23">
        <v>39463.590203050917</v>
      </c>
      <c r="G15" s="47">
        <v>49.951775509616745</v>
      </c>
      <c r="H15" s="48">
        <v>790.03378359300484</v>
      </c>
      <c r="I15" s="49">
        <v>39463.590203050917</v>
      </c>
      <c r="J15" s="50">
        <v>60</v>
      </c>
      <c r="K15" s="51">
        <v>1310.507666666666</v>
      </c>
      <c r="L15" s="51">
        <v>78630.459999999963</v>
      </c>
      <c r="M15" s="52">
        <v>10.048224490383255</v>
      </c>
      <c r="N15" s="49">
        <v>39166.869796949046</v>
      </c>
      <c r="O15" s="50">
        <v>38</v>
      </c>
      <c r="P15" s="51">
        <v>243.42105263157896</v>
      </c>
      <c r="Q15" s="51">
        <v>9250</v>
      </c>
      <c r="R15" s="52">
        <v>22</v>
      </c>
      <c r="S15" s="53">
        <v>69380.459999999963</v>
      </c>
      <c r="T15" s="14"/>
      <c r="U15" s="14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25">
      <c r="A16" t="s">
        <v>0</v>
      </c>
      <c r="B16" s="12" t="s">
        <v>0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25">
      <c r="A17" t="s">
        <v>273</v>
      </c>
      <c r="B17" s="12" t="s">
        <v>0</v>
      </c>
      <c r="C17" s="54" t="s">
        <v>24</v>
      </c>
      <c r="D17" s="31">
        <v>16.189134688715374</v>
      </c>
      <c r="E17" s="31">
        <v>800.00000000000011</v>
      </c>
      <c r="F17" s="31">
        <v>12951.307750972301</v>
      </c>
      <c r="G17" s="32">
        <v>16.189134688715374</v>
      </c>
      <c r="H17" s="31">
        <v>800.00000000000011</v>
      </c>
      <c r="I17" s="31">
        <v>12951.307750972301</v>
      </c>
      <c r="J17" s="52">
        <v>19</v>
      </c>
      <c r="K17" s="31">
        <v>1735.2200000000028</v>
      </c>
      <c r="L17" s="34">
        <v>32969.180000000051</v>
      </c>
      <c r="M17" s="52">
        <v>2.8108653112846262</v>
      </c>
      <c r="N17" s="34">
        <v>20017.872249027751</v>
      </c>
      <c r="O17" s="52">
        <v>9</v>
      </c>
      <c r="P17" s="31">
        <v>971.66444444444232</v>
      </c>
      <c r="Q17" s="34">
        <v>8744.9799999999814</v>
      </c>
      <c r="R17" s="32">
        <v>10</v>
      </c>
      <c r="S17" s="35">
        <v>24224.20000000007</v>
      </c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25">
      <c r="A18" t="s">
        <v>0</v>
      </c>
      <c r="B18" s="12" t="s">
        <v>0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25">
      <c r="A19" t="s">
        <v>274</v>
      </c>
      <c r="B19" s="12" t="s">
        <v>0</v>
      </c>
      <c r="C19" s="46" t="s">
        <v>25</v>
      </c>
      <c r="D19" s="31">
        <v>0</v>
      </c>
      <c r="E19" s="31">
        <v>0</v>
      </c>
      <c r="F19" s="31">
        <v>40000</v>
      </c>
      <c r="G19" s="32">
        <v>0</v>
      </c>
      <c r="H19" s="31">
        <v>0</v>
      </c>
      <c r="I19" s="31">
        <v>40000</v>
      </c>
      <c r="J19" s="47"/>
      <c r="K19" s="31"/>
      <c r="L19" s="34">
        <v>46793.959999999963</v>
      </c>
      <c r="M19" s="32"/>
      <c r="N19" s="34">
        <v>6793.9599999999627</v>
      </c>
      <c r="O19" s="47"/>
      <c r="P19" s="31"/>
      <c r="Q19" s="34">
        <v>43048.550000000047</v>
      </c>
      <c r="R19" s="32">
        <v>0</v>
      </c>
      <c r="S19" s="35">
        <v>3745.4099999999162</v>
      </c>
      <c r="T19" s="14"/>
      <c r="U19" s="14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25">
      <c r="A20" t="s">
        <v>0</v>
      </c>
      <c r="B20" s="12" t="s">
        <v>0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5.75" customHeight="1">
      <c r="A21" t="s">
        <v>275</v>
      </c>
      <c r="B21" s="12" t="s">
        <v>0</v>
      </c>
      <c r="C21" s="30" t="s">
        <v>26</v>
      </c>
      <c r="D21" s="31">
        <v>0</v>
      </c>
      <c r="E21" s="31">
        <v>0</v>
      </c>
      <c r="F21" s="31">
        <v>49788.796743649167</v>
      </c>
      <c r="G21" s="42">
        <v>0</v>
      </c>
      <c r="H21" s="31">
        <v>0</v>
      </c>
      <c r="I21" s="31">
        <v>49788.796743649167</v>
      </c>
      <c r="J21" s="32"/>
      <c r="K21" s="31">
        <v>13.254296875</v>
      </c>
      <c r="L21" s="34">
        <v>6786.2</v>
      </c>
      <c r="M21" s="32"/>
      <c r="N21" s="34">
        <v>-43002.59674364917</v>
      </c>
      <c r="O21" s="32"/>
      <c r="P21" s="31">
        <v>100.66761732851985</v>
      </c>
      <c r="Q21" s="34">
        <v>55769.86</v>
      </c>
      <c r="R21" s="32">
        <v>-13.254296875</v>
      </c>
      <c r="S21" s="35">
        <v>-48983.66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5.75" customHeight="1">
      <c r="A22" t="s">
        <v>276</v>
      </c>
      <c r="B22" s="12" t="s">
        <v>0</v>
      </c>
      <c r="C22" s="30" t="s">
        <v>27</v>
      </c>
      <c r="D22" s="31">
        <v>0</v>
      </c>
      <c r="E22" s="31">
        <v>0</v>
      </c>
      <c r="F22" s="31">
        <v>390205.22099092486</v>
      </c>
      <c r="G22" s="42">
        <v>0</v>
      </c>
      <c r="H22" s="31">
        <v>0</v>
      </c>
      <c r="I22" s="31">
        <v>390205.22099092486</v>
      </c>
      <c r="J22" s="32"/>
      <c r="K22" s="31">
        <v>783.95705078125002</v>
      </c>
      <c r="L22" s="34">
        <v>401386.01</v>
      </c>
      <c r="M22" s="32"/>
      <c r="N22" s="34">
        <v>11180.789009075146</v>
      </c>
      <c r="O22" s="32"/>
      <c r="P22" s="31">
        <v>524.42545126353798</v>
      </c>
      <c r="Q22" s="34">
        <v>290531.7</v>
      </c>
      <c r="R22" s="32">
        <v>-783.95705078125002</v>
      </c>
      <c r="S22" s="35">
        <v>110854.31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5.75" customHeight="1">
      <c r="A23" t="s">
        <v>277</v>
      </c>
      <c r="B23" s="12" t="s">
        <v>0</v>
      </c>
      <c r="C23" s="30" t="s">
        <v>28</v>
      </c>
      <c r="D23" s="31">
        <v>0</v>
      </c>
      <c r="E23" s="31">
        <v>0</v>
      </c>
      <c r="F23" s="31">
        <v>9841.971449325998</v>
      </c>
      <c r="G23" s="42">
        <v>0</v>
      </c>
      <c r="H23" s="31">
        <v>0</v>
      </c>
      <c r="I23" s="31">
        <v>9841.971449325998</v>
      </c>
      <c r="J23" s="32"/>
      <c r="K23" s="31">
        <v>22.488046874999998</v>
      </c>
      <c r="L23" s="34">
        <v>11513.88</v>
      </c>
      <c r="M23" s="52"/>
      <c r="N23" s="34">
        <v>1671.9085506740012</v>
      </c>
      <c r="O23" s="32"/>
      <c r="P23" s="31">
        <v>27.747617328519855</v>
      </c>
      <c r="Q23" s="34">
        <v>15372.18</v>
      </c>
      <c r="R23" s="32">
        <v>-22.488046874999998</v>
      </c>
      <c r="S23" s="35">
        <v>-3858.3000000000011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5.75" customHeight="1">
      <c r="A24" t="s">
        <v>278</v>
      </c>
      <c r="B24" s="12" t="s">
        <v>0</v>
      </c>
      <c r="C24" s="36" t="s">
        <v>29</v>
      </c>
      <c r="D24" s="37">
        <v>529.2188108045882</v>
      </c>
      <c r="E24" s="37">
        <v>850.00000000000023</v>
      </c>
      <c r="F24" s="38">
        <v>449835.98918390006</v>
      </c>
      <c r="G24" s="39">
        <v>529.2188108045882</v>
      </c>
      <c r="H24" s="37">
        <v>850.00000000000023</v>
      </c>
      <c r="I24" s="38">
        <v>449835.98918390006</v>
      </c>
      <c r="J24" s="39">
        <v>512</v>
      </c>
      <c r="K24" s="37">
        <v>819.69939453125005</v>
      </c>
      <c r="L24" s="38">
        <v>419686.09</v>
      </c>
      <c r="M24" s="59">
        <v>-17.218810804588202</v>
      </c>
      <c r="N24" s="38">
        <v>-30149.899183900037</v>
      </c>
      <c r="O24" s="39">
        <v>554</v>
      </c>
      <c r="P24" s="37">
        <v>652.84068592057758</v>
      </c>
      <c r="Q24" s="38">
        <v>361673.74</v>
      </c>
      <c r="R24" s="57"/>
      <c r="S24" s="40">
        <v>58012.350000000035</v>
      </c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15.75" customHeight="1">
      <c r="A25" t="s">
        <v>0</v>
      </c>
      <c r="B25" s="12" t="s">
        <v>0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v>-6.7024204174055718E-2</v>
      </c>
      <c r="O25" s="42"/>
      <c r="P25" s="14"/>
      <c r="Q25" s="60"/>
      <c r="R25" s="61"/>
      <c r="S25" s="45">
        <v>0.16039967402665187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15.75" customHeight="1" thickBot="1">
      <c r="A26" t="s">
        <v>0</v>
      </c>
      <c r="B26" s="12" t="s">
        <v>0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8" customHeight="1" thickTop="1">
      <c r="A27" t="s">
        <v>279</v>
      </c>
      <c r="B27" s="12" t="s">
        <v>0</v>
      </c>
      <c r="C27" s="63" t="s">
        <v>30</v>
      </c>
      <c r="D27" s="64">
        <v>545.4079454933036</v>
      </c>
      <c r="E27" s="65">
        <v>2210.038374894873</v>
      </c>
      <c r="F27" s="66">
        <v>1205372.4895127721</v>
      </c>
      <c r="G27" s="67">
        <v>545.4079454933036</v>
      </c>
      <c r="H27" s="68">
        <v>2210.038374894873</v>
      </c>
      <c r="I27" s="66">
        <v>1205372.4895127721</v>
      </c>
      <c r="J27" s="67">
        <v>531</v>
      </c>
      <c r="K27" s="68">
        <v>2561.2962900188304</v>
      </c>
      <c r="L27" s="66">
        <v>1360048.3299999989</v>
      </c>
      <c r="M27" s="67">
        <v>-14.4079454933036</v>
      </c>
      <c r="N27" s="66">
        <v>154675.84048722684</v>
      </c>
      <c r="O27" s="67">
        <v>563</v>
      </c>
      <c r="P27" s="68">
        <v>1349.4638365896974</v>
      </c>
      <c r="Q27" s="66">
        <v>759748.13999999966</v>
      </c>
      <c r="R27" s="67">
        <v>-32</v>
      </c>
      <c r="S27" s="69">
        <v>600300.18999999925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2.5" customHeight="1" thickBot="1">
      <c r="A28" t="s">
        <v>0</v>
      </c>
      <c r="B28" s="12" t="s">
        <v>0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v>-2.6416823613143528E-2</v>
      </c>
      <c r="N28" s="75">
        <v>0.12832202645486701</v>
      </c>
      <c r="O28" s="73"/>
      <c r="P28" s="71"/>
      <c r="Q28" s="72"/>
      <c r="R28" s="74">
        <v>-5.6838365896980464E-2</v>
      </c>
      <c r="S28" s="76">
        <v>0.79013051614710039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15.75" customHeight="1" thickTop="1">
      <c r="A29" t="s">
        <v>0</v>
      </c>
      <c r="B29" s="12" t="s">
        <v>0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15.75" customHeight="1">
      <c r="A30" t="s">
        <v>280</v>
      </c>
      <c r="B30" s="12" t="s">
        <v>0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.75" customHeight="1">
      <c r="A31" t="s">
        <v>281</v>
      </c>
      <c r="B31" s="12" t="s">
        <v>0</v>
      </c>
      <c r="C31" s="30" t="s">
        <v>32</v>
      </c>
      <c r="D31" s="82">
        <v>0.28512039705612197</v>
      </c>
      <c r="E31" s="83">
        <v>385.50037700237232</v>
      </c>
      <c r="F31" s="31">
        <v>204014.05108191591</v>
      </c>
      <c r="G31" s="84">
        <v>0.28512039705612197</v>
      </c>
      <c r="H31" s="83">
        <v>385.50037700237232</v>
      </c>
      <c r="I31" s="31">
        <v>204014.05108191591</v>
      </c>
      <c r="J31" s="85">
        <v>0.34685555310893579</v>
      </c>
      <c r="K31" s="83">
        <v>605.34984374999999</v>
      </c>
      <c r="L31" s="31">
        <v>309939.12</v>
      </c>
      <c r="M31" s="42"/>
      <c r="N31" s="60">
        <v>105925.06891808409</v>
      </c>
      <c r="O31" s="42"/>
      <c r="P31" s="83">
        <v>441.88823104693137</v>
      </c>
      <c r="Q31" s="34">
        <v>244806.08</v>
      </c>
      <c r="R31" s="42"/>
      <c r="S31" s="86">
        <v>65133.040000000008</v>
      </c>
      <c r="T31" s="14"/>
      <c r="U31" s="14"/>
      <c r="V31" s="87"/>
      <c r="W31" s="87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15.75" customHeight="1">
      <c r="A32" t="s">
        <v>282</v>
      </c>
      <c r="B32" s="12" t="s">
        <v>0</v>
      </c>
      <c r="C32" s="88" t="s">
        <v>33</v>
      </c>
      <c r="D32" s="89">
        <v>0.29999999999999993</v>
      </c>
      <c r="E32" s="90">
        <v>255</v>
      </c>
      <c r="F32" s="23">
        <v>134950.79675516998</v>
      </c>
      <c r="G32" s="91">
        <v>0.29999999999999993</v>
      </c>
      <c r="H32" s="92">
        <v>255</v>
      </c>
      <c r="I32" s="23">
        <v>134950.79675516998</v>
      </c>
      <c r="J32" s="93">
        <v>0.30121741704615462</v>
      </c>
      <c r="K32" s="90">
        <v>246.90773437499999</v>
      </c>
      <c r="L32" s="23">
        <v>126416.76</v>
      </c>
      <c r="M32" s="24"/>
      <c r="N32" s="94">
        <v>-8534.0367551699892</v>
      </c>
      <c r="O32" s="24"/>
      <c r="P32" s="90">
        <v>248.87523465703973</v>
      </c>
      <c r="Q32" s="23">
        <v>137876.88</v>
      </c>
      <c r="R32" s="24"/>
      <c r="S32" s="95">
        <v>-11460.12000000001</v>
      </c>
      <c r="T32" s="14"/>
      <c r="U32" s="14"/>
      <c r="V32" s="87"/>
      <c r="W32" s="87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15.75" customHeight="1">
      <c r="A33" t="s">
        <v>283</v>
      </c>
      <c r="B33" s="12" t="s">
        <v>0</v>
      </c>
      <c r="C33" s="30" t="s">
        <v>34</v>
      </c>
      <c r="D33" s="82"/>
      <c r="E33" s="83">
        <v>197.00000000000006</v>
      </c>
      <c r="F33" s="31">
        <v>104256.1057285039</v>
      </c>
      <c r="G33" s="84"/>
      <c r="H33" s="83">
        <v>197.00000000000006</v>
      </c>
      <c r="I33" s="31">
        <v>104256.1057285039</v>
      </c>
      <c r="J33" s="42"/>
      <c r="K33" s="83">
        <v>155.38496093750001</v>
      </c>
      <c r="L33" s="31">
        <v>79557.100000000006</v>
      </c>
      <c r="M33" s="42"/>
      <c r="N33" s="60">
        <v>-24699.005728503893</v>
      </c>
      <c r="O33" s="42"/>
      <c r="P33" s="83">
        <v>176.08738267148016</v>
      </c>
      <c r="Q33" s="34">
        <v>97552.41</v>
      </c>
      <c r="R33" s="42"/>
      <c r="S33" s="86">
        <v>-17995.309999999998</v>
      </c>
      <c r="T33" s="14"/>
      <c r="U33" s="14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5.75" customHeight="1">
      <c r="A34" t="s">
        <v>284</v>
      </c>
      <c r="B34" s="12" t="s">
        <v>0</v>
      </c>
      <c r="C34" s="30" t="s">
        <v>35</v>
      </c>
      <c r="D34" s="82"/>
      <c r="E34" s="83">
        <v>6</v>
      </c>
      <c r="F34" s="31">
        <v>3175.3128648275292</v>
      </c>
      <c r="G34" s="84"/>
      <c r="H34" s="83">
        <v>6</v>
      </c>
      <c r="I34" s="31">
        <v>3175.3128648275292</v>
      </c>
      <c r="J34" s="42"/>
      <c r="K34" s="83">
        <v>7.6217382812499999</v>
      </c>
      <c r="L34" s="31">
        <v>3902.33</v>
      </c>
      <c r="M34" s="42"/>
      <c r="N34" s="60">
        <v>727.01713517247072</v>
      </c>
      <c r="O34" s="42"/>
      <c r="P34" s="83">
        <v>4.4704332129963893</v>
      </c>
      <c r="Q34" s="34">
        <v>2476.62</v>
      </c>
      <c r="R34" s="42"/>
      <c r="S34" s="86">
        <v>1425.71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5.75" customHeight="1">
      <c r="A35" t="s">
        <v>285</v>
      </c>
      <c r="B35" s="12" t="s">
        <v>0</v>
      </c>
      <c r="C35" s="88" t="s">
        <v>36</v>
      </c>
      <c r="D35" s="89"/>
      <c r="E35" s="90">
        <v>34</v>
      </c>
      <c r="F35" s="23">
        <v>17993.439567355999</v>
      </c>
      <c r="G35" s="91"/>
      <c r="H35" s="92">
        <v>34</v>
      </c>
      <c r="I35" s="23">
        <v>17993.439567355999</v>
      </c>
      <c r="J35" s="24"/>
      <c r="K35" s="90">
        <v>13.165703125</v>
      </c>
      <c r="L35" s="23">
        <v>6740.84</v>
      </c>
      <c r="M35" s="24"/>
      <c r="N35" s="94">
        <v>-11252.599567355999</v>
      </c>
      <c r="O35" s="24"/>
      <c r="P35" s="90">
        <v>29.727509025270759</v>
      </c>
      <c r="Q35" s="34">
        <v>16469.04</v>
      </c>
      <c r="R35" s="24"/>
      <c r="S35" s="95">
        <v>-9728.2000000000007</v>
      </c>
      <c r="T35" s="14"/>
      <c r="U35" s="14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15.75" customHeight="1">
      <c r="A36" t="s">
        <v>286</v>
      </c>
      <c r="B36" s="12" t="s">
        <v>0</v>
      </c>
      <c r="C36" s="30" t="s">
        <v>37</v>
      </c>
      <c r="D36" s="82"/>
      <c r="E36" s="83">
        <v>180.66964285714283</v>
      </c>
      <c r="F36" s="31">
        <v>95613.773541346789</v>
      </c>
      <c r="G36" s="84"/>
      <c r="H36" s="83">
        <v>180.66964285714283</v>
      </c>
      <c r="I36" s="31">
        <v>95613.773541346789</v>
      </c>
      <c r="J36" s="42"/>
      <c r="K36" s="83">
        <v>159.89958984374999</v>
      </c>
      <c r="L36" s="96">
        <v>81868.59</v>
      </c>
      <c r="M36" s="14"/>
      <c r="N36" s="60">
        <v>-13745.183541346792</v>
      </c>
      <c r="O36" s="42"/>
      <c r="P36" s="83">
        <v>110.50541516245487</v>
      </c>
      <c r="Q36" s="56">
        <v>61220</v>
      </c>
      <c r="R36" s="42"/>
      <c r="S36" s="86">
        <v>20648.589999999997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.75" customHeight="1">
      <c r="A37" t="s">
        <v>287</v>
      </c>
      <c r="B37" s="12" t="s">
        <v>0</v>
      </c>
      <c r="C37" s="30" t="s">
        <v>38</v>
      </c>
      <c r="D37" s="82"/>
      <c r="E37" s="83">
        <v>223.09658319404977</v>
      </c>
      <c r="F37" s="31">
        <v>118066.90845252189</v>
      </c>
      <c r="G37" s="84"/>
      <c r="H37" s="83">
        <v>223.09658319404977</v>
      </c>
      <c r="I37" s="31">
        <v>118066.90845252189</v>
      </c>
      <c r="J37" s="42"/>
      <c r="K37" s="83">
        <v>202.45083984375</v>
      </c>
      <c r="L37" s="97">
        <v>103654.83</v>
      </c>
      <c r="M37" s="14"/>
      <c r="N37" s="60">
        <v>-14412.078452521891</v>
      </c>
      <c r="O37" s="42"/>
      <c r="P37" s="83">
        <v>299.62579422382674</v>
      </c>
      <c r="Q37" s="34">
        <v>165992.69</v>
      </c>
      <c r="R37" s="42"/>
      <c r="S37" s="86">
        <v>-62337.86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15.75" hidden="1" customHeight="1">
      <c r="A38" t="s">
        <v>270</v>
      </c>
      <c r="B38" s="12" t="s">
        <v>0</v>
      </c>
      <c r="C38" s="30" t="s">
        <v>21</v>
      </c>
      <c r="D38" s="82"/>
      <c r="E38" s="83">
        <v>0</v>
      </c>
      <c r="F38" s="31">
        <v>0</v>
      </c>
      <c r="G38" s="84"/>
      <c r="H38" s="83">
        <v>0</v>
      </c>
      <c r="I38" s="31">
        <v>0</v>
      </c>
      <c r="J38" s="42"/>
      <c r="K38" s="83">
        <v>0</v>
      </c>
      <c r="L38" s="97">
        <v>0</v>
      </c>
      <c r="M38" s="14"/>
      <c r="N38" s="60">
        <v>0</v>
      </c>
      <c r="O38" s="42"/>
      <c r="P38" s="83">
        <v>0</v>
      </c>
      <c r="Q38" s="34">
        <v>0</v>
      </c>
      <c r="R38" s="42"/>
      <c r="S38" s="86"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15.75" hidden="1" customHeight="1">
      <c r="A39" t="s">
        <v>270</v>
      </c>
      <c r="B39" s="12" t="s">
        <v>0</v>
      </c>
      <c r="C39" s="30" t="s">
        <v>21</v>
      </c>
      <c r="D39" s="82"/>
      <c r="E39" s="83">
        <v>0</v>
      </c>
      <c r="F39" s="31">
        <v>0</v>
      </c>
      <c r="G39" s="84"/>
      <c r="H39" s="83">
        <v>0</v>
      </c>
      <c r="I39" s="31">
        <v>0</v>
      </c>
      <c r="J39" s="42"/>
      <c r="K39" s="83">
        <v>0</v>
      </c>
      <c r="L39" s="97">
        <v>0</v>
      </c>
      <c r="M39" s="14"/>
      <c r="N39" s="60">
        <v>0</v>
      </c>
      <c r="O39" s="42"/>
      <c r="P39" s="83">
        <v>0</v>
      </c>
      <c r="Q39" s="34">
        <v>0</v>
      </c>
      <c r="R39" s="42"/>
      <c r="S39" s="86"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15.75" hidden="1" customHeight="1">
      <c r="A40" t="s">
        <v>270</v>
      </c>
      <c r="B40" s="12" t="s">
        <v>0</v>
      </c>
      <c r="C40" s="30" t="s">
        <v>21</v>
      </c>
      <c r="D40" s="82"/>
      <c r="E40" s="83">
        <v>0</v>
      </c>
      <c r="F40" s="31">
        <v>0</v>
      </c>
      <c r="G40" s="84"/>
      <c r="H40" s="83">
        <v>0</v>
      </c>
      <c r="I40" s="31">
        <v>0</v>
      </c>
      <c r="J40" s="42"/>
      <c r="K40" s="83">
        <v>0</v>
      </c>
      <c r="L40" s="98">
        <v>0</v>
      </c>
      <c r="M40" s="14"/>
      <c r="N40" s="60">
        <v>0</v>
      </c>
      <c r="O40" s="42"/>
      <c r="P40" s="83">
        <v>0</v>
      </c>
      <c r="Q40" s="34">
        <v>0</v>
      </c>
      <c r="R40" s="42"/>
      <c r="S40" s="86"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15.75" customHeight="1">
      <c r="A41" t="s">
        <v>288</v>
      </c>
      <c r="B41" s="12" t="s">
        <v>0</v>
      </c>
      <c r="C41" s="99" t="s">
        <v>39</v>
      </c>
      <c r="D41" s="100" t="s">
        <v>40</v>
      </c>
      <c r="E41" s="101">
        <v>0.5625401225688561</v>
      </c>
      <c r="F41" s="102">
        <v>678070.387991642</v>
      </c>
      <c r="G41" s="103" t="s">
        <v>40</v>
      </c>
      <c r="H41" s="101">
        <v>0.5625401225688561</v>
      </c>
      <c r="I41" s="102">
        <v>678070.387991642</v>
      </c>
      <c r="J41" s="103" t="s">
        <v>40</v>
      </c>
      <c r="K41" s="101">
        <v>0.52356931315815847</v>
      </c>
      <c r="L41" s="102">
        <v>712079.57</v>
      </c>
      <c r="M41" s="104"/>
      <c r="N41" s="102">
        <v>34009.182008357951</v>
      </c>
      <c r="O41" s="103" t="s">
        <v>40</v>
      </c>
      <c r="P41" s="101">
        <v>0.95609805639010881</v>
      </c>
      <c r="Q41" s="105">
        <v>726393.72</v>
      </c>
      <c r="R41" s="106"/>
      <c r="S41" s="107">
        <v>-14314.150000000023</v>
      </c>
      <c r="T41" s="14"/>
      <c r="U41" s="14">
        <v>1.0744329517244366</v>
      </c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.75" customHeight="1">
      <c r="A42" t="s">
        <v>289</v>
      </c>
      <c r="B42" s="12" t="s">
        <v>0</v>
      </c>
      <c r="C42" s="108" t="s">
        <v>42</v>
      </c>
      <c r="D42" s="14"/>
      <c r="E42" s="14"/>
      <c r="F42" s="31">
        <v>198827.3977011494</v>
      </c>
      <c r="G42" s="42"/>
      <c r="H42" s="14"/>
      <c r="I42" s="31">
        <v>198827.3977011494</v>
      </c>
      <c r="J42" s="42"/>
      <c r="K42" s="14"/>
      <c r="L42" s="34">
        <v>158918.63</v>
      </c>
      <c r="M42" s="42"/>
      <c r="N42" s="60">
        <v>-39908.767701149394</v>
      </c>
      <c r="O42" s="42"/>
      <c r="P42" s="14"/>
      <c r="Q42" s="34">
        <v>173293.03</v>
      </c>
      <c r="R42" s="42"/>
      <c r="S42" s="62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5.75" customHeight="1">
      <c r="A43" t="s">
        <v>291</v>
      </c>
      <c r="B43" s="12" t="s">
        <v>0</v>
      </c>
      <c r="C43" s="109" t="s">
        <v>43</v>
      </c>
      <c r="D43" s="82"/>
      <c r="E43" s="14"/>
      <c r="F43" s="23">
        <v>78867.244247448281</v>
      </c>
      <c r="G43" s="84"/>
      <c r="H43" s="14"/>
      <c r="I43" s="23">
        <v>78867.244247448281</v>
      </c>
      <c r="J43" s="42"/>
      <c r="K43" s="14"/>
      <c r="L43" s="34">
        <v>68580.639999999999</v>
      </c>
      <c r="M43" s="42"/>
      <c r="N43" s="60">
        <v>-10286.604247448282</v>
      </c>
      <c r="O43" s="42"/>
      <c r="P43" s="14"/>
      <c r="Q43" s="34">
        <v>73010.02</v>
      </c>
      <c r="R43" s="42"/>
      <c r="S43" s="86">
        <v>-4429.3800000000047</v>
      </c>
      <c r="T43" s="14"/>
      <c r="U43" s="1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15.75" customHeight="1">
      <c r="A44" t="s">
        <v>293</v>
      </c>
      <c r="B44" s="12" t="s">
        <v>0</v>
      </c>
      <c r="C44" s="108" t="s">
        <v>44</v>
      </c>
      <c r="D44" s="110"/>
      <c r="E44" s="111"/>
      <c r="F44" s="31">
        <v>49697.687327852866</v>
      </c>
      <c r="G44" s="112"/>
      <c r="H44" s="111"/>
      <c r="I44" s="31">
        <v>49697.687327852866</v>
      </c>
      <c r="J44" s="113"/>
      <c r="K44" s="111"/>
      <c r="L44" s="114">
        <v>65873.350000000006</v>
      </c>
      <c r="M44" s="113"/>
      <c r="N44" s="115">
        <v>16175.66267214714</v>
      </c>
      <c r="O44" s="113"/>
      <c r="P44" s="111"/>
      <c r="Q44" s="114">
        <v>51176.22</v>
      </c>
      <c r="R44" s="113"/>
      <c r="S44" s="116">
        <v>14697.130000000005</v>
      </c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15.75" customHeight="1">
      <c r="A45" t="s">
        <v>294</v>
      </c>
      <c r="B45" s="12" t="s">
        <v>0</v>
      </c>
      <c r="C45" s="108" t="s">
        <v>45</v>
      </c>
      <c r="D45" s="82"/>
      <c r="E45" s="14"/>
      <c r="F45" s="31">
        <v>0</v>
      </c>
      <c r="G45" s="84"/>
      <c r="H45" s="14"/>
      <c r="I45" s="31">
        <v>0</v>
      </c>
      <c r="J45" s="42"/>
      <c r="K45" s="14"/>
      <c r="L45" s="34">
        <v>0</v>
      </c>
      <c r="M45" s="42"/>
      <c r="N45" s="60">
        <v>0</v>
      </c>
      <c r="O45" s="42"/>
      <c r="P45" s="14"/>
      <c r="Q45" s="34">
        <v>0</v>
      </c>
      <c r="R45" s="42"/>
      <c r="S45" s="86"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15.75" hidden="1" customHeight="1">
      <c r="A46" t="s">
        <v>270</v>
      </c>
      <c r="B46" s="12" t="s">
        <v>0</v>
      </c>
      <c r="C46" s="108" t="s">
        <v>21</v>
      </c>
      <c r="D46" s="82"/>
      <c r="E46" s="14"/>
      <c r="F46" s="31">
        <v>0</v>
      </c>
      <c r="G46" s="84"/>
      <c r="H46" s="14"/>
      <c r="I46" s="31">
        <v>0</v>
      </c>
      <c r="J46" s="42"/>
      <c r="K46" s="14"/>
      <c r="L46" s="34">
        <v>0</v>
      </c>
      <c r="M46" s="42"/>
      <c r="N46" s="60">
        <v>0</v>
      </c>
      <c r="O46" s="42"/>
      <c r="P46" s="14"/>
      <c r="Q46" s="34">
        <v>0</v>
      </c>
      <c r="R46" s="42"/>
      <c r="S46" s="86"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15.75" hidden="1" customHeight="1">
      <c r="A47" t="s">
        <v>270</v>
      </c>
      <c r="B47" s="12" t="s">
        <v>0</v>
      </c>
      <c r="C47" s="108" t="s">
        <v>21</v>
      </c>
      <c r="D47" s="82"/>
      <c r="E47" s="14"/>
      <c r="F47" s="31">
        <v>0</v>
      </c>
      <c r="G47" s="84"/>
      <c r="H47" s="14"/>
      <c r="I47" s="31">
        <v>0</v>
      </c>
      <c r="J47" s="42"/>
      <c r="K47" s="14"/>
      <c r="L47" s="34">
        <v>0</v>
      </c>
      <c r="M47" s="42"/>
      <c r="N47" s="60">
        <v>0</v>
      </c>
      <c r="O47" s="42"/>
      <c r="P47" s="14"/>
      <c r="Q47" s="34">
        <v>0</v>
      </c>
      <c r="R47" s="42"/>
      <c r="S47" s="86"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5.75" hidden="1" customHeight="1">
      <c r="A48" t="s">
        <v>270</v>
      </c>
      <c r="B48" s="12" t="s">
        <v>0</v>
      </c>
      <c r="C48" s="108" t="s">
        <v>21</v>
      </c>
      <c r="D48" s="82"/>
      <c r="E48" s="14"/>
      <c r="F48" s="31">
        <v>0</v>
      </c>
      <c r="G48" s="84"/>
      <c r="H48" s="14"/>
      <c r="I48" s="31">
        <v>0</v>
      </c>
      <c r="J48" s="42"/>
      <c r="K48" s="14"/>
      <c r="L48" s="34">
        <v>0</v>
      </c>
      <c r="M48" s="42"/>
      <c r="N48" s="60">
        <v>0</v>
      </c>
      <c r="O48" s="42"/>
      <c r="P48" s="14"/>
      <c r="Q48" s="34">
        <v>0</v>
      </c>
      <c r="R48" s="42"/>
      <c r="S48" s="86"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15.75" customHeight="1">
      <c r="A49" t="s">
        <v>295</v>
      </c>
      <c r="B49" s="12" t="s">
        <v>0</v>
      </c>
      <c r="C49" s="109" t="s">
        <v>46</v>
      </c>
      <c r="D49" s="82"/>
      <c r="E49" s="14"/>
      <c r="F49" s="23">
        <v>79962.861253624375</v>
      </c>
      <c r="G49" s="84"/>
      <c r="H49" s="14"/>
      <c r="I49" s="23">
        <v>79962.861253624375</v>
      </c>
      <c r="J49" s="42"/>
      <c r="K49" s="14"/>
      <c r="L49" s="23">
        <v>101576.04</v>
      </c>
      <c r="M49" s="42"/>
      <c r="N49" s="60">
        <v>21613.178746375619</v>
      </c>
      <c r="O49" s="42"/>
      <c r="P49" s="14"/>
      <c r="Q49" s="23">
        <v>108752.22</v>
      </c>
      <c r="R49" s="42"/>
      <c r="S49" s="86">
        <v>-7176.1800000000076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.75" customHeight="1">
      <c r="A50" t="s">
        <v>296</v>
      </c>
      <c r="B50" s="12" t="s">
        <v>0</v>
      </c>
      <c r="C50" s="108" t="s">
        <v>47</v>
      </c>
      <c r="D50" s="110"/>
      <c r="E50" s="111"/>
      <c r="F50" s="31">
        <v>79962.861253624375</v>
      </c>
      <c r="G50" s="112"/>
      <c r="H50" s="111"/>
      <c r="I50" s="31">
        <v>79962.861253624375</v>
      </c>
      <c r="J50" s="113"/>
      <c r="K50" s="111"/>
      <c r="L50" s="34">
        <v>85145.66</v>
      </c>
      <c r="M50" s="113"/>
      <c r="N50" s="115">
        <v>5182.798746375629</v>
      </c>
      <c r="O50" s="113"/>
      <c r="P50" s="111"/>
      <c r="Q50" s="34">
        <v>95578.02</v>
      </c>
      <c r="R50" s="113"/>
      <c r="S50" s="116">
        <v>-10432.36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.75" customHeight="1">
      <c r="A51" t="s">
        <v>297</v>
      </c>
      <c r="B51" s="12" t="s">
        <v>0</v>
      </c>
      <c r="C51" s="108" t="s">
        <v>48</v>
      </c>
      <c r="D51" s="82"/>
      <c r="E51" s="14"/>
      <c r="F51" s="31">
        <v>57306.717231764131</v>
      </c>
      <c r="G51" s="84"/>
      <c r="H51" s="14"/>
      <c r="I51" s="31">
        <v>57306.717231764131</v>
      </c>
      <c r="J51" s="42"/>
      <c r="K51" s="14"/>
      <c r="L51" s="34">
        <v>61021.04</v>
      </c>
      <c r="M51" s="42"/>
      <c r="N51" s="60">
        <v>3714.3227682358702</v>
      </c>
      <c r="O51" s="42"/>
      <c r="P51" s="14"/>
      <c r="Q51" s="34">
        <v>64609.72</v>
      </c>
      <c r="R51" s="42"/>
      <c r="S51" s="86">
        <v>-3588.6800000000003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.75" customHeight="1">
      <c r="A52" t="s">
        <v>298</v>
      </c>
      <c r="B52" s="12" t="s">
        <v>0</v>
      </c>
      <c r="C52" s="108" t="s">
        <v>49</v>
      </c>
      <c r="D52" s="82"/>
      <c r="E52" s="14"/>
      <c r="F52" s="31">
        <v>13327.143542270727</v>
      </c>
      <c r="G52" s="84"/>
      <c r="H52" s="14"/>
      <c r="I52" s="31">
        <v>13327.143542270727</v>
      </c>
      <c r="J52" s="42"/>
      <c r="K52" s="14"/>
      <c r="L52" s="34">
        <v>23190.95</v>
      </c>
      <c r="M52" s="42"/>
      <c r="N52" s="60">
        <v>9863.8064577292735</v>
      </c>
      <c r="O52" s="42"/>
      <c r="P52" s="14"/>
      <c r="Q52" s="34">
        <v>23451.81</v>
      </c>
      <c r="R52" s="42"/>
      <c r="S52" s="86">
        <v>-260.86000000000058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.75" hidden="1" customHeight="1">
      <c r="A53" t="s">
        <v>270</v>
      </c>
      <c r="B53" s="12" t="s">
        <v>0</v>
      </c>
      <c r="C53" s="30" t="s">
        <v>21</v>
      </c>
      <c r="D53" s="89"/>
      <c r="E53" s="117"/>
      <c r="F53" s="31">
        <v>0</v>
      </c>
      <c r="G53" s="91"/>
      <c r="H53" s="117"/>
      <c r="I53" s="31">
        <v>0</v>
      </c>
      <c r="J53" s="24"/>
      <c r="K53" s="117"/>
      <c r="L53" s="34">
        <v>0</v>
      </c>
      <c r="M53" s="24"/>
      <c r="N53" s="94">
        <v>0</v>
      </c>
      <c r="O53" s="24"/>
      <c r="P53" s="117"/>
      <c r="Q53" s="34">
        <v>0</v>
      </c>
      <c r="R53" s="24"/>
      <c r="S53" s="95"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.75" customHeight="1">
      <c r="A54" t="s">
        <v>299</v>
      </c>
      <c r="B54" s="12" t="s">
        <v>0</v>
      </c>
      <c r="C54" s="99" t="s">
        <v>50</v>
      </c>
      <c r="D54" s="100" t="s">
        <v>40</v>
      </c>
      <c r="E54" s="101">
        <v>0.46288754506357277</v>
      </c>
      <c r="F54" s="102">
        <v>557951.91255773418</v>
      </c>
      <c r="G54" s="103" t="s">
        <v>40</v>
      </c>
      <c r="H54" s="101">
        <v>0.46288754506357277</v>
      </c>
      <c r="I54" s="102">
        <v>557951.91255773418</v>
      </c>
      <c r="J54" s="103" t="s">
        <v>40</v>
      </c>
      <c r="K54" s="101">
        <v>0.41491636550886424</v>
      </c>
      <c r="L54" s="102">
        <v>564306.30999999994</v>
      </c>
      <c r="M54" s="106"/>
      <c r="N54" s="102">
        <v>6354.3974422658557</v>
      </c>
      <c r="O54" s="103" t="s">
        <v>40</v>
      </c>
      <c r="P54" s="101">
        <v>0.77640340126400353</v>
      </c>
      <c r="Q54" s="102">
        <v>589871.04</v>
      </c>
      <c r="R54" s="106"/>
      <c r="S54" s="107">
        <v>-11190.330000000009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15.75" customHeight="1">
      <c r="A55" t="s">
        <v>300</v>
      </c>
      <c r="B55" s="12" t="s">
        <v>0</v>
      </c>
      <c r="C55" s="30" t="s">
        <v>51</v>
      </c>
      <c r="D55" s="82"/>
      <c r="E55" s="14"/>
      <c r="F55" s="31">
        <v>0</v>
      </c>
      <c r="G55" s="84"/>
      <c r="H55" s="14"/>
      <c r="I55" s="31">
        <v>0</v>
      </c>
      <c r="J55" s="42"/>
      <c r="K55" s="14"/>
      <c r="L55" s="34">
        <v>0</v>
      </c>
      <c r="M55" s="42"/>
      <c r="N55" s="60">
        <v>0</v>
      </c>
      <c r="O55" s="42"/>
      <c r="P55" s="14"/>
      <c r="Q55" s="34">
        <v>0</v>
      </c>
      <c r="R55" s="42"/>
      <c r="S55" s="86">
        <v>0</v>
      </c>
      <c r="T55" s="83"/>
      <c r="U55" s="14"/>
      <c r="V55" s="12"/>
      <c r="W55" s="87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15.75" customHeight="1">
      <c r="A56" t="s">
        <v>301</v>
      </c>
      <c r="B56" s="12" t="s">
        <v>0</v>
      </c>
      <c r="C56" s="30" t="s">
        <v>52</v>
      </c>
      <c r="D56" s="82"/>
      <c r="E56" s="14"/>
      <c r="F56" s="31">
        <v>0</v>
      </c>
      <c r="G56" s="84"/>
      <c r="H56" s="14"/>
      <c r="I56" s="31">
        <v>0</v>
      </c>
      <c r="J56" s="42"/>
      <c r="K56" s="14"/>
      <c r="L56" s="34">
        <v>0</v>
      </c>
      <c r="M56" s="42"/>
      <c r="N56" s="60">
        <v>0</v>
      </c>
      <c r="O56" s="42"/>
      <c r="P56" s="14"/>
      <c r="Q56" s="34">
        <v>0</v>
      </c>
      <c r="R56" s="42"/>
      <c r="S56" s="86"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15.75" customHeight="1">
      <c r="A57" t="s">
        <v>302</v>
      </c>
      <c r="B57" s="12" t="s">
        <v>0</v>
      </c>
      <c r="C57" s="88" t="s">
        <v>53</v>
      </c>
      <c r="D57" s="89"/>
      <c r="E57" s="117"/>
      <c r="F57" s="23">
        <v>72711.02</v>
      </c>
      <c r="G57" s="91"/>
      <c r="H57" s="117"/>
      <c r="I57" s="23">
        <v>72711.02</v>
      </c>
      <c r="J57" s="24"/>
      <c r="K57" s="117"/>
      <c r="L57" s="23">
        <v>50385.55</v>
      </c>
      <c r="M57" s="24"/>
      <c r="N57" s="94">
        <v>-22325.47</v>
      </c>
      <c r="O57" s="24"/>
      <c r="P57" s="117"/>
      <c r="Q57" s="23">
        <v>110497.93</v>
      </c>
      <c r="R57" s="24"/>
      <c r="S57" s="95">
        <v>-60112.37999999999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15.75" customHeight="1">
      <c r="A58" t="s">
        <v>303</v>
      </c>
      <c r="B58" s="12" t="s">
        <v>0</v>
      </c>
      <c r="C58" s="30" t="s">
        <v>54</v>
      </c>
      <c r="D58" s="82"/>
      <c r="E58" s="14"/>
      <c r="F58" s="31">
        <v>53419.170133333348</v>
      </c>
      <c r="G58" s="84"/>
      <c r="H58" s="14"/>
      <c r="I58" s="31">
        <v>53419.170133333348</v>
      </c>
      <c r="J58" s="42"/>
      <c r="K58" s="14"/>
      <c r="L58" s="34">
        <v>45006.86</v>
      </c>
      <c r="M58" s="42"/>
      <c r="N58" s="60">
        <v>-8412.310133333347</v>
      </c>
      <c r="O58" s="42"/>
      <c r="P58" s="14"/>
      <c r="Q58" s="34">
        <v>55146.36</v>
      </c>
      <c r="R58" s="42"/>
      <c r="S58" s="86">
        <v>-10139.5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15.75" customHeight="1">
      <c r="A59" t="s">
        <v>304</v>
      </c>
      <c r="B59" s="12" t="s">
        <v>0</v>
      </c>
      <c r="C59" s="30" t="s">
        <v>55</v>
      </c>
      <c r="D59" s="82"/>
      <c r="E59" s="14"/>
      <c r="F59" s="31">
        <v>12771.974399999999</v>
      </c>
      <c r="G59" s="84"/>
      <c r="H59" s="14"/>
      <c r="I59" s="31">
        <v>12771.974399999999</v>
      </c>
      <c r="J59" s="42"/>
      <c r="K59" s="14"/>
      <c r="L59" s="34">
        <v>4345.0600000000004</v>
      </c>
      <c r="M59" s="42"/>
      <c r="N59" s="60">
        <v>-8426.9143999999978</v>
      </c>
      <c r="O59" s="42"/>
      <c r="P59" s="14"/>
      <c r="Q59" s="34">
        <v>15557.12</v>
      </c>
      <c r="R59" s="42"/>
      <c r="S59" s="86">
        <v>-11212.060000000001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15.75" customHeight="1">
      <c r="A60" t="s">
        <v>305</v>
      </c>
      <c r="B60" s="12" t="s">
        <v>0</v>
      </c>
      <c r="C60" s="88" t="s">
        <v>56</v>
      </c>
      <c r="D60" s="89"/>
      <c r="E60" s="117"/>
      <c r="F60" s="23">
        <v>76175.157333333336</v>
      </c>
      <c r="G60" s="91"/>
      <c r="H60" s="117"/>
      <c r="I60" s="23">
        <v>76175.157333333336</v>
      </c>
      <c r="J60" s="24"/>
      <c r="K60" s="117"/>
      <c r="L60" s="23">
        <v>57108.26</v>
      </c>
      <c r="M60" s="24"/>
      <c r="N60" s="94">
        <v>-19066.897333333334</v>
      </c>
      <c r="O60" s="24"/>
      <c r="P60" s="117"/>
      <c r="Q60" s="23">
        <v>52088.89</v>
      </c>
      <c r="R60" s="24"/>
      <c r="S60" s="95">
        <v>5019.3700000000026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15.75" customHeight="1">
      <c r="A61" t="s">
        <v>306</v>
      </c>
      <c r="B61" s="12" t="s">
        <v>0</v>
      </c>
      <c r="C61" s="30" t="s">
        <v>57</v>
      </c>
      <c r="D61" s="82"/>
      <c r="E61" s="14"/>
      <c r="F61" s="31">
        <v>2116.8752432183533</v>
      </c>
      <c r="G61" s="84"/>
      <c r="H61" s="14"/>
      <c r="I61" s="31">
        <v>2116.8752432183533</v>
      </c>
      <c r="J61" s="42"/>
      <c r="K61" s="14"/>
      <c r="L61" s="34">
        <v>568.29999999999995</v>
      </c>
      <c r="M61" s="42"/>
      <c r="N61" s="60">
        <v>-1548.5752432183533</v>
      </c>
      <c r="O61" s="42"/>
      <c r="P61" s="14"/>
      <c r="Q61" s="34">
        <v>2058</v>
      </c>
      <c r="R61" s="42"/>
      <c r="S61" s="86">
        <v>-1489.7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>
      <c r="A62" t="s">
        <v>307</v>
      </c>
      <c r="B62" s="12" t="s">
        <v>0</v>
      </c>
      <c r="C62" s="30" t="s">
        <v>58</v>
      </c>
      <c r="D62" s="82"/>
      <c r="E62" s="14"/>
      <c r="F62" s="31">
        <v>280</v>
      </c>
      <c r="G62" s="84"/>
      <c r="H62" s="14"/>
      <c r="I62" s="31">
        <v>280</v>
      </c>
      <c r="J62" s="42"/>
      <c r="K62" s="14"/>
      <c r="L62" s="34">
        <v>0</v>
      </c>
      <c r="M62" s="42"/>
      <c r="N62" s="60">
        <v>-280</v>
      </c>
      <c r="O62" s="42"/>
      <c r="P62" s="14"/>
      <c r="Q62" s="34">
        <v>280</v>
      </c>
      <c r="R62" s="42"/>
      <c r="S62" s="86">
        <v>-280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>
      <c r="A63" t="s">
        <v>308</v>
      </c>
      <c r="B63" s="12" t="s">
        <v>0</v>
      </c>
      <c r="C63" s="30" t="s">
        <v>59</v>
      </c>
      <c r="D63" s="82"/>
      <c r="E63" s="14"/>
      <c r="F63" s="31">
        <v>5580.8000000000011</v>
      </c>
      <c r="G63" s="84"/>
      <c r="H63" s="14"/>
      <c r="I63" s="31">
        <v>5580.8000000000011</v>
      </c>
      <c r="J63" s="42"/>
      <c r="K63" s="14"/>
      <c r="L63" s="33">
        <v>4598.83</v>
      </c>
      <c r="M63" s="42"/>
      <c r="N63" s="60">
        <v>-981.97000000000116</v>
      </c>
      <c r="O63" s="42"/>
      <c r="P63" s="14"/>
      <c r="Q63" s="33">
        <v>4736</v>
      </c>
      <c r="R63" s="42"/>
      <c r="S63" s="86">
        <v>-137.17000000000007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>
      <c r="A64" t="s">
        <v>309</v>
      </c>
      <c r="B64" s="12" t="s">
        <v>0</v>
      </c>
      <c r="C64" s="30" t="s">
        <v>60</v>
      </c>
      <c r="D64" s="82"/>
      <c r="E64" s="14"/>
      <c r="F64" s="31">
        <v>4719.2960000000012</v>
      </c>
      <c r="G64" s="84"/>
      <c r="H64" s="14"/>
      <c r="I64" s="31">
        <v>4719.2960000000012</v>
      </c>
      <c r="J64" s="42"/>
      <c r="K64" s="14"/>
      <c r="L64" s="34">
        <v>2207.6</v>
      </c>
      <c r="M64" s="42"/>
      <c r="N64" s="60">
        <v>-2511.6960000000013</v>
      </c>
      <c r="O64" s="42"/>
      <c r="P64" s="14"/>
      <c r="Q64" s="34">
        <v>4391.8599999999997</v>
      </c>
      <c r="R64" s="42"/>
      <c r="S64" s="86">
        <v>-2184.2599999999998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>
      <c r="A65" t="s">
        <v>310</v>
      </c>
      <c r="B65" s="12" t="s">
        <v>0</v>
      </c>
      <c r="C65" s="30" t="s">
        <v>61</v>
      </c>
      <c r="D65" s="82"/>
      <c r="E65" s="14"/>
      <c r="F65" s="31">
        <v>2214.4</v>
      </c>
      <c r="G65" s="84"/>
      <c r="H65" s="14"/>
      <c r="I65" s="31">
        <v>2214.4</v>
      </c>
      <c r="J65" s="42"/>
      <c r="K65" s="14"/>
      <c r="L65" s="34">
        <v>1254.48</v>
      </c>
      <c r="M65" s="42"/>
      <c r="N65" s="60">
        <v>-959.92000000000007</v>
      </c>
      <c r="O65" s="42"/>
      <c r="P65" s="14"/>
      <c r="Q65" s="34">
        <v>1052.57</v>
      </c>
      <c r="R65" s="42"/>
      <c r="S65" s="86">
        <v>201.91000000000008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>
      <c r="A66" t="s">
        <v>311</v>
      </c>
      <c r="B66" s="12" t="s">
        <v>0</v>
      </c>
      <c r="C66" s="30" t="s">
        <v>62</v>
      </c>
      <c r="D66" s="82"/>
      <c r="E66" s="14"/>
      <c r="F66" s="31">
        <v>10792.960000000001</v>
      </c>
      <c r="G66" s="84"/>
      <c r="H66" s="14"/>
      <c r="I66" s="31">
        <v>10792.960000000001</v>
      </c>
      <c r="J66" s="42"/>
      <c r="K66" s="14"/>
      <c r="L66" s="34">
        <v>6545.67</v>
      </c>
      <c r="M66" s="42"/>
      <c r="N66" s="60">
        <v>-4247.2900000000009</v>
      </c>
      <c r="O66" s="42"/>
      <c r="P66" s="14"/>
      <c r="Q66" s="34">
        <v>13677.79</v>
      </c>
      <c r="R66" s="42"/>
      <c r="S66" s="86">
        <v>-7132.1200000000008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>
      <c r="A67" t="s">
        <v>312</v>
      </c>
      <c r="B67" s="12" t="s">
        <v>0</v>
      </c>
      <c r="C67" s="30" t="s">
        <v>63</v>
      </c>
      <c r="D67" s="82"/>
      <c r="E67" s="14"/>
      <c r="F67" s="31">
        <v>11506.773333333333</v>
      </c>
      <c r="G67" s="84"/>
      <c r="H67" s="14"/>
      <c r="I67" s="31">
        <v>11506.773333333333</v>
      </c>
      <c r="J67" s="42"/>
      <c r="K67" s="14"/>
      <c r="L67" s="34">
        <v>7526.64</v>
      </c>
      <c r="M67" s="42"/>
      <c r="N67" s="60">
        <v>-3980.1333333333323</v>
      </c>
      <c r="O67" s="42"/>
      <c r="P67" s="14"/>
      <c r="Q67" s="34">
        <v>36446.639999999999</v>
      </c>
      <c r="R67" s="42"/>
      <c r="S67" s="86">
        <v>-28920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>
      <c r="A68" t="s">
        <v>313</v>
      </c>
      <c r="B68" s="12" t="s">
        <v>0</v>
      </c>
      <c r="C68" s="30" t="s">
        <v>64</v>
      </c>
      <c r="D68" s="82"/>
      <c r="E68" s="14"/>
      <c r="F68" s="31">
        <v>20882.124798574405</v>
      </c>
      <c r="G68" s="84"/>
      <c r="H68" s="14"/>
      <c r="I68" s="31">
        <v>20882.124798574405</v>
      </c>
      <c r="J68" s="42"/>
      <c r="K68" s="14"/>
      <c r="L68" s="33">
        <v>23118.4035</v>
      </c>
      <c r="M68" s="42"/>
      <c r="N68" s="60">
        <v>2236.2787014255955</v>
      </c>
      <c r="O68" s="42"/>
      <c r="P68" s="14"/>
      <c r="Q68" s="34">
        <v>25511.445</v>
      </c>
      <c r="R68" s="42"/>
      <c r="S68" s="86">
        <v>-2393.0414999999994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hidden="1" customHeight="1">
      <c r="A69" t="s">
        <v>270</v>
      </c>
      <c r="B69" s="12" t="s">
        <v>0</v>
      </c>
      <c r="C69" s="30" t="s">
        <v>21</v>
      </c>
      <c r="D69" s="82"/>
      <c r="E69" s="14"/>
      <c r="F69" s="31">
        <v>0</v>
      </c>
      <c r="G69" s="84"/>
      <c r="H69" s="14"/>
      <c r="I69" s="31">
        <v>0</v>
      </c>
      <c r="J69" s="42"/>
      <c r="K69" s="14"/>
      <c r="L69" s="34"/>
      <c r="M69" s="42"/>
      <c r="N69" s="60">
        <v>0</v>
      </c>
      <c r="O69" s="42"/>
      <c r="P69" s="14"/>
      <c r="Q69" s="34">
        <v>0</v>
      </c>
      <c r="R69" s="42"/>
      <c r="S69" s="86"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hidden="1" customHeight="1">
      <c r="A70" t="s">
        <v>270</v>
      </c>
      <c r="B70" s="12" t="s">
        <v>0</v>
      </c>
      <c r="C70" s="30" t="s">
        <v>21</v>
      </c>
      <c r="D70" s="82"/>
      <c r="E70" s="14"/>
      <c r="F70" s="31">
        <v>0</v>
      </c>
      <c r="G70" s="84"/>
      <c r="H70" s="14"/>
      <c r="I70" s="31">
        <v>0</v>
      </c>
      <c r="J70" s="42"/>
      <c r="K70" s="14"/>
      <c r="L70" s="34">
        <v>0</v>
      </c>
      <c r="M70" s="42"/>
      <c r="N70" s="60">
        <v>0</v>
      </c>
      <c r="O70" s="42"/>
      <c r="P70" s="14"/>
      <c r="Q70" s="34">
        <v>0</v>
      </c>
      <c r="R70" s="42"/>
      <c r="S70" s="86"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hidden="1" customHeight="1">
      <c r="A71" t="s">
        <v>270</v>
      </c>
      <c r="B71" s="12" t="s">
        <v>0</v>
      </c>
      <c r="C71" s="30" t="s">
        <v>21</v>
      </c>
      <c r="D71" s="82"/>
      <c r="E71" s="14"/>
      <c r="F71" s="31">
        <v>0</v>
      </c>
      <c r="G71" s="84"/>
      <c r="H71" s="14"/>
      <c r="I71" s="31">
        <v>0</v>
      </c>
      <c r="J71" s="42"/>
      <c r="K71" s="14"/>
      <c r="L71" s="34">
        <v>0</v>
      </c>
      <c r="M71" s="42"/>
      <c r="N71" s="60">
        <v>0</v>
      </c>
      <c r="O71" s="42"/>
      <c r="P71" s="14"/>
      <c r="Q71" s="34">
        <v>0</v>
      </c>
      <c r="R71" s="42"/>
      <c r="S71" s="86"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15.75" customHeight="1">
      <c r="A72" t="s">
        <v>314</v>
      </c>
      <c r="B72" s="12" t="s">
        <v>0</v>
      </c>
      <c r="C72" s="99" t="s">
        <v>65</v>
      </c>
      <c r="D72" s="100" t="s">
        <v>40</v>
      </c>
      <c r="E72" s="101">
        <v>0.22662749782203179</v>
      </c>
      <c r="F72" s="102">
        <v>273170.5512417928</v>
      </c>
      <c r="G72" s="103" t="s">
        <v>40</v>
      </c>
      <c r="H72" s="101">
        <v>0.22662749782203179</v>
      </c>
      <c r="I72" s="102">
        <v>273170.5512417928</v>
      </c>
      <c r="J72" s="103" t="s">
        <v>40</v>
      </c>
      <c r="K72" s="101">
        <v>0.14901356740756425</v>
      </c>
      <c r="L72" s="102">
        <v>202665.65350000001</v>
      </c>
      <c r="M72" s="106"/>
      <c r="N72" s="102">
        <v>-70504.897741792782</v>
      </c>
      <c r="O72" s="103" t="s">
        <v>40</v>
      </c>
      <c r="P72" s="101">
        <v>0.42309363863661464</v>
      </c>
      <c r="Q72" s="102">
        <v>321444.60499999998</v>
      </c>
      <c r="R72" s="106"/>
      <c r="S72" s="107">
        <v>-118778.95149999997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15.75" customHeight="1">
      <c r="A73" t="s">
        <v>0</v>
      </c>
      <c r="B73" s="12" t="s">
        <v>0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15.75" customHeight="1">
      <c r="A74" t="s">
        <v>315</v>
      </c>
      <c r="B74" s="12" t="s">
        <v>0</v>
      </c>
      <c r="C74" s="99" t="s">
        <v>66</v>
      </c>
      <c r="D74" s="100" t="s">
        <v>40</v>
      </c>
      <c r="E74" s="101">
        <v>1.2520551654544607</v>
      </c>
      <c r="F74" s="102">
        <v>1509192.851791169</v>
      </c>
      <c r="G74" s="103" t="s">
        <v>40</v>
      </c>
      <c r="H74" s="101">
        <v>1.2520551654544607</v>
      </c>
      <c r="I74" s="102">
        <v>1509192.851791169</v>
      </c>
      <c r="J74" s="103" t="s">
        <v>40</v>
      </c>
      <c r="K74" s="101">
        <v>1.0874992460745869</v>
      </c>
      <c r="L74" s="102">
        <v>1479051.5334999999</v>
      </c>
      <c r="M74" s="106"/>
      <c r="N74" s="119">
        <v>-30141.318291169126</v>
      </c>
      <c r="O74" s="103" t="s">
        <v>40</v>
      </c>
      <c r="P74" s="101">
        <v>2.1555950962907269</v>
      </c>
      <c r="Q74" s="102">
        <v>1637709.365</v>
      </c>
      <c r="R74" s="106"/>
      <c r="S74" s="120">
        <v>-158657.83150000009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15.75" customHeight="1">
      <c r="A75" t="s">
        <v>316</v>
      </c>
      <c r="B75" s="12" t="s">
        <v>0</v>
      </c>
      <c r="C75" s="30" t="s">
        <v>212</v>
      </c>
      <c r="D75" s="82"/>
      <c r="E75" s="14"/>
      <c r="F75" s="31">
        <v>58399.989142876504</v>
      </c>
      <c r="G75" s="84"/>
      <c r="H75" s="14"/>
      <c r="I75" s="31">
        <v>58399.989142876504</v>
      </c>
      <c r="J75" s="42"/>
      <c r="K75" s="14"/>
      <c r="L75" s="33">
        <v>96776.52</v>
      </c>
      <c r="M75" s="42"/>
      <c r="N75" s="60">
        <v>38376.5308571235</v>
      </c>
      <c r="O75" s="42"/>
      <c r="P75" s="14"/>
      <c r="Q75" s="33">
        <v>182595.39</v>
      </c>
      <c r="R75" s="42"/>
      <c r="S75" s="86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15.75" customHeight="1">
      <c r="A76" t="s">
        <v>317</v>
      </c>
      <c r="B76" s="12" t="s">
        <v>0</v>
      </c>
      <c r="C76" s="30" t="s">
        <v>209</v>
      </c>
      <c r="D76" s="82"/>
      <c r="E76" s="14"/>
      <c r="F76" s="31">
        <v>0</v>
      </c>
      <c r="G76" s="84"/>
      <c r="H76" s="14"/>
      <c r="I76" s="31">
        <v>0</v>
      </c>
      <c r="J76" s="42"/>
      <c r="K76" s="14"/>
      <c r="L76" s="33">
        <v>0</v>
      </c>
      <c r="M76" s="42"/>
      <c r="N76" s="60">
        <v>0</v>
      </c>
      <c r="O76" s="42"/>
      <c r="P76" s="14"/>
      <c r="Q76" s="33">
        <v>0</v>
      </c>
      <c r="R76" s="42"/>
      <c r="S76" s="86"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15.75" customHeight="1">
      <c r="A77" t="s">
        <v>318</v>
      </c>
      <c r="B77" s="12" t="s">
        <v>0</v>
      </c>
      <c r="C77" s="30" t="s">
        <v>69</v>
      </c>
      <c r="D77" s="82"/>
      <c r="E77" s="14"/>
      <c r="F77" s="31">
        <v>0</v>
      </c>
      <c r="G77" s="84"/>
      <c r="H77" s="14"/>
      <c r="I77" s="31">
        <v>0</v>
      </c>
      <c r="J77" s="42"/>
      <c r="K77" s="14"/>
      <c r="L77" s="33">
        <v>0</v>
      </c>
      <c r="M77" s="42"/>
      <c r="N77" s="60">
        <v>0</v>
      </c>
      <c r="O77" s="42"/>
      <c r="P77" s="14"/>
      <c r="Q77" s="33">
        <v>0</v>
      </c>
      <c r="R77" s="42"/>
      <c r="S77" s="86"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15.75" customHeight="1">
      <c r="A78" t="s">
        <v>319</v>
      </c>
      <c r="B78" s="12" t="s">
        <v>0</v>
      </c>
      <c r="C78" s="30" t="s">
        <v>70</v>
      </c>
      <c r="D78" s="82"/>
      <c r="E78" s="14"/>
      <c r="F78" s="31">
        <v>487912.71776086953</v>
      </c>
      <c r="G78" s="84"/>
      <c r="H78" s="14"/>
      <c r="I78" s="31">
        <v>487912.71776086953</v>
      </c>
      <c r="J78" s="42"/>
      <c r="K78" s="14"/>
      <c r="L78" s="34">
        <v>575488.15</v>
      </c>
      <c r="M78" s="42"/>
      <c r="N78" s="60">
        <v>87575.432239130489</v>
      </c>
      <c r="O78" s="42"/>
      <c r="P78" s="14"/>
      <c r="Q78" s="33">
        <v>768512.35</v>
      </c>
      <c r="R78" s="42"/>
      <c r="S78" s="86">
        <v>-193024.19999999995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5.75" hidden="1" customHeight="1">
      <c r="A79" t="s">
        <v>270</v>
      </c>
      <c r="B79" s="12" t="s">
        <v>0</v>
      </c>
      <c r="C79" s="30" t="s">
        <v>21</v>
      </c>
      <c r="D79" s="82"/>
      <c r="E79" s="14"/>
      <c r="F79" s="31">
        <v>0</v>
      </c>
      <c r="G79" s="84"/>
      <c r="H79" s="14"/>
      <c r="I79" s="31">
        <v>0</v>
      </c>
      <c r="J79" s="42"/>
      <c r="K79" s="14"/>
      <c r="L79" s="34">
        <v>0</v>
      </c>
      <c r="M79" s="42"/>
      <c r="N79" s="60">
        <v>0</v>
      </c>
      <c r="O79" s="42"/>
      <c r="P79" s="14"/>
      <c r="Q79" s="33">
        <v>0</v>
      </c>
      <c r="R79" s="42"/>
      <c r="S79" s="86"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5.75" hidden="1" customHeight="1">
      <c r="A80" t="s">
        <v>270</v>
      </c>
      <c r="B80" s="12" t="s">
        <v>0</v>
      </c>
      <c r="C80" s="30" t="s">
        <v>21</v>
      </c>
      <c r="D80" s="82"/>
      <c r="E80" s="14"/>
      <c r="F80" s="31">
        <v>0</v>
      </c>
      <c r="G80" s="84"/>
      <c r="H80" s="14"/>
      <c r="I80" s="31">
        <v>0</v>
      </c>
      <c r="J80" s="42"/>
      <c r="K80" s="14"/>
      <c r="L80" s="34">
        <v>0</v>
      </c>
      <c r="M80" s="42"/>
      <c r="N80" s="60">
        <v>0</v>
      </c>
      <c r="O80" s="42"/>
      <c r="P80" s="14"/>
      <c r="Q80" s="33">
        <v>0</v>
      </c>
      <c r="R80" s="42"/>
      <c r="S80" s="86"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5.75" hidden="1" customHeight="1">
      <c r="A81" t="s">
        <v>270</v>
      </c>
      <c r="B81" s="12" t="s">
        <v>0</v>
      </c>
      <c r="C81" s="30" t="s">
        <v>21</v>
      </c>
      <c r="D81" s="82"/>
      <c r="E81" s="14"/>
      <c r="F81" s="31">
        <v>0</v>
      </c>
      <c r="G81" s="84"/>
      <c r="H81" s="14"/>
      <c r="I81" s="31">
        <v>0</v>
      </c>
      <c r="J81" s="42"/>
      <c r="K81" s="14"/>
      <c r="L81" s="34">
        <v>0</v>
      </c>
      <c r="M81" s="42"/>
      <c r="N81" s="60">
        <v>0</v>
      </c>
      <c r="O81" s="42"/>
      <c r="P81" s="14"/>
      <c r="Q81" s="33">
        <v>0</v>
      </c>
      <c r="R81" s="42"/>
      <c r="S81" s="86"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5.75" customHeight="1">
      <c r="A82" t="s">
        <v>320</v>
      </c>
      <c r="B82" s="12" t="s">
        <v>0</v>
      </c>
      <c r="C82" s="30" t="s">
        <v>71</v>
      </c>
      <c r="D82" s="82"/>
      <c r="E82" s="14"/>
      <c r="F82" s="31">
        <v>166227.62847372118</v>
      </c>
      <c r="G82" s="84"/>
      <c r="H82" s="14"/>
      <c r="I82" s="31">
        <v>166227.62847372118</v>
      </c>
      <c r="J82" s="42"/>
      <c r="K82" s="14"/>
      <c r="L82" s="33">
        <v>146682.69</v>
      </c>
      <c r="M82" s="42"/>
      <c r="N82" s="60">
        <v>-19544.93847372118</v>
      </c>
      <c r="O82" s="42"/>
      <c r="P82" s="14"/>
      <c r="Q82" s="33">
        <v>131058.25</v>
      </c>
      <c r="R82" s="42"/>
      <c r="S82" s="86">
        <v>15624.440000000002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5.75" customHeight="1">
      <c r="A83" t="s">
        <v>321</v>
      </c>
      <c r="B83" s="12" t="s">
        <v>0</v>
      </c>
      <c r="C83" s="99" t="s">
        <v>72</v>
      </c>
      <c r="D83" s="100"/>
      <c r="E83" s="101"/>
      <c r="F83" s="102">
        <v>712540.33537746721</v>
      </c>
      <c r="G83" s="103"/>
      <c r="H83" s="101"/>
      <c r="I83" s="102">
        <v>712540.33537746721</v>
      </c>
      <c r="J83" s="103"/>
      <c r="K83" s="101"/>
      <c r="L83" s="102">
        <v>818947.3600000001</v>
      </c>
      <c r="M83" s="106"/>
      <c r="N83" s="102">
        <v>106407.0246225328</v>
      </c>
      <c r="O83" s="103"/>
      <c r="P83" s="101"/>
      <c r="Q83" s="102">
        <v>1082165.99</v>
      </c>
      <c r="R83" s="106"/>
      <c r="S83" s="107">
        <v>-177399.75999999995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5.75" customHeight="1">
      <c r="A84" t="s">
        <v>0</v>
      </c>
      <c r="B84" s="12" t="s">
        <v>0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15.75" customHeight="1" thickBot="1">
      <c r="A85" t="s">
        <v>322</v>
      </c>
      <c r="B85" s="12" t="s">
        <v>0</v>
      </c>
      <c r="C85" s="130" t="s">
        <v>73</v>
      </c>
      <c r="D85" s="131"/>
      <c r="E85" s="132"/>
      <c r="F85" s="133">
        <v>408719.97309907025</v>
      </c>
      <c r="G85" s="134"/>
      <c r="H85" s="132"/>
      <c r="I85" s="133">
        <v>408719.97309907025</v>
      </c>
      <c r="J85" s="134"/>
      <c r="K85" s="131"/>
      <c r="L85" s="133">
        <v>699944.15649999911</v>
      </c>
      <c r="M85" s="134"/>
      <c r="N85" s="133">
        <v>291224.18340092862</v>
      </c>
      <c r="O85" s="134"/>
      <c r="P85" s="131"/>
      <c r="Q85" s="133">
        <v>204204.76499999966</v>
      </c>
      <c r="R85" s="134"/>
      <c r="S85" s="135">
        <v>567183.86149999918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">
        <v>256</v>
      </c>
      <c r="D89" s="2"/>
      <c r="E89" s="2"/>
      <c r="F89" s="2"/>
      <c r="G89" s="2"/>
      <c r="H89" s="1"/>
      <c r="I89" s="1"/>
      <c r="J89" s="1"/>
      <c r="K89" s="749" t="s">
        <v>74</v>
      </c>
      <c r="L89" s="2"/>
      <c r="M89" s="2"/>
      <c r="N89" s="1"/>
      <c r="O89" s="1"/>
      <c r="P89" s="2"/>
      <c r="Q89" s="1"/>
      <c r="R89" s="2"/>
      <c r="S89" s="5" t="s">
        <v>587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15.75" customHeight="1" thickTop="1">
      <c r="B91" s="12"/>
      <c r="C91" s="13"/>
      <c r="D91" s="774" t="s">
        <v>5</v>
      </c>
      <c r="E91" s="775"/>
      <c r="F91" s="776"/>
      <c r="G91" s="777" t="s">
        <v>75</v>
      </c>
      <c r="H91" s="775"/>
      <c r="I91" s="776"/>
      <c r="J91" s="777" t="s">
        <v>7</v>
      </c>
      <c r="K91" s="775"/>
      <c r="L91" s="776"/>
      <c r="M91" s="777" t="s">
        <v>8</v>
      </c>
      <c r="N91" s="776"/>
      <c r="O91" s="774" t="s">
        <v>9</v>
      </c>
      <c r="P91" s="775"/>
      <c r="Q91" s="776"/>
      <c r="R91" s="777" t="s">
        <v>10</v>
      </c>
      <c r="S91" s="778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15.75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4" customHeight="1">
      <c r="A93" t="s">
        <v>323</v>
      </c>
      <c r="B93" s="12" t="s">
        <v>74</v>
      </c>
      <c r="C93" s="88" t="s">
        <v>16</v>
      </c>
      <c r="D93" s="26"/>
      <c r="E93" s="26"/>
      <c r="F93" s="23">
        <v>7901607.2590052597</v>
      </c>
      <c r="G93" s="47"/>
      <c r="H93" s="26"/>
      <c r="I93" s="23">
        <v>7901607.2590052597</v>
      </c>
      <c r="J93" s="24"/>
      <c r="K93" s="26"/>
      <c r="L93" s="23">
        <v>10569238.439999999</v>
      </c>
      <c r="M93" s="143"/>
      <c r="N93" s="144"/>
      <c r="O93" s="24"/>
      <c r="P93" s="26"/>
      <c r="Q93" s="23">
        <v>7127709.4000000004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1.75" customHeight="1">
      <c r="A94" t="s">
        <v>324</v>
      </c>
      <c r="B94" s="12" t="s">
        <v>74</v>
      </c>
      <c r="C94" s="30" t="s">
        <v>76</v>
      </c>
      <c r="D94" s="31">
        <v>237.14691863091383</v>
      </c>
      <c r="E94" s="31">
        <v>750</v>
      </c>
      <c r="F94" s="31">
        <v>177860.18897318537</v>
      </c>
      <c r="G94" s="32">
        <v>237.14691863091383</v>
      </c>
      <c r="H94" s="31">
        <v>750</v>
      </c>
      <c r="I94" s="31">
        <v>177860.18897318537</v>
      </c>
      <c r="J94" s="32">
        <v>278</v>
      </c>
      <c r="K94" s="31">
        <v>1092.4570143884898</v>
      </c>
      <c r="L94" s="34">
        <v>303703.05000000016</v>
      </c>
      <c r="M94" s="32">
        <v>40.853081369086169</v>
      </c>
      <c r="N94" s="34">
        <v>125842.86102681479</v>
      </c>
      <c r="O94" s="32">
        <v>93</v>
      </c>
      <c r="P94" s="31">
        <v>554.6522580645177</v>
      </c>
      <c r="Q94" s="34">
        <v>51582.660000000149</v>
      </c>
      <c r="R94" s="32">
        <v>185</v>
      </c>
      <c r="S94" s="35">
        <v>252120.39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18.75" customHeight="1">
      <c r="A95" t="s">
        <v>325</v>
      </c>
      <c r="B95" s="12" t="s">
        <v>74</v>
      </c>
      <c r="C95" s="30" t="s">
        <v>77</v>
      </c>
      <c r="D95" s="31">
        <v>13.525489655755543</v>
      </c>
      <c r="E95" s="26">
        <v>749.99999999999989</v>
      </c>
      <c r="F95" s="31">
        <v>10144.117241816655</v>
      </c>
      <c r="G95" s="32">
        <v>13.525489655755543</v>
      </c>
      <c r="H95" s="31">
        <v>749.99999999999989</v>
      </c>
      <c r="I95" s="31">
        <v>10144.117241816655</v>
      </c>
      <c r="J95" s="32">
        <v>6</v>
      </c>
      <c r="K95" s="31">
        <v>242.61166666666404</v>
      </c>
      <c r="L95" s="33">
        <v>1455.6699999999842</v>
      </c>
      <c r="M95" s="32"/>
      <c r="N95" s="34"/>
      <c r="O95" s="32">
        <v>173</v>
      </c>
      <c r="P95" s="31">
        <v>502.17271676300379</v>
      </c>
      <c r="Q95" s="33">
        <v>86875.879999999655</v>
      </c>
      <c r="R95" s="32">
        <v>-167</v>
      </c>
      <c r="S95" s="35">
        <v>-85420.209999999672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>
      <c r="A96" t="s">
        <v>326</v>
      </c>
      <c r="B96" s="12" t="s">
        <v>74</v>
      </c>
      <c r="C96" s="36" t="s">
        <v>78</v>
      </c>
      <c r="D96" s="37">
        <v>250.67240828666937</v>
      </c>
      <c r="E96" s="31">
        <v>750</v>
      </c>
      <c r="F96" s="38">
        <v>188004.30621500203</v>
      </c>
      <c r="G96" s="39">
        <v>250.67240828666937</v>
      </c>
      <c r="H96" s="37">
        <v>750</v>
      </c>
      <c r="I96" s="38">
        <v>188004.30621500203</v>
      </c>
      <c r="J96" s="39">
        <v>284</v>
      </c>
      <c r="K96" s="37">
        <v>1074.5025352112682</v>
      </c>
      <c r="L96" s="38">
        <v>305158.72000000015</v>
      </c>
      <c r="M96" s="39">
        <v>33.327591713330634</v>
      </c>
      <c r="N96" s="38">
        <v>117154.41378499812</v>
      </c>
      <c r="O96" s="39">
        <v>266</v>
      </c>
      <c r="P96" s="37">
        <v>520.52082706766839</v>
      </c>
      <c r="Q96" s="38">
        <v>138458.5399999998</v>
      </c>
      <c r="R96" s="39">
        <v>18</v>
      </c>
      <c r="S96" s="40">
        <v>166700.18000000034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>
      <c r="A97" t="s">
        <v>74</v>
      </c>
      <c r="B97" s="12" t="s">
        <v>74</v>
      </c>
      <c r="C97" s="30"/>
      <c r="D97" s="14"/>
      <c r="E97" s="31">
        <v>0</v>
      </c>
      <c r="F97" s="41"/>
      <c r="G97" s="42"/>
      <c r="H97" s="14">
        <v>0</v>
      </c>
      <c r="I97" s="41"/>
      <c r="J97" s="42"/>
      <c r="K97" s="14"/>
      <c r="L97" s="41"/>
      <c r="M97" s="43">
        <v>0.13295277266900929</v>
      </c>
      <c r="N97" s="44">
        <v>0.62314750200998137</v>
      </c>
      <c r="O97" s="42"/>
      <c r="P97" s="14"/>
      <c r="Q97" s="41"/>
      <c r="R97" s="43">
        <v>6.7669172932330823E-2</v>
      </c>
      <c r="S97" s="45">
        <v>1.2039718171230216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>
      <c r="A98" t="s">
        <v>327</v>
      </c>
      <c r="B98" s="12" t="s">
        <v>74</v>
      </c>
      <c r="C98" s="30" t="s">
        <v>208</v>
      </c>
      <c r="D98" s="31">
        <v>0</v>
      </c>
      <c r="E98" s="31">
        <v>0</v>
      </c>
      <c r="F98" s="31">
        <v>0</v>
      </c>
      <c r="G98" s="42">
        <v>0</v>
      </c>
      <c r="H98" s="31">
        <v>0</v>
      </c>
      <c r="I98" s="31">
        <v>0</v>
      </c>
      <c r="J98" s="32">
        <v>0</v>
      </c>
      <c r="K98" s="31">
        <v>0</v>
      </c>
      <c r="L98" s="34">
        <v>0</v>
      </c>
      <c r="M98" s="32">
        <v>0</v>
      </c>
      <c r="N98" s="34">
        <v>0</v>
      </c>
      <c r="O98" s="32">
        <v>0</v>
      </c>
      <c r="P98" s="31">
        <v>0</v>
      </c>
      <c r="Q98" s="34">
        <v>0</v>
      </c>
      <c r="R98" s="32">
        <v>0</v>
      </c>
      <c r="S98" s="35">
        <v>0</v>
      </c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>
      <c r="A99" t="s">
        <v>328</v>
      </c>
      <c r="B99" s="12" t="s">
        <v>74</v>
      </c>
      <c r="C99" s="30" t="s">
        <v>79</v>
      </c>
      <c r="D99" s="31">
        <v>212.4118828113356</v>
      </c>
      <c r="E99" s="31">
        <v>120.00000000000001</v>
      </c>
      <c r="F99" s="31">
        <v>25489.425937360276</v>
      </c>
      <c r="G99" s="42">
        <v>212.4118828113356</v>
      </c>
      <c r="H99" s="31">
        <v>120.00000000000001</v>
      </c>
      <c r="I99" s="31">
        <v>25489.425937360276</v>
      </c>
      <c r="J99" s="32">
        <v>301</v>
      </c>
      <c r="K99" s="31">
        <v>231.0852159468451</v>
      </c>
      <c r="L99" s="34">
        <v>69556.650000000373</v>
      </c>
      <c r="M99" s="32">
        <v>88.588117188664398</v>
      </c>
      <c r="N99" s="34">
        <v>44067.224062640096</v>
      </c>
      <c r="O99" s="32">
        <v>210</v>
      </c>
      <c r="P99" s="31">
        <v>173.60461904761891</v>
      </c>
      <c r="Q99" s="33">
        <v>36456.969999999972</v>
      </c>
      <c r="R99" s="32">
        <v>91</v>
      </c>
      <c r="S99" s="35">
        <v>33099.6800000004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>
      <c r="A100" t="s">
        <v>74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ht="15.75" customHeight="1">
      <c r="A101" t="s">
        <v>329</v>
      </c>
      <c r="B101" s="12" t="s">
        <v>74</v>
      </c>
      <c r="C101" s="30" t="s">
        <v>26</v>
      </c>
      <c r="D101" s="31">
        <v>0</v>
      </c>
      <c r="E101" s="31">
        <v>0</v>
      </c>
      <c r="F101" s="34">
        <v>201564.07099074291</v>
      </c>
      <c r="G101" s="32">
        <v>0</v>
      </c>
      <c r="H101" s="31">
        <v>0</v>
      </c>
      <c r="I101" s="31">
        <v>201564.07099074291</v>
      </c>
      <c r="J101" s="32"/>
      <c r="K101" s="31">
        <v>700.66926056338036</v>
      </c>
      <c r="L101" s="34">
        <v>198990.07</v>
      </c>
      <c r="M101" s="32"/>
      <c r="N101" s="34">
        <v>-2574.0009907429048</v>
      </c>
      <c r="O101" s="32"/>
      <c r="P101" s="31">
        <v>525.56571428571431</v>
      </c>
      <c r="Q101" s="34">
        <v>139800.48000000001</v>
      </c>
      <c r="R101" s="32">
        <v>-700.66926056338036</v>
      </c>
      <c r="S101" s="35">
        <v>59189.59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15.75" customHeight="1">
      <c r="A102" t="s">
        <v>330</v>
      </c>
      <c r="B102" s="12" t="s">
        <v>74</v>
      </c>
      <c r="C102" s="30" t="s">
        <v>27</v>
      </c>
      <c r="D102" s="31">
        <v>0</v>
      </c>
      <c r="E102" s="31">
        <v>0</v>
      </c>
      <c r="F102" s="34">
        <v>228439.2804561753</v>
      </c>
      <c r="G102" s="32">
        <v>0</v>
      </c>
      <c r="H102" s="31">
        <v>0</v>
      </c>
      <c r="I102" s="31">
        <v>228439.2804561753</v>
      </c>
      <c r="J102" s="32"/>
      <c r="K102" s="31">
        <v>1160.1814788732393</v>
      </c>
      <c r="L102" s="34">
        <v>329491.53999999998</v>
      </c>
      <c r="M102" s="32"/>
      <c r="N102" s="34">
        <v>101052.25954382468</v>
      </c>
      <c r="O102" s="32"/>
      <c r="P102" s="31">
        <v>702.20932330827065</v>
      </c>
      <c r="Q102" s="34">
        <v>186787.68</v>
      </c>
      <c r="R102" s="32">
        <v>-1160.1814788732393</v>
      </c>
      <c r="S102" s="35">
        <v>142703.85999999999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>
      <c r="A103" t="s">
        <v>331</v>
      </c>
      <c r="B103" s="12" t="s">
        <v>74</v>
      </c>
      <c r="C103" s="30" t="s">
        <v>28</v>
      </c>
      <c r="D103" s="31">
        <v>0</v>
      </c>
      <c r="E103" s="26">
        <v>0</v>
      </c>
      <c r="F103" s="34">
        <v>0</v>
      </c>
      <c r="G103" s="32">
        <v>0</v>
      </c>
      <c r="H103" s="48">
        <v>0</v>
      </c>
      <c r="I103" s="31">
        <v>0</v>
      </c>
      <c r="J103" s="32"/>
      <c r="K103" s="48">
        <v>49.197746478873242</v>
      </c>
      <c r="L103" s="34">
        <v>13972.16</v>
      </c>
      <c r="M103" s="52"/>
      <c r="N103" s="34">
        <v>13972.16</v>
      </c>
      <c r="O103" s="32"/>
      <c r="P103" s="48">
        <v>53.064736842105262</v>
      </c>
      <c r="Q103" s="34">
        <v>14115.22</v>
      </c>
      <c r="R103" s="32">
        <v>-49.197746478873242</v>
      </c>
      <c r="S103" s="35">
        <v>-143.05999999999949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>
      <c r="A104" t="s">
        <v>332</v>
      </c>
      <c r="B104" s="12" t="s">
        <v>74</v>
      </c>
      <c r="C104" s="36" t="s">
        <v>29</v>
      </c>
      <c r="D104" s="37">
        <v>250.67240828666937</v>
      </c>
      <c r="E104" s="31">
        <v>1715.3996101364523</v>
      </c>
      <c r="F104" s="38">
        <v>430003.35144691821</v>
      </c>
      <c r="G104" s="39">
        <v>250.67240828666937</v>
      </c>
      <c r="H104" s="37">
        <v>1715.3996101364523</v>
      </c>
      <c r="I104" s="38">
        <v>430003.35144691821</v>
      </c>
      <c r="J104" s="39">
        <v>284</v>
      </c>
      <c r="K104" s="37">
        <v>1910.0484859154931</v>
      </c>
      <c r="L104" s="38">
        <v>542453.77</v>
      </c>
      <c r="M104" s="32">
        <v>33.327591713330634</v>
      </c>
      <c r="N104" s="38">
        <v>112450.41855308181</v>
      </c>
      <c r="O104" s="39">
        <v>266</v>
      </c>
      <c r="P104" s="37">
        <v>1280.8397744360902</v>
      </c>
      <c r="Q104" s="38">
        <v>340703.38</v>
      </c>
      <c r="R104" s="57"/>
      <c r="S104" s="40">
        <v>201750.39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>
      <c r="A105" t="s">
        <v>74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v>0.26151056305653758</v>
      </c>
      <c r="O105" s="42"/>
      <c r="P105" s="14"/>
      <c r="Q105" s="60"/>
      <c r="R105" s="61"/>
      <c r="S105" s="45">
        <v>0.59215846347048273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thickBot="1">
      <c r="A106" t="s">
        <v>74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31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15.75" customHeight="1" thickTop="1">
      <c r="A107" t="s">
        <v>333</v>
      </c>
      <c r="B107" s="12" t="s">
        <v>74</v>
      </c>
      <c r="C107" s="63" t="s">
        <v>80</v>
      </c>
      <c r="D107" s="64">
        <v>463.084291098005</v>
      </c>
      <c r="E107" s="68">
        <v>1389.5895325524953</v>
      </c>
      <c r="F107" s="66">
        <v>643497.08359928045</v>
      </c>
      <c r="G107" s="67">
        <v>463.084291098005</v>
      </c>
      <c r="H107" s="68">
        <v>1389.5895325524953</v>
      </c>
      <c r="I107" s="66">
        <v>643497.08359928045</v>
      </c>
      <c r="J107" s="67">
        <v>585</v>
      </c>
      <c r="K107" s="68">
        <v>1567.8104957264968</v>
      </c>
      <c r="L107" s="66">
        <v>917169.1400000006</v>
      </c>
      <c r="M107" s="67">
        <v>121.915708901995</v>
      </c>
      <c r="N107" s="66">
        <v>273672.05640072015</v>
      </c>
      <c r="O107" s="67">
        <v>476</v>
      </c>
      <c r="P107" s="68">
        <v>1083.2329621848735</v>
      </c>
      <c r="Q107" s="66">
        <v>515618.88999999978</v>
      </c>
      <c r="R107" s="67">
        <v>109</v>
      </c>
      <c r="S107" s="69">
        <v>401550.25000000081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9.5" customHeight="1" thickBot="1">
      <c r="A108" t="s">
        <v>74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v>0.26326893666145401</v>
      </c>
      <c r="N108" s="75">
        <v>0.42528872838084475</v>
      </c>
      <c r="O108" s="73"/>
      <c r="P108" s="71"/>
      <c r="Q108" s="72"/>
      <c r="R108" s="74">
        <v>4.3669724770642198</v>
      </c>
      <c r="S108" s="151">
        <v>0.77877334944032206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thickTop="1">
      <c r="A109" t="s">
        <v>74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5.75" customHeight="1">
      <c r="A110" t="s">
        <v>334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5.75" customHeight="1">
      <c r="A111" t="s">
        <v>335</v>
      </c>
      <c r="B111" s="12" t="s">
        <v>74</v>
      </c>
      <c r="C111" s="30" t="s">
        <v>32</v>
      </c>
      <c r="D111" s="82">
        <v>0.58580322399837392</v>
      </c>
      <c r="E111" s="83">
        <v>439.35241799878042</v>
      </c>
      <c r="F111" s="31">
        <v>110133.52870632571</v>
      </c>
      <c r="G111" s="152">
        <v>0.58580322399837392</v>
      </c>
      <c r="H111" s="83">
        <v>439.35241799878042</v>
      </c>
      <c r="I111" s="31">
        <v>110133.52870632571</v>
      </c>
      <c r="J111" s="152">
        <v>0.4570287553965357</v>
      </c>
      <c r="K111" s="83">
        <v>491.07855633802814</v>
      </c>
      <c r="L111" s="34">
        <v>139466.31</v>
      </c>
      <c r="M111" s="42"/>
      <c r="N111" s="60">
        <v>29332.781293674285</v>
      </c>
      <c r="O111" s="42"/>
      <c r="P111" s="83">
        <v>388.86593984962406</v>
      </c>
      <c r="Q111" s="34">
        <v>103438.34</v>
      </c>
      <c r="R111" s="42"/>
      <c r="S111" s="86">
        <v>36027.97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5.75" customHeight="1">
      <c r="A112" t="s">
        <v>336</v>
      </c>
      <c r="B112" s="12" t="s">
        <v>74</v>
      </c>
      <c r="C112" s="88" t="s">
        <v>33</v>
      </c>
      <c r="D112" s="89">
        <v>0.3</v>
      </c>
      <c r="E112" s="90">
        <v>514.61988304093563</v>
      </c>
      <c r="F112" s="23">
        <v>129001.00543407546</v>
      </c>
      <c r="G112" s="93">
        <v>0.3</v>
      </c>
      <c r="H112" s="90">
        <v>514.61988304093563</v>
      </c>
      <c r="I112" s="23">
        <v>129001.00543407546</v>
      </c>
      <c r="J112" s="93">
        <v>0.30319851957153876</v>
      </c>
      <c r="K112" s="90">
        <v>579.12387323943665</v>
      </c>
      <c r="L112" s="34">
        <v>164471.18</v>
      </c>
      <c r="M112" s="24"/>
      <c r="N112" s="94">
        <v>35470.174565924535</v>
      </c>
      <c r="O112" s="24"/>
      <c r="P112" s="90">
        <v>311.28033834586466</v>
      </c>
      <c r="Q112" s="34">
        <v>82800.570000000007</v>
      </c>
      <c r="R112" s="24"/>
      <c r="S112" s="95">
        <v>81670.609999999986</v>
      </c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5.75" customHeight="1">
      <c r="A113" t="s">
        <v>337</v>
      </c>
      <c r="B113" s="12" t="s">
        <v>74</v>
      </c>
      <c r="C113" s="30" t="s">
        <v>34</v>
      </c>
      <c r="D113" s="82"/>
      <c r="E113" s="83">
        <v>54.000000000000007</v>
      </c>
      <c r="F113" s="31">
        <v>13536.310047480147</v>
      </c>
      <c r="G113" s="84"/>
      <c r="H113" s="83">
        <v>54.000000000000007</v>
      </c>
      <c r="I113" s="31">
        <v>13536.310047480147</v>
      </c>
      <c r="J113" s="42"/>
      <c r="K113" s="83">
        <v>69.143767605633812</v>
      </c>
      <c r="L113" s="114">
        <v>19636.830000000002</v>
      </c>
      <c r="M113" s="42"/>
      <c r="N113" s="60">
        <v>6100.519952519855</v>
      </c>
      <c r="O113" s="42"/>
      <c r="P113" s="83">
        <v>66.070263157894729</v>
      </c>
      <c r="Q113" s="114">
        <v>17574.689999999999</v>
      </c>
      <c r="R113" s="42"/>
      <c r="S113" s="86">
        <v>2062.1400000000031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5.75" customHeight="1">
      <c r="A114" t="s">
        <v>338</v>
      </c>
      <c r="B114" s="12" t="s">
        <v>74</v>
      </c>
      <c r="C114" s="30" t="s">
        <v>35</v>
      </c>
      <c r="D114" s="82"/>
      <c r="E114" s="83">
        <v>105</v>
      </c>
      <c r="F114" s="31">
        <v>26320.602870100283</v>
      </c>
      <c r="G114" s="84"/>
      <c r="H114" s="83">
        <v>105</v>
      </c>
      <c r="I114" s="31">
        <v>26320.602870100283</v>
      </c>
      <c r="J114" s="42"/>
      <c r="K114" s="83">
        <v>16.852605633802817</v>
      </c>
      <c r="L114" s="34">
        <v>4786.1400000000003</v>
      </c>
      <c r="M114" s="42"/>
      <c r="N114" s="60">
        <v>-21534.462870100284</v>
      </c>
      <c r="O114" s="42"/>
      <c r="P114" s="83">
        <v>55.532406015037594</v>
      </c>
      <c r="Q114" s="34">
        <v>14771.62</v>
      </c>
      <c r="R114" s="42"/>
      <c r="S114" s="86">
        <v>-9985.48</v>
      </c>
      <c r="T114" s="14"/>
      <c r="U114" s="14"/>
      <c r="V114" s="14"/>
      <c r="W114" s="31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.75" customHeight="1">
      <c r="A115" t="s">
        <v>339</v>
      </c>
      <c r="B115" s="12" t="s">
        <v>74</v>
      </c>
      <c r="C115" s="88" t="s">
        <v>36</v>
      </c>
      <c r="D115" s="89"/>
      <c r="E115" s="90">
        <v>61</v>
      </c>
      <c r="F115" s="23">
        <v>15291.016905486831</v>
      </c>
      <c r="G115" s="91"/>
      <c r="H115" s="90">
        <v>61</v>
      </c>
      <c r="I115" s="23">
        <v>15291.016905486831</v>
      </c>
      <c r="J115" s="24"/>
      <c r="K115" s="90">
        <v>93.022218309859156</v>
      </c>
      <c r="L115" s="49">
        <v>26418.31</v>
      </c>
      <c r="M115" s="24"/>
      <c r="N115" s="94">
        <v>11127.29309451317</v>
      </c>
      <c r="O115" s="24"/>
      <c r="P115" s="90">
        <v>61.228834586466171</v>
      </c>
      <c r="Q115" s="49">
        <v>16286.87</v>
      </c>
      <c r="R115" s="24"/>
      <c r="S115" s="95">
        <v>10131.44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5.75" customHeight="1">
      <c r="A116" t="s">
        <v>340</v>
      </c>
      <c r="B116" s="12" t="s">
        <v>74</v>
      </c>
      <c r="C116" s="30" t="s">
        <v>37</v>
      </c>
      <c r="D116" s="82"/>
      <c r="E116" s="83">
        <v>27.410526315789454</v>
      </c>
      <c r="F116" s="31">
        <v>6871.0626439840689</v>
      </c>
      <c r="G116" s="84"/>
      <c r="H116" s="83">
        <v>27.410526315789454</v>
      </c>
      <c r="I116" s="31">
        <v>6871.0626439840689</v>
      </c>
      <c r="J116" s="42"/>
      <c r="K116" s="83">
        <v>84.281443661971835</v>
      </c>
      <c r="L116" s="34">
        <v>23935.93</v>
      </c>
      <c r="M116" s="42"/>
      <c r="N116" s="60">
        <v>17064.86735601593</v>
      </c>
      <c r="O116" s="42"/>
      <c r="P116" s="83">
        <v>175.48872180451127</v>
      </c>
      <c r="Q116" s="34">
        <v>46680</v>
      </c>
      <c r="R116" s="42"/>
      <c r="S116" s="86">
        <v>-22744.07</v>
      </c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5.75" customHeight="1">
      <c r="A117" t="s">
        <v>341</v>
      </c>
      <c r="B117" s="12" t="s">
        <v>74</v>
      </c>
      <c r="C117" s="30" t="s">
        <v>38</v>
      </c>
      <c r="D117" s="82"/>
      <c r="E117" s="83">
        <v>40.391131966358863</v>
      </c>
      <c r="F117" s="31">
        <v>10124.942323431851</v>
      </c>
      <c r="G117" s="84"/>
      <c r="H117" s="83">
        <v>40.391131966358863</v>
      </c>
      <c r="I117" s="31">
        <v>10124.942323431851</v>
      </c>
      <c r="J117" s="42"/>
      <c r="K117" s="83">
        <v>15.405774647887323</v>
      </c>
      <c r="L117" s="34">
        <v>4375.24</v>
      </c>
      <c r="M117" s="42"/>
      <c r="N117" s="60">
        <v>-5749.7023234318513</v>
      </c>
      <c r="O117" s="42"/>
      <c r="P117" s="83">
        <v>5.1895112781954893</v>
      </c>
      <c r="Q117" s="34">
        <v>1380.41</v>
      </c>
      <c r="R117" s="42"/>
      <c r="S117" s="86">
        <v>2994.83</v>
      </c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5.75" hidden="1" customHeight="1">
      <c r="A118" t="s">
        <v>342</v>
      </c>
      <c r="B118" s="12" t="s">
        <v>74</v>
      </c>
      <c r="C118" s="30" t="s">
        <v>21</v>
      </c>
      <c r="D118" s="82"/>
      <c r="E118" s="83">
        <v>0</v>
      </c>
      <c r="F118" s="31">
        <v>0</v>
      </c>
      <c r="G118" s="84"/>
      <c r="H118" s="83">
        <v>0</v>
      </c>
      <c r="I118" s="31">
        <v>0</v>
      </c>
      <c r="J118" s="42"/>
      <c r="K118" s="83">
        <v>0</v>
      </c>
      <c r="L118" s="34">
        <v>0</v>
      </c>
      <c r="M118" s="42"/>
      <c r="N118" s="60">
        <v>0</v>
      </c>
      <c r="O118" s="42"/>
      <c r="P118" s="83">
        <v>0</v>
      </c>
      <c r="Q118" s="34">
        <v>0</v>
      </c>
      <c r="R118" s="42"/>
      <c r="S118" s="86"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5.75" hidden="1" customHeight="1">
      <c r="A119" t="s">
        <v>342</v>
      </c>
      <c r="B119" s="12" t="s">
        <v>74</v>
      </c>
      <c r="C119" s="30" t="s">
        <v>21</v>
      </c>
      <c r="D119" s="82"/>
      <c r="E119" s="83">
        <v>0</v>
      </c>
      <c r="F119" s="31">
        <v>0</v>
      </c>
      <c r="G119" s="84"/>
      <c r="H119" s="83">
        <v>0</v>
      </c>
      <c r="I119" s="31">
        <v>0</v>
      </c>
      <c r="J119" s="42"/>
      <c r="K119" s="83">
        <v>0</v>
      </c>
      <c r="L119" s="34">
        <v>0</v>
      </c>
      <c r="M119" s="42"/>
      <c r="N119" s="60">
        <v>0</v>
      </c>
      <c r="O119" s="42"/>
      <c r="P119" s="83">
        <v>0</v>
      </c>
      <c r="Q119" s="34">
        <v>0</v>
      </c>
      <c r="R119" s="42"/>
      <c r="S119" s="86"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5.75" hidden="1" customHeight="1">
      <c r="A120" t="s">
        <v>342</v>
      </c>
      <c r="B120" s="12" t="s">
        <v>74</v>
      </c>
      <c r="C120" s="30" t="s">
        <v>21</v>
      </c>
      <c r="D120" s="82"/>
      <c r="E120" s="83">
        <v>0</v>
      </c>
      <c r="F120" s="31">
        <v>0</v>
      </c>
      <c r="G120" s="84"/>
      <c r="H120" s="83">
        <v>0</v>
      </c>
      <c r="I120" s="31">
        <v>0</v>
      </c>
      <c r="J120" s="42"/>
      <c r="K120" s="83">
        <v>0</v>
      </c>
      <c r="L120" s="34">
        <v>0</v>
      </c>
      <c r="M120" s="42"/>
      <c r="N120" s="60">
        <v>0</v>
      </c>
      <c r="O120" s="42"/>
      <c r="P120" s="83">
        <v>0</v>
      </c>
      <c r="Q120" s="34">
        <v>0</v>
      </c>
      <c r="R120" s="42"/>
      <c r="S120" s="86"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5.75" customHeight="1">
      <c r="A121" t="s">
        <v>343</v>
      </c>
      <c r="B121" s="12" t="s">
        <v>74</v>
      </c>
      <c r="C121" s="99" t="s">
        <v>39</v>
      </c>
      <c r="D121" s="100" t="s">
        <v>40</v>
      </c>
      <c r="E121" s="101">
        <v>0.48372941675167586</v>
      </c>
      <c r="F121" s="102">
        <v>311278.46893088432</v>
      </c>
      <c r="G121" s="103" t="s">
        <v>40</v>
      </c>
      <c r="H121" s="101">
        <v>0.48372941675167586</v>
      </c>
      <c r="I121" s="102">
        <v>311278.46893088432</v>
      </c>
      <c r="J121" s="103" t="s">
        <v>40</v>
      </c>
      <c r="K121" s="101">
        <v>0.41768734172630334</v>
      </c>
      <c r="L121" s="102">
        <v>383089.94</v>
      </c>
      <c r="M121" s="106"/>
      <c r="N121" s="102">
        <v>71811.47106911568</v>
      </c>
      <c r="O121" s="103" t="s">
        <v>40</v>
      </c>
      <c r="P121" s="101">
        <v>0.54872407797161982</v>
      </c>
      <c r="Q121" s="102">
        <v>282932.49999999994</v>
      </c>
      <c r="R121" s="106"/>
      <c r="S121" s="107">
        <v>100157.44000000006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15.75" customHeight="1">
      <c r="A122" t="s">
        <v>344</v>
      </c>
      <c r="B122" s="12" t="s">
        <v>74</v>
      </c>
      <c r="C122" s="108" t="s">
        <v>42</v>
      </c>
      <c r="D122" s="14"/>
      <c r="E122" s="14"/>
      <c r="F122" s="31">
        <v>51791.162452107281</v>
      </c>
      <c r="G122" s="42"/>
      <c r="H122" s="14"/>
      <c r="I122" s="31">
        <v>51791.162452107281</v>
      </c>
      <c r="J122" s="42"/>
      <c r="K122" s="14"/>
      <c r="L122" s="34">
        <v>80358.66</v>
      </c>
      <c r="M122" s="42"/>
      <c r="N122" s="60">
        <v>28567.497547892723</v>
      </c>
      <c r="O122" s="42"/>
      <c r="P122" s="14"/>
      <c r="Q122" s="34">
        <v>56675.4</v>
      </c>
      <c r="R122" s="42"/>
      <c r="S122" s="62">
        <v>23683.260000000002</v>
      </c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15.75" customHeight="1">
      <c r="A123" t="s">
        <v>346</v>
      </c>
      <c r="B123" s="12" t="s">
        <v>74</v>
      </c>
      <c r="C123" s="109" t="s">
        <v>43</v>
      </c>
      <c r="D123" s="82"/>
      <c r="E123" s="14"/>
      <c r="F123" s="23">
        <v>17526.054277210729</v>
      </c>
      <c r="G123" s="84"/>
      <c r="H123" s="14"/>
      <c r="I123" s="23">
        <v>17526.054277210729</v>
      </c>
      <c r="J123" s="42"/>
      <c r="K123" s="14"/>
      <c r="L123" s="23">
        <v>16094.12</v>
      </c>
      <c r="M123" s="42"/>
      <c r="N123" s="60">
        <v>-1431.9342772107284</v>
      </c>
      <c r="O123" s="42"/>
      <c r="P123" s="14"/>
      <c r="Q123" s="23">
        <v>23743.64</v>
      </c>
      <c r="R123" s="42"/>
      <c r="S123" s="86">
        <v>-7649.5199999999986</v>
      </c>
      <c r="T123" s="14"/>
      <c r="U123" s="14"/>
      <c r="V123" s="12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15.75" customHeight="1">
      <c r="A124" t="s">
        <v>347</v>
      </c>
      <c r="B124" s="12" t="s">
        <v>74</v>
      </c>
      <c r="C124" s="108" t="s">
        <v>44</v>
      </c>
      <c r="D124" s="110"/>
      <c r="E124" s="111"/>
      <c r="F124" s="31">
        <v>55262.485879834494</v>
      </c>
      <c r="G124" s="112"/>
      <c r="H124" s="111"/>
      <c r="I124" s="31">
        <v>55262.485879834494</v>
      </c>
      <c r="J124" s="113"/>
      <c r="K124" s="111"/>
      <c r="L124" s="34">
        <v>58126.21</v>
      </c>
      <c r="M124" s="113"/>
      <c r="N124" s="115">
        <v>2863.7241201655052</v>
      </c>
      <c r="O124" s="113"/>
      <c r="P124" s="111"/>
      <c r="Q124" s="34">
        <v>87948.83</v>
      </c>
      <c r="R124" s="113"/>
      <c r="S124" s="116">
        <v>-29822.620000000003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5.75" customHeight="1">
      <c r="A125" t="s">
        <v>348</v>
      </c>
      <c r="B125" s="12" t="s">
        <v>74</v>
      </c>
      <c r="C125" s="108" t="s">
        <v>45</v>
      </c>
      <c r="D125" s="82"/>
      <c r="E125" s="14"/>
      <c r="F125" s="31">
        <v>0</v>
      </c>
      <c r="G125" s="84"/>
      <c r="H125" s="14"/>
      <c r="I125" s="31">
        <v>0</v>
      </c>
      <c r="J125" s="42"/>
      <c r="K125" s="14"/>
      <c r="L125" s="34">
        <v>0</v>
      </c>
      <c r="M125" s="42"/>
      <c r="N125" s="60">
        <v>0</v>
      </c>
      <c r="O125" s="42"/>
      <c r="P125" s="14"/>
      <c r="Q125" s="34">
        <v>0</v>
      </c>
      <c r="R125" s="42"/>
      <c r="S125" s="86"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5.75" hidden="1" customHeight="1">
      <c r="A126" t="s">
        <v>342</v>
      </c>
      <c r="B126" s="12" t="s">
        <v>74</v>
      </c>
      <c r="C126" s="108" t="s">
        <v>21</v>
      </c>
      <c r="D126" s="82"/>
      <c r="E126" s="14"/>
      <c r="F126" s="31">
        <v>0</v>
      </c>
      <c r="G126" s="84"/>
      <c r="H126" s="14"/>
      <c r="I126" s="31">
        <v>0</v>
      </c>
      <c r="J126" s="42"/>
      <c r="K126" s="14"/>
      <c r="L126" s="34">
        <v>0</v>
      </c>
      <c r="M126" s="42"/>
      <c r="N126" s="60">
        <v>0</v>
      </c>
      <c r="O126" s="42"/>
      <c r="P126" s="14"/>
      <c r="Q126" s="34">
        <v>0</v>
      </c>
      <c r="R126" s="42"/>
      <c r="S126" s="86"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5.75" hidden="1" customHeight="1">
      <c r="A127" t="s">
        <v>342</v>
      </c>
      <c r="B127" s="12" t="s">
        <v>74</v>
      </c>
      <c r="C127" s="108" t="s">
        <v>21</v>
      </c>
      <c r="D127" s="82"/>
      <c r="E127" s="14"/>
      <c r="F127" s="31">
        <v>0</v>
      </c>
      <c r="G127" s="84"/>
      <c r="H127" s="14"/>
      <c r="I127" s="31">
        <v>0</v>
      </c>
      <c r="J127" s="42"/>
      <c r="K127" s="14"/>
      <c r="L127" s="34">
        <v>0</v>
      </c>
      <c r="M127" s="42"/>
      <c r="N127" s="60">
        <v>0</v>
      </c>
      <c r="O127" s="42"/>
      <c r="P127" s="14"/>
      <c r="Q127" s="34">
        <v>0</v>
      </c>
      <c r="R127" s="42"/>
      <c r="S127" s="86"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5.75" hidden="1" customHeight="1">
      <c r="A128" t="s">
        <v>342</v>
      </c>
      <c r="B128" s="12" t="s">
        <v>74</v>
      </c>
      <c r="C128" s="108" t="s">
        <v>21</v>
      </c>
      <c r="D128" s="82"/>
      <c r="E128" s="14"/>
      <c r="F128" s="31">
        <v>0</v>
      </c>
      <c r="G128" s="84"/>
      <c r="H128" s="14"/>
      <c r="I128" s="31">
        <v>0</v>
      </c>
      <c r="J128" s="42"/>
      <c r="K128" s="14"/>
      <c r="L128" s="34">
        <v>0</v>
      </c>
      <c r="M128" s="42"/>
      <c r="N128" s="60">
        <v>0</v>
      </c>
      <c r="O128" s="42"/>
      <c r="P128" s="14"/>
      <c r="Q128" s="34">
        <v>0</v>
      </c>
      <c r="R128" s="42"/>
      <c r="S128" s="86"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5.75" customHeight="1">
      <c r="A129" t="s">
        <v>349</v>
      </c>
      <c r="B129" s="12" t="s">
        <v>74</v>
      </c>
      <c r="C129" s="109" t="s">
        <v>46</v>
      </c>
      <c r="D129" s="82"/>
      <c r="E129" s="14"/>
      <c r="F129" s="31">
        <v>43645.708409946441</v>
      </c>
      <c r="G129" s="84"/>
      <c r="H129" s="14"/>
      <c r="I129" s="31">
        <v>43645.708409946441</v>
      </c>
      <c r="J129" s="42"/>
      <c r="K129" s="14"/>
      <c r="L129" s="34">
        <v>26640.97</v>
      </c>
      <c r="M129" s="42"/>
      <c r="N129" s="60">
        <v>-17004.73840994644</v>
      </c>
      <c r="O129" s="42"/>
      <c r="P129" s="14"/>
      <c r="Q129" s="34">
        <v>42628.91</v>
      </c>
      <c r="R129" s="42"/>
      <c r="S129" s="86">
        <v>-15987.940000000002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5.75" customHeight="1">
      <c r="A130" t="s">
        <v>350</v>
      </c>
      <c r="B130" s="12" t="s">
        <v>74</v>
      </c>
      <c r="C130" s="108" t="s">
        <v>47</v>
      </c>
      <c r="D130" s="110"/>
      <c r="E130" s="111"/>
      <c r="F130" s="55">
        <v>43645.708409946441</v>
      </c>
      <c r="G130" s="112"/>
      <c r="H130" s="111"/>
      <c r="I130" s="55">
        <v>43645.708409946441</v>
      </c>
      <c r="J130" s="113"/>
      <c r="K130" s="111"/>
      <c r="L130" s="56">
        <v>47207.3</v>
      </c>
      <c r="M130" s="113"/>
      <c r="N130" s="115">
        <v>3561.591590053562</v>
      </c>
      <c r="O130" s="113"/>
      <c r="P130" s="111"/>
      <c r="Q130" s="56">
        <v>42889.39</v>
      </c>
      <c r="R130" s="113"/>
      <c r="S130" s="116">
        <v>4317.9100000000035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5.75" customHeight="1">
      <c r="A131" t="s">
        <v>351</v>
      </c>
      <c r="B131" s="12" t="s">
        <v>74</v>
      </c>
      <c r="C131" s="108" t="s">
        <v>48</v>
      </c>
      <c r="D131" s="82"/>
      <c r="E131" s="14"/>
      <c r="F131" s="31">
        <v>31279.424360461613</v>
      </c>
      <c r="G131" s="84"/>
      <c r="H131" s="14"/>
      <c r="I131" s="31">
        <v>31279.424360461613</v>
      </c>
      <c r="J131" s="42"/>
      <c r="K131" s="14"/>
      <c r="L131" s="34">
        <v>33831.89</v>
      </c>
      <c r="M131" s="42"/>
      <c r="N131" s="60">
        <v>2552.4656395383863</v>
      </c>
      <c r="O131" s="42"/>
      <c r="P131" s="14"/>
      <c r="Q131" s="34">
        <v>28483.200000000001</v>
      </c>
      <c r="R131" s="42"/>
      <c r="S131" s="86">
        <v>5348.6899999999987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5.75" customHeight="1">
      <c r="A132" t="s">
        <v>352</v>
      </c>
      <c r="B132" s="12" t="s">
        <v>74</v>
      </c>
      <c r="C132" s="108" t="s">
        <v>49</v>
      </c>
      <c r="D132" s="82"/>
      <c r="E132" s="14"/>
      <c r="F132" s="31">
        <v>7274.2847349910735</v>
      </c>
      <c r="G132" s="84"/>
      <c r="H132" s="14"/>
      <c r="I132" s="31">
        <v>7274.2847349910735</v>
      </c>
      <c r="J132" s="42"/>
      <c r="K132" s="14"/>
      <c r="L132" s="34">
        <v>7867.88</v>
      </c>
      <c r="M132" s="42"/>
      <c r="N132" s="60">
        <v>593.59526500892662</v>
      </c>
      <c r="O132" s="42"/>
      <c r="P132" s="14"/>
      <c r="Q132" s="34">
        <v>11078.76</v>
      </c>
      <c r="R132" s="42"/>
      <c r="S132" s="86">
        <v>-3210.88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5.75" hidden="1" customHeight="1">
      <c r="A133" t="s">
        <v>342</v>
      </c>
      <c r="B133" s="12" t="s">
        <v>74</v>
      </c>
      <c r="C133" s="30" t="s">
        <v>21</v>
      </c>
      <c r="D133" s="89"/>
      <c r="E133" s="117"/>
      <c r="F133" s="31">
        <v>0</v>
      </c>
      <c r="G133" s="91"/>
      <c r="H133" s="117"/>
      <c r="I133" s="31">
        <v>0</v>
      </c>
      <c r="J133" s="24"/>
      <c r="K133" s="117"/>
      <c r="L133" s="34">
        <v>0</v>
      </c>
      <c r="M133" s="24"/>
      <c r="N133" s="153">
        <v>0</v>
      </c>
      <c r="O133" s="24"/>
      <c r="P133" s="117"/>
      <c r="Q133" s="34">
        <v>0</v>
      </c>
      <c r="R133" s="24"/>
      <c r="S133" s="95"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5.75" customHeight="1">
      <c r="A134" t="s">
        <v>353</v>
      </c>
      <c r="B134" s="12" t="s">
        <v>74</v>
      </c>
      <c r="C134" s="99" t="s">
        <v>50</v>
      </c>
      <c r="D134" s="100" t="s">
        <v>40</v>
      </c>
      <c r="E134" s="101">
        <v>0.38916233640686249</v>
      </c>
      <c r="F134" s="102">
        <v>250424.82852449809</v>
      </c>
      <c r="G134" s="103" t="s">
        <v>40</v>
      </c>
      <c r="H134" s="101">
        <v>0.38916233640686249</v>
      </c>
      <c r="I134" s="102">
        <v>250424.82852449809</v>
      </c>
      <c r="J134" s="103" t="s">
        <v>40</v>
      </c>
      <c r="K134" s="101">
        <v>0.29452258936666781</v>
      </c>
      <c r="L134" s="102">
        <v>270127.03000000003</v>
      </c>
      <c r="M134" s="154"/>
      <c r="N134" s="119">
        <v>19702.201475501934</v>
      </c>
      <c r="O134" s="103" t="s">
        <v>40</v>
      </c>
      <c r="P134" s="101">
        <v>0.56911826872750948</v>
      </c>
      <c r="Q134" s="102">
        <v>293448.13</v>
      </c>
      <c r="R134" s="154"/>
      <c r="S134" s="120">
        <v>-23321.099999999977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5.75" customHeight="1">
      <c r="A135" t="s">
        <v>354</v>
      </c>
      <c r="B135" s="12" t="s">
        <v>74</v>
      </c>
      <c r="C135" s="30" t="s">
        <v>51</v>
      </c>
      <c r="D135" s="82"/>
      <c r="E135" s="14"/>
      <c r="F135" s="31">
        <v>0</v>
      </c>
      <c r="G135" s="84"/>
      <c r="H135" s="14"/>
      <c r="I135" s="31">
        <v>0</v>
      </c>
      <c r="J135" s="42"/>
      <c r="K135" s="14"/>
      <c r="L135" s="34">
        <v>0</v>
      </c>
      <c r="M135" s="42"/>
      <c r="N135" s="60">
        <v>0</v>
      </c>
      <c r="O135" s="42"/>
      <c r="P135" s="14"/>
      <c r="Q135" s="34">
        <v>0</v>
      </c>
      <c r="R135" s="42"/>
      <c r="S135" s="86"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5.75" customHeight="1">
      <c r="A136" t="s">
        <v>355</v>
      </c>
      <c r="B136" s="12" t="s">
        <v>74</v>
      </c>
      <c r="C136" s="30" t="s">
        <v>52</v>
      </c>
      <c r="D136" s="82"/>
      <c r="E136" s="14"/>
      <c r="F136" s="31">
        <v>0</v>
      </c>
      <c r="G136" s="84"/>
      <c r="H136" s="14"/>
      <c r="I136" s="31">
        <v>0</v>
      </c>
      <c r="J136" s="42"/>
      <c r="K136" s="14"/>
      <c r="L136" s="34">
        <v>0</v>
      </c>
      <c r="M136" s="42"/>
      <c r="N136" s="60">
        <v>0</v>
      </c>
      <c r="O136" s="42"/>
      <c r="P136" s="14"/>
      <c r="Q136" s="34">
        <v>0</v>
      </c>
      <c r="R136" s="42"/>
      <c r="S136" s="86"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5.75" customHeight="1">
      <c r="A137" t="s">
        <v>356</v>
      </c>
      <c r="B137" s="12" t="s">
        <v>74</v>
      </c>
      <c r="C137" s="88" t="s">
        <v>53</v>
      </c>
      <c r="D137" s="89"/>
      <c r="E137" s="117"/>
      <c r="F137" s="23">
        <v>1720.32</v>
      </c>
      <c r="G137" s="91"/>
      <c r="H137" s="117"/>
      <c r="I137" s="23">
        <v>1720.32</v>
      </c>
      <c r="J137" s="24"/>
      <c r="K137" s="117"/>
      <c r="L137" s="23">
        <v>-2622.76</v>
      </c>
      <c r="M137" s="24"/>
      <c r="N137" s="94">
        <v>-4343.08</v>
      </c>
      <c r="O137" s="24"/>
      <c r="P137" s="117"/>
      <c r="Q137" s="23">
        <v>6486.62</v>
      </c>
      <c r="R137" s="24"/>
      <c r="S137" s="95">
        <v>-9109.380000000001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5.75" customHeight="1">
      <c r="A138" t="s">
        <v>357</v>
      </c>
      <c r="B138" s="12" t="s">
        <v>74</v>
      </c>
      <c r="C138" s="30" t="s">
        <v>54</v>
      </c>
      <c r="D138" s="82"/>
      <c r="E138" s="14"/>
      <c r="F138" s="31">
        <v>21302.1888</v>
      </c>
      <c r="G138" s="84"/>
      <c r="H138" s="14"/>
      <c r="I138" s="31">
        <v>21302.1888</v>
      </c>
      <c r="J138" s="42"/>
      <c r="K138" s="14"/>
      <c r="L138" s="34">
        <v>15062.16</v>
      </c>
      <c r="M138" s="42"/>
      <c r="N138" s="60">
        <v>-6240.0288</v>
      </c>
      <c r="O138" s="42"/>
      <c r="P138" s="14"/>
      <c r="Q138" s="34">
        <v>19902.18</v>
      </c>
      <c r="R138" s="42"/>
      <c r="S138" s="86">
        <v>-4840.0200000000004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5.75" customHeight="1">
      <c r="A139" t="s">
        <v>358</v>
      </c>
      <c r="B139" s="12" t="s">
        <v>74</v>
      </c>
      <c r="C139" s="30" t="s">
        <v>55</v>
      </c>
      <c r="D139" s="82"/>
      <c r="E139" s="14"/>
      <c r="F139" s="31">
        <v>4789.4903999999997</v>
      </c>
      <c r="G139" s="84"/>
      <c r="H139" s="14"/>
      <c r="I139" s="31">
        <v>4789.4903999999997</v>
      </c>
      <c r="J139" s="42"/>
      <c r="K139" s="14"/>
      <c r="L139" s="34">
        <v>1811.63</v>
      </c>
      <c r="M139" s="42"/>
      <c r="N139" s="60">
        <v>-2977.8603999999996</v>
      </c>
      <c r="O139" s="42"/>
      <c r="P139" s="14"/>
      <c r="Q139" s="34">
        <v>5833.92</v>
      </c>
      <c r="R139" s="42"/>
      <c r="S139" s="86">
        <v>-4022.29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5.75" customHeight="1">
      <c r="A140" t="s">
        <v>359</v>
      </c>
      <c r="B140" s="12" t="s">
        <v>74</v>
      </c>
      <c r="C140" s="88" t="s">
        <v>56</v>
      </c>
      <c r="D140" s="89"/>
      <c r="E140" s="117"/>
      <c r="F140" s="23">
        <v>22468.483999999997</v>
      </c>
      <c r="G140" s="91"/>
      <c r="H140" s="117"/>
      <c r="I140" s="23">
        <v>22468.483999999997</v>
      </c>
      <c r="J140" s="24"/>
      <c r="K140" s="117"/>
      <c r="L140" s="23">
        <v>8511.58</v>
      </c>
      <c r="M140" s="24"/>
      <c r="N140" s="94">
        <v>-13956.903999999997</v>
      </c>
      <c r="O140" s="24"/>
      <c r="P140" s="117"/>
      <c r="Q140" s="23">
        <v>14089.76</v>
      </c>
      <c r="R140" s="24"/>
      <c r="S140" s="95">
        <v>-5578.18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5.75" customHeight="1">
      <c r="A141" t="s">
        <v>360</v>
      </c>
      <c r="B141" s="12" t="s">
        <v>74</v>
      </c>
      <c r="C141" s="30" t="s">
        <v>57</v>
      </c>
      <c r="D141" s="82"/>
      <c r="E141" s="14"/>
      <c r="F141" s="31">
        <v>1002.6896331466776</v>
      </c>
      <c r="G141" s="84"/>
      <c r="H141" s="14"/>
      <c r="I141" s="31">
        <v>1002.6896331466776</v>
      </c>
      <c r="J141" s="42"/>
      <c r="K141" s="14"/>
      <c r="L141" s="34">
        <v>447.99</v>
      </c>
      <c r="M141" s="42"/>
      <c r="N141" s="60">
        <v>-554.69963314667757</v>
      </c>
      <c r="O141" s="42"/>
      <c r="P141" s="14"/>
      <c r="Q141" s="34">
        <v>879</v>
      </c>
      <c r="R141" s="42"/>
      <c r="S141" s="86">
        <v>-431.01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5.75" customHeight="1">
      <c r="A142" t="s">
        <v>361</v>
      </c>
      <c r="B142" s="12" t="s">
        <v>74</v>
      </c>
      <c r="C142" s="30" t="s">
        <v>58</v>
      </c>
      <c r="D142" s="82"/>
      <c r="E142" s="14"/>
      <c r="F142" s="31">
        <v>80</v>
      </c>
      <c r="G142" s="84"/>
      <c r="H142" s="14"/>
      <c r="I142" s="31">
        <v>80</v>
      </c>
      <c r="J142" s="42"/>
      <c r="K142" s="14"/>
      <c r="L142" s="34">
        <v>0</v>
      </c>
      <c r="M142" s="42"/>
      <c r="N142" s="60">
        <v>-80</v>
      </c>
      <c r="O142" s="42"/>
      <c r="P142" s="14"/>
      <c r="Q142" s="34">
        <v>80</v>
      </c>
      <c r="R142" s="42"/>
      <c r="S142" s="86">
        <v>-80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5.75" customHeight="1">
      <c r="A143" t="s">
        <v>362</v>
      </c>
      <c r="B143" s="12" t="s">
        <v>74</v>
      </c>
      <c r="C143" s="30" t="s">
        <v>59</v>
      </c>
      <c r="D143" s="82"/>
      <c r="E143" s="14"/>
      <c r="F143" s="31">
        <v>2092.7999999999997</v>
      </c>
      <c r="G143" s="84"/>
      <c r="H143" s="14"/>
      <c r="I143" s="31">
        <v>2092.7999999999997</v>
      </c>
      <c r="J143" s="42"/>
      <c r="K143" s="14"/>
      <c r="L143" s="33">
        <v>1966.9</v>
      </c>
      <c r="M143" s="42"/>
      <c r="N143" s="60">
        <v>-125.89999999999964</v>
      </c>
      <c r="O143" s="42"/>
      <c r="P143" s="14"/>
      <c r="Q143" s="33">
        <v>1776</v>
      </c>
      <c r="R143" s="42"/>
      <c r="S143" s="86">
        <v>190.90000000000009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5.75" customHeight="1">
      <c r="A144" t="s">
        <v>363</v>
      </c>
      <c r="B144" s="12" t="s">
        <v>74</v>
      </c>
      <c r="C144" s="30" t="s">
        <v>60</v>
      </c>
      <c r="D144" s="82"/>
      <c r="E144" s="14"/>
      <c r="F144" s="31">
        <v>2144.7360000000003</v>
      </c>
      <c r="G144" s="84"/>
      <c r="H144" s="14"/>
      <c r="I144" s="31">
        <v>2144.7360000000003</v>
      </c>
      <c r="J144" s="42"/>
      <c r="K144" s="14"/>
      <c r="L144" s="34">
        <v>540.26</v>
      </c>
      <c r="M144" s="42"/>
      <c r="N144" s="60">
        <v>-1604.4760000000003</v>
      </c>
      <c r="O144" s="42"/>
      <c r="P144" s="14"/>
      <c r="Q144" s="34">
        <v>1134.55</v>
      </c>
      <c r="R144" s="42"/>
      <c r="S144" s="86">
        <v>-594.29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5.75" customHeight="1">
      <c r="A145" t="s">
        <v>364</v>
      </c>
      <c r="B145" s="12" t="s">
        <v>74</v>
      </c>
      <c r="C145" s="30" t="s">
        <v>61</v>
      </c>
      <c r="D145" s="82"/>
      <c r="E145" s="14"/>
      <c r="F145" s="31">
        <v>830.39999999999986</v>
      </c>
      <c r="G145" s="84"/>
      <c r="H145" s="14"/>
      <c r="I145" s="31">
        <v>830.39999999999986</v>
      </c>
      <c r="J145" s="42"/>
      <c r="K145" s="14"/>
      <c r="L145" s="34">
        <v>583.41</v>
      </c>
      <c r="M145" s="42"/>
      <c r="N145" s="60">
        <v>-246.9899999999999</v>
      </c>
      <c r="O145" s="42"/>
      <c r="P145" s="14"/>
      <c r="Q145" s="34">
        <v>455.19</v>
      </c>
      <c r="R145" s="42"/>
      <c r="S145" s="86">
        <v>128.21999999999997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5.75" customHeight="1">
      <c r="A146" t="s">
        <v>365</v>
      </c>
      <c r="B146" s="12" t="s">
        <v>74</v>
      </c>
      <c r="C146" s="30" t="s">
        <v>62</v>
      </c>
      <c r="D146" s="82"/>
      <c r="E146" s="14"/>
      <c r="F146" s="31">
        <v>3447.36</v>
      </c>
      <c r="G146" s="84"/>
      <c r="H146" s="14"/>
      <c r="I146" s="31">
        <v>3447.36</v>
      </c>
      <c r="J146" s="42"/>
      <c r="K146" s="14"/>
      <c r="L146" s="34">
        <v>1878.56</v>
      </c>
      <c r="M146" s="42"/>
      <c r="N146" s="60">
        <v>-1568.8000000000002</v>
      </c>
      <c r="O146" s="42"/>
      <c r="P146" s="14"/>
      <c r="Q146" s="34">
        <v>5397.38</v>
      </c>
      <c r="R146" s="42"/>
      <c r="S146" s="86">
        <v>-3518.82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5.75" customHeight="1">
      <c r="A147" t="s">
        <v>366</v>
      </c>
      <c r="B147" s="12" t="s">
        <v>74</v>
      </c>
      <c r="C147" s="30" t="s">
        <v>63</v>
      </c>
      <c r="D147" s="82"/>
      <c r="E147" s="14"/>
      <c r="F147" s="31">
        <v>565.04</v>
      </c>
      <c r="G147" s="84"/>
      <c r="H147" s="14"/>
      <c r="I147" s="31">
        <v>565.04</v>
      </c>
      <c r="J147" s="42"/>
      <c r="K147" s="14"/>
      <c r="L147" s="34">
        <v>684.96</v>
      </c>
      <c r="M147" s="42"/>
      <c r="N147" s="60">
        <v>119.92000000000007</v>
      </c>
      <c r="O147" s="42"/>
      <c r="P147" s="14"/>
      <c r="Q147" s="34">
        <v>480</v>
      </c>
      <c r="R147" s="42"/>
      <c r="S147" s="86">
        <v>204.96000000000004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5.75" customHeight="1">
      <c r="A148" t="s">
        <v>367</v>
      </c>
      <c r="B148" s="12" t="s">
        <v>74</v>
      </c>
      <c r="C148" s="30" t="s">
        <v>64</v>
      </c>
      <c r="D148" s="82"/>
      <c r="E148" s="14"/>
      <c r="F148" s="31">
        <v>7830.7967994654027</v>
      </c>
      <c r="G148" s="84"/>
      <c r="H148" s="14"/>
      <c r="I148" s="31">
        <v>7830.7967994654027</v>
      </c>
      <c r="J148" s="42"/>
      <c r="K148" s="14"/>
      <c r="L148" s="34">
        <v>5137.4230000000007</v>
      </c>
      <c r="M148" s="42"/>
      <c r="N148" s="60">
        <v>-2693.373799465402</v>
      </c>
      <c r="O148" s="42"/>
      <c r="P148" s="14"/>
      <c r="Q148" s="34">
        <v>5669.21</v>
      </c>
      <c r="R148" s="42"/>
      <c r="S148" s="86">
        <v>-531.78699999999935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5.75" hidden="1" customHeight="1">
      <c r="A149" t="s">
        <v>342</v>
      </c>
      <c r="B149" s="12" t="s">
        <v>74</v>
      </c>
      <c r="C149" s="30" t="s">
        <v>21</v>
      </c>
      <c r="D149" s="82"/>
      <c r="E149" s="14"/>
      <c r="F149" s="31">
        <v>0</v>
      </c>
      <c r="G149" s="84"/>
      <c r="H149" s="14"/>
      <c r="I149" s="31">
        <v>0</v>
      </c>
      <c r="J149" s="42"/>
      <c r="K149" s="14"/>
      <c r="L149" s="34">
        <v>0</v>
      </c>
      <c r="M149" s="42"/>
      <c r="N149" s="60">
        <v>0</v>
      </c>
      <c r="O149" s="42"/>
      <c r="P149" s="14"/>
      <c r="Q149" s="34">
        <v>0</v>
      </c>
      <c r="R149" s="42"/>
      <c r="S149" s="86"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5.75" hidden="1" customHeight="1">
      <c r="A150" t="s">
        <v>342</v>
      </c>
      <c r="B150" s="12" t="s">
        <v>74</v>
      </c>
      <c r="C150" s="30" t="s">
        <v>21</v>
      </c>
      <c r="D150" s="82"/>
      <c r="E150" s="14"/>
      <c r="F150" s="31">
        <v>0</v>
      </c>
      <c r="G150" s="84"/>
      <c r="H150" s="14"/>
      <c r="I150" s="31">
        <v>0</v>
      </c>
      <c r="J150" s="42"/>
      <c r="K150" s="14"/>
      <c r="L150" s="34">
        <v>0</v>
      </c>
      <c r="M150" s="42"/>
      <c r="N150" s="60">
        <v>0</v>
      </c>
      <c r="O150" s="42"/>
      <c r="P150" s="14"/>
      <c r="Q150" s="34">
        <v>0</v>
      </c>
      <c r="R150" s="42"/>
      <c r="S150" s="86"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5.75" hidden="1" customHeight="1">
      <c r="A151" t="s">
        <v>342</v>
      </c>
      <c r="B151" s="12" t="s">
        <v>74</v>
      </c>
      <c r="C151" s="30" t="s">
        <v>21</v>
      </c>
      <c r="D151" s="82"/>
      <c r="E151" s="14"/>
      <c r="F151" s="31">
        <v>0</v>
      </c>
      <c r="G151" s="84"/>
      <c r="H151" s="14"/>
      <c r="I151" s="31">
        <v>0</v>
      </c>
      <c r="J151" s="42"/>
      <c r="K151" s="14"/>
      <c r="L151" s="34">
        <v>0</v>
      </c>
      <c r="M151" s="42"/>
      <c r="N151" s="60">
        <v>0</v>
      </c>
      <c r="O151" s="42"/>
      <c r="P151" s="14"/>
      <c r="Q151" s="34">
        <v>0</v>
      </c>
      <c r="R151" s="42"/>
      <c r="S151" s="86"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5.75" customHeight="1">
      <c r="A152" t="s">
        <v>368</v>
      </c>
      <c r="B152" s="12" t="s">
        <v>74</v>
      </c>
      <c r="C152" s="99" t="s">
        <v>65</v>
      </c>
      <c r="D152" s="100" t="s">
        <v>40</v>
      </c>
      <c r="E152" s="101">
        <v>0.10609885790116179</v>
      </c>
      <c r="F152" s="102">
        <v>68274.305632612086</v>
      </c>
      <c r="G152" s="103" t="s">
        <v>40</v>
      </c>
      <c r="H152" s="101">
        <v>0.10609885790116179</v>
      </c>
      <c r="I152" s="102">
        <v>68274.305632612086</v>
      </c>
      <c r="J152" s="103" t="s">
        <v>40</v>
      </c>
      <c r="K152" s="101">
        <v>3.707289257464548E-2</v>
      </c>
      <c r="L152" s="102">
        <v>34002.113000000005</v>
      </c>
      <c r="M152" s="106"/>
      <c r="N152" s="102">
        <v>-34272.192632612081</v>
      </c>
      <c r="O152" s="103" t="s">
        <v>40</v>
      </c>
      <c r="P152" s="101">
        <v>0.12060033331982858</v>
      </c>
      <c r="Q152" s="102">
        <v>62183.810000000005</v>
      </c>
      <c r="R152" s="106"/>
      <c r="S152" s="107">
        <v>-28181.697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5.75" customHeight="1">
      <c r="A153" t="s">
        <v>74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5.75" customHeight="1">
      <c r="A154" t="s">
        <v>369</v>
      </c>
      <c r="B154" s="12" t="s">
        <v>74</v>
      </c>
      <c r="C154" s="99" t="s">
        <v>66</v>
      </c>
      <c r="D154" s="100" t="s">
        <v>40</v>
      </c>
      <c r="E154" s="101">
        <v>0.97899061105970009</v>
      </c>
      <c r="F154" s="102">
        <v>629977.6030879945</v>
      </c>
      <c r="G154" s="103" t="s">
        <v>40</v>
      </c>
      <c r="H154" s="101">
        <v>0.97899061105970009</v>
      </c>
      <c r="I154" s="102">
        <v>629977.6030879945</v>
      </c>
      <c r="J154" s="103" t="s">
        <v>40</v>
      </c>
      <c r="K154" s="101">
        <v>0.74928282366761656</v>
      </c>
      <c r="L154" s="102">
        <v>687219.08299999998</v>
      </c>
      <c r="M154" s="106"/>
      <c r="N154" s="119">
        <v>57241.479912005481</v>
      </c>
      <c r="O154" s="103" t="s">
        <v>40</v>
      </c>
      <c r="P154" s="101">
        <v>1.2384426800189579</v>
      </c>
      <c r="Q154" s="102">
        <v>638564.43999999994</v>
      </c>
      <c r="R154" s="106"/>
      <c r="S154" s="120">
        <v>48654.64300000004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.75" customHeight="1">
      <c r="A155" t="s">
        <v>370</v>
      </c>
      <c r="B155" s="12" t="s">
        <v>74</v>
      </c>
      <c r="C155" s="30" t="s">
        <v>371</v>
      </c>
      <c r="D155" s="156"/>
      <c r="E155" s="157"/>
      <c r="F155" s="31">
        <v>17000</v>
      </c>
      <c r="G155" s="158"/>
      <c r="H155" s="157"/>
      <c r="I155" s="31">
        <v>17000</v>
      </c>
      <c r="J155" s="158"/>
      <c r="K155" s="157"/>
      <c r="L155" s="33">
        <v>17000</v>
      </c>
      <c r="M155" s="42"/>
      <c r="N155" s="60">
        <v>0</v>
      </c>
      <c r="O155" s="158"/>
      <c r="P155" s="157"/>
      <c r="Q155" s="34">
        <v>0</v>
      </c>
      <c r="R155" s="42"/>
      <c r="S155" s="86">
        <v>17000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.75" customHeight="1">
      <c r="A156" t="s">
        <v>372</v>
      </c>
      <c r="B156" s="12" t="s">
        <v>74</v>
      </c>
      <c r="C156" s="30" t="s">
        <v>82</v>
      </c>
      <c r="D156" s="156"/>
      <c r="E156" s="157"/>
      <c r="F156" s="31">
        <v>0</v>
      </c>
      <c r="G156" s="158"/>
      <c r="H156" s="157"/>
      <c r="I156" s="31">
        <v>0</v>
      </c>
      <c r="J156" s="158"/>
      <c r="K156" s="157"/>
      <c r="L156" s="34">
        <v>0</v>
      </c>
      <c r="M156" s="42"/>
      <c r="N156" s="60">
        <v>0</v>
      </c>
      <c r="O156" s="158"/>
      <c r="P156" s="157"/>
      <c r="Q156" s="34">
        <v>0</v>
      </c>
      <c r="R156" s="42"/>
      <c r="S156" s="86"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.75" customHeight="1">
      <c r="A157" t="s">
        <v>373</v>
      </c>
      <c r="B157" s="12" t="s">
        <v>74</v>
      </c>
      <c r="C157" s="30" t="s">
        <v>83</v>
      </c>
      <c r="D157" s="82"/>
      <c r="E157" s="14"/>
      <c r="F157" s="31">
        <v>0</v>
      </c>
      <c r="G157" s="84"/>
      <c r="H157" s="14"/>
      <c r="I157" s="31">
        <v>0</v>
      </c>
      <c r="J157" s="42"/>
      <c r="K157" s="14"/>
      <c r="L157" s="34">
        <v>0</v>
      </c>
      <c r="M157" s="42"/>
      <c r="N157" s="60">
        <v>0</v>
      </c>
      <c r="O157" s="42"/>
      <c r="P157" s="14"/>
      <c r="Q157" s="34">
        <v>0</v>
      </c>
      <c r="R157" s="42"/>
      <c r="S157" s="86"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.75" customHeight="1">
      <c r="A158" t="s">
        <v>374</v>
      </c>
      <c r="B158" s="12" t="s">
        <v>74</v>
      </c>
      <c r="C158" s="30" t="s">
        <v>71</v>
      </c>
      <c r="D158" s="82"/>
      <c r="E158" s="14"/>
      <c r="F158" s="31">
        <v>78736.20344284286</v>
      </c>
      <c r="G158" s="84"/>
      <c r="H158" s="14"/>
      <c r="I158" s="31">
        <v>78736.20344284286</v>
      </c>
      <c r="J158" s="42"/>
      <c r="K158" s="14"/>
      <c r="L158" s="33">
        <v>99116</v>
      </c>
      <c r="M158" s="42"/>
      <c r="N158" s="60">
        <v>20379.79655715714</v>
      </c>
      <c r="O158" s="42"/>
      <c r="P158" s="14"/>
      <c r="Q158" s="34">
        <v>92834</v>
      </c>
      <c r="R158" s="42"/>
      <c r="S158" s="86">
        <v>6282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.75" hidden="1" customHeight="1">
      <c r="A159" t="s">
        <v>342</v>
      </c>
      <c r="B159" s="12" t="s">
        <v>74</v>
      </c>
      <c r="C159" s="30" t="s">
        <v>21</v>
      </c>
      <c r="D159" s="82"/>
      <c r="E159" s="14"/>
      <c r="F159" s="31">
        <v>0</v>
      </c>
      <c r="G159" s="84"/>
      <c r="H159" s="14"/>
      <c r="I159" s="31">
        <v>0</v>
      </c>
      <c r="J159" s="42"/>
      <c r="K159" s="14"/>
      <c r="L159" s="33">
        <v>0</v>
      </c>
      <c r="M159" s="42"/>
      <c r="N159" s="60">
        <v>0</v>
      </c>
      <c r="O159" s="42"/>
      <c r="P159" s="14"/>
      <c r="Q159" s="34">
        <v>0</v>
      </c>
      <c r="R159" s="42"/>
      <c r="S159" s="86"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.75" hidden="1" customHeight="1">
      <c r="A160" t="s">
        <v>342</v>
      </c>
      <c r="B160" s="12" t="s">
        <v>74</v>
      </c>
      <c r="C160" s="30" t="s">
        <v>21</v>
      </c>
      <c r="D160" s="82"/>
      <c r="E160" s="14"/>
      <c r="F160" s="31">
        <v>0</v>
      </c>
      <c r="G160" s="84"/>
      <c r="H160" s="14"/>
      <c r="I160" s="31">
        <v>0</v>
      </c>
      <c r="J160" s="42"/>
      <c r="K160" s="14"/>
      <c r="L160" s="33">
        <v>0</v>
      </c>
      <c r="M160" s="42"/>
      <c r="N160" s="60">
        <v>0</v>
      </c>
      <c r="O160" s="42"/>
      <c r="P160" s="14"/>
      <c r="Q160" s="34">
        <v>0</v>
      </c>
      <c r="R160" s="42"/>
      <c r="S160" s="86"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.75" hidden="1" customHeight="1">
      <c r="A161" t="s">
        <v>342</v>
      </c>
      <c r="B161" s="12" t="s">
        <v>74</v>
      </c>
      <c r="C161" s="88" t="s">
        <v>21</v>
      </c>
      <c r="D161" s="89"/>
      <c r="E161" s="117"/>
      <c r="F161" s="31">
        <v>0</v>
      </c>
      <c r="G161" s="84"/>
      <c r="H161" s="14"/>
      <c r="I161" s="31">
        <v>0</v>
      </c>
      <c r="J161" s="42"/>
      <c r="K161" s="14"/>
      <c r="L161" s="33">
        <v>0</v>
      </c>
      <c r="M161" s="42"/>
      <c r="N161" s="60">
        <v>0</v>
      </c>
      <c r="O161" s="42"/>
      <c r="P161" s="14"/>
      <c r="Q161" s="34">
        <v>0</v>
      </c>
      <c r="R161" s="42"/>
      <c r="S161" s="86"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.75" customHeight="1">
      <c r="B162" s="12"/>
      <c r="C162" s="99" t="s">
        <v>72</v>
      </c>
      <c r="D162" s="100"/>
      <c r="E162" s="101"/>
      <c r="F162" s="102">
        <v>95736.20344284286</v>
      </c>
      <c r="G162" s="103"/>
      <c r="H162" s="101"/>
      <c r="I162" s="102">
        <v>95736.20344284286</v>
      </c>
      <c r="J162" s="103"/>
      <c r="K162" s="101"/>
      <c r="L162" s="102">
        <v>116116</v>
      </c>
      <c r="M162" s="106"/>
      <c r="N162" s="102">
        <v>0</v>
      </c>
      <c r="O162" s="103"/>
      <c r="P162" s="101"/>
      <c r="Q162" s="102">
        <v>92834</v>
      </c>
      <c r="R162" s="106"/>
      <c r="S162" s="107">
        <v>23282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.7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.75" customHeight="1" thickBot="1">
      <c r="B164" s="12"/>
      <c r="C164" s="130" t="s">
        <v>73</v>
      </c>
      <c r="D164" s="159"/>
      <c r="E164" s="131"/>
      <c r="F164" s="133">
        <v>109255.68395412881</v>
      </c>
      <c r="G164" s="160"/>
      <c r="H164" s="131"/>
      <c r="I164" s="133">
        <v>109255.68395412881</v>
      </c>
      <c r="J164" s="161"/>
      <c r="K164" s="132"/>
      <c r="L164" s="133">
        <v>346066.05700000061</v>
      </c>
      <c r="M164" s="161"/>
      <c r="N164" s="133">
        <v>236810.37304587179</v>
      </c>
      <c r="O164" s="161"/>
      <c r="P164" s="132"/>
      <c r="Q164" s="133">
        <v>-30111.550000000163</v>
      </c>
      <c r="R164" s="161"/>
      <c r="S164" s="135">
        <v>376177.60700000077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">
        <v>256</v>
      </c>
      <c r="D167" s="2"/>
      <c r="E167" s="2"/>
      <c r="F167" s="2"/>
      <c r="G167" s="2"/>
      <c r="H167" s="1"/>
      <c r="I167" s="1"/>
      <c r="J167" s="1"/>
      <c r="K167" s="749" t="s">
        <v>84</v>
      </c>
      <c r="L167" s="2"/>
      <c r="M167" s="2"/>
      <c r="N167" s="1"/>
      <c r="O167" s="1"/>
      <c r="P167" s="2"/>
      <c r="Q167" s="1"/>
      <c r="R167" s="2"/>
      <c r="S167" s="5" t="s">
        <v>587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5.75" customHeight="1" thickTop="1">
      <c r="B169" s="12"/>
      <c r="C169" s="13"/>
      <c r="D169" s="774" t="s">
        <v>5</v>
      </c>
      <c r="E169" s="775"/>
      <c r="F169" s="776"/>
      <c r="G169" s="777" t="s">
        <v>75</v>
      </c>
      <c r="H169" s="775"/>
      <c r="I169" s="776"/>
      <c r="J169" s="777" t="s">
        <v>7</v>
      </c>
      <c r="K169" s="775"/>
      <c r="L169" s="776"/>
      <c r="M169" s="777" t="s">
        <v>8</v>
      </c>
      <c r="N169" s="776"/>
      <c r="O169" s="774" t="s">
        <v>9</v>
      </c>
      <c r="P169" s="775"/>
      <c r="Q169" s="776"/>
      <c r="R169" s="777" t="s">
        <v>10</v>
      </c>
      <c r="S169" s="778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15.75" customHeight="1">
      <c r="A170" t="s">
        <v>84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.75" customHeight="1">
      <c r="A171" t="s">
        <v>375</v>
      </c>
      <c r="B171" s="12" t="s">
        <v>84</v>
      </c>
      <c r="C171" s="30" t="s">
        <v>87</v>
      </c>
      <c r="D171" s="14">
        <v>3543.0628439833627</v>
      </c>
      <c r="E171" s="83">
        <v>869603.97953716572</v>
      </c>
      <c r="F171" s="83">
        <v>652642.94628506387</v>
      </c>
      <c r="G171" s="163">
        <v>3543.0628439833627</v>
      </c>
      <c r="H171" s="83">
        <v>869603.97953716572</v>
      </c>
      <c r="I171" s="83">
        <v>652642.94628506387</v>
      </c>
      <c r="J171" s="61">
        <v>3247</v>
      </c>
      <c r="K171" s="31">
        <v>716833.34</v>
      </c>
      <c r="L171" s="34">
        <v>544853.03</v>
      </c>
      <c r="M171" s="164">
        <v>-0.17567840434501661</v>
      </c>
      <c r="N171" s="60">
        <v>-107789.91628506384</v>
      </c>
      <c r="O171" s="61">
        <v>3453</v>
      </c>
      <c r="P171" s="31">
        <v>817046.07</v>
      </c>
      <c r="Q171" s="34">
        <v>611835.43999999994</v>
      </c>
      <c r="R171" s="164">
        <v>0.94034173182739644</v>
      </c>
      <c r="S171" s="86">
        <v>-66982.409999999916</v>
      </c>
      <c r="T171" s="83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.75" customHeight="1">
      <c r="A172" t="s">
        <v>376</v>
      </c>
      <c r="B172" s="12" t="s">
        <v>84</v>
      </c>
      <c r="C172" s="30" t="s">
        <v>88</v>
      </c>
      <c r="D172" s="14"/>
      <c r="E172" s="150"/>
      <c r="F172" s="165">
        <v>0.75050593332429749</v>
      </c>
      <c r="G172" s="42"/>
      <c r="H172" s="150"/>
      <c r="I172" s="165">
        <v>0.75050593332429749</v>
      </c>
      <c r="J172" s="61"/>
      <c r="K172" s="14"/>
      <c r="L172" s="165">
        <v>0.7600832712384723</v>
      </c>
      <c r="M172" s="164"/>
      <c r="N172" s="60"/>
      <c r="O172" s="61"/>
      <c r="P172" s="14"/>
      <c r="Q172" s="165">
        <v>0.74883836109755719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75" customHeight="1">
      <c r="A173" t="s">
        <v>84</v>
      </c>
      <c r="B173" s="12" t="s">
        <v>84</v>
      </c>
      <c r="C173" s="88"/>
      <c r="D173" s="117"/>
      <c r="E173" s="166">
        <v>245.43848580441639</v>
      </c>
      <c r="F173" s="167"/>
      <c r="G173" s="24"/>
      <c r="H173" s="166">
        <v>245.43848580441639</v>
      </c>
      <c r="I173" s="167"/>
      <c r="J173" s="168"/>
      <c r="K173" s="169">
        <v>220.76789036033261</v>
      </c>
      <c r="L173" s="167"/>
      <c r="M173" s="170"/>
      <c r="N173" s="94"/>
      <c r="O173" s="168"/>
      <c r="P173" s="169">
        <v>236.61919200695047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8" customHeight="1">
      <c r="A174" t="s">
        <v>377</v>
      </c>
      <c r="B174" s="12" t="s">
        <v>84</v>
      </c>
      <c r="C174" s="15" t="s">
        <v>89</v>
      </c>
      <c r="D174" s="171">
        <v>2684.577910449168</v>
      </c>
      <c r="E174" s="83">
        <v>474456.19916203071</v>
      </c>
      <c r="F174" s="83">
        <v>331248.39542131132</v>
      </c>
      <c r="G174" s="172">
        <v>2684.577910449168</v>
      </c>
      <c r="H174" s="83">
        <v>474456.19916203071</v>
      </c>
      <c r="I174" s="83">
        <v>331248.39542131132</v>
      </c>
      <c r="J174" s="172">
        <v>2078</v>
      </c>
      <c r="K174" s="31">
        <v>444680.15</v>
      </c>
      <c r="L174" s="34">
        <v>314177.80000000005</v>
      </c>
      <c r="M174" s="164">
        <v>-6.2758267706524193E-2</v>
      </c>
      <c r="N174" s="115">
        <v>-17070.595421311271</v>
      </c>
      <c r="O174" s="172">
        <v>2758</v>
      </c>
      <c r="P174" s="173">
        <v>598927.93000000005</v>
      </c>
      <c r="Q174" s="34">
        <v>414072.39</v>
      </c>
      <c r="R174" s="164">
        <v>0.75344452501812909</v>
      </c>
      <c r="S174" s="86">
        <v>-99894.589999999967</v>
      </c>
      <c r="T174" s="83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75" customHeight="1">
      <c r="A175" t="s">
        <v>376</v>
      </c>
      <c r="B175" s="12" t="s">
        <v>84</v>
      </c>
      <c r="C175" s="30" t="s">
        <v>88</v>
      </c>
      <c r="D175" s="14"/>
      <c r="E175" s="14"/>
      <c r="F175" s="165">
        <v>0.69816433214773377</v>
      </c>
      <c r="G175" s="42"/>
      <c r="H175" s="14"/>
      <c r="I175" s="165">
        <v>0.69816433214773377</v>
      </c>
      <c r="J175" s="42"/>
      <c r="K175" s="14"/>
      <c r="L175" s="165">
        <v>0.70652535311054476</v>
      </c>
      <c r="M175" s="43"/>
      <c r="N175" s="44"/>
      <c r="O175" s="42"/>
      <c r="P175" s="14"/>
      <c r="Q175" s="165">
        <v>0.69135595329474775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75" customHeight="1">
      <c r="A176" t="s">
        <v>84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75" customHeight="1">
      <c r="A177" t="s">
        <v>379</v>
      </c>
      <c r="B177" s="12" t="s">
        <v>84</v>
      </c>
      <c r="C177" s="30" t="s">
        <v>90</v>
      </c>
      <c r="D177" s="14">
        <v>1908.5224786262886</v>
      </c>
      <c r="E177" s="83">
        <v>450071.92120491818</v>
      </c>
      <c r="F177" s="83">
        <v>330004.69692690496</v>
      </c>
      <c r="G177" s="42">
        <v>1908.5224786262886</v>
      </c>
      <c r="H177" s="83">
        <v>450071.92120491818</v>
      </c>
      <c r="I177" s="83">
        <v>330004.69692690496</v>
      </c>
      <c r="J177" s="61">
        <v>2219</v>
      </c>
      <c r="K177" s="173">
        <v>458069.15</v>
      </c>
      <c r="L177" s="34">
        <v>338689.45</v>
      </c>
      <c r="M177" s="164">
        <v>1.7768779651198673E-2</v>
      </c>
      <c r="N177" s="60">
        <v>8684.753073095053</v>
      </c>
      <c r="O177" s="61">
        <v>1845</v>
      </c>
      <c r="P177" s="173">
        <v>349980.93</v>
      </c>
      <c r="Q177" s="34">
        <v>243628.19</v>
      </c>
      <c r="R177" s="164">
        <v>1.2027100271002711</v>
      </c>
      <c r="S177" s="86">
        <v>95061.260000000009</v>
      </c>
      <c r="T177" s="83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75" customHeight="1">
      <c r="A178" t="s">
        <v>376</v>
      </c>
      <c r="B178" s="12" t="s">
        <v>84</v>
      </c>
      <c r="C178" s="30" t="s">
        <v>88</v>
      </c>
      <c r="D178" s="14"/>
      <c r="E178" s="150"/>
      <c r="F178" s="165">
        <v>0.73322658308349231</v>
      </c>
      <c r="G178" s="42"/>
      <c r="H178" s="150"/>
      <c r="I178" s="165">
        <v>0.73322658308349231</v>
      </c>
      <c r="J178" s="61"/>
      <c r="K178" s="150"/>
      <c r="L178" s="165">
        <v>0.73938498150333853</v>
      </c>
      <c r="M178" s="164"/>
      <c r="N178" s="60">
        <v>6.1583984198462227E-3</v>
      </c>
      <c r="O178" s="61"/>
      <c r="P178" s="150"/>
      <c r="Q178" s="165">
        <v>0.69611847136928295</v>
      </c>
      <c r="R178" s="61"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75" customHeight="1">
      <c r="A179" t="s">
        <v>84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75" customHeight="1">
      <c r="A180" t="s">
        <v>380</v>
      </c>
      <c r="B180" s="12" t="s">
        <v>84</v>
      </c>
      <c r="C180" s="15" t="s">
        <v>91</v>
      </c>
      <c r="D180" s="111">
        <v>0</v>
      </c>
      <c r="E180" s="83">
        <v>889.91819517811632</v>
      </c>
      <c r="F180" s="83">
        <v>658.5394644318061</v>
      </c>
      <c r="G180" s="113">
        <v>0</v>
      </c>
      <c r="H180" s="83">
        <v>889.91819517811632</v>
      </c>
      <c r="I180" s="83">
        <v>658.5394644318061</v>
      </c>
      <c r="J180" s="172">
        <v>0</v>
      </c>
      <c r="K180" s="173">
        <v>3347.47</v>
      </c>
      <c r="L180" s="114">
        <v>2949.5</v>
      </c>
      <c r="M180" s="182">
        <v>2.7615479918690808</v>
      </c>
      <c r="N180" s="115">
        <v>2290.9605355681938</v>
      </c>
      <c r="O180" s="172">
        <v>0</v>
      </c>
      <c r="P180" s="173">
        <v>715.82</v>
      </c>
      <c r="Q180" s="114">
        <v>662.47</v>
      </c>
      <c r="R180" s="164">
        <v>0</v>
      </c>
      <c r="S180" s="116">
        <v>2287.0299999999997</v>
      </c>
      <c r="T180" s="8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75" customHeight="1">
      <c r="A181" t="s">
        <v>376</v>
      </c>
      <c r="B181" s="12" t="s">
        <v>84</v>
      </c>
      <c r="C181" s="30" t="s">
        <v>88</v>
      </c>
      <c r="D181" s="77"/>
      <c r="E181" s="183"/>
      <c r="F181" s="165">
        <v>0.74</v>
      </c>
      <c r="G181" s="79"/>
      <c r="H181" s="183"/>
      <c r="I181" s="165">
        <v>0.74</v>
      </c>
      <c r="J181" s="184"/>
      <c r="K181" s="183">
        <v>0</v>
      </c>
      <c r="L181" s="165">
        <v>0.88111319892336604</v>
      </c>
      <c r="M181" s="61">
        <v>0</v>
      </c>
      <c r="N181" s="185"/>
      <c r="O181" s="184"/>
      <c r="P181" s="183">
        <v>0</v>
      </c>
      <c r="Q181" s="165">
        <v>0.92547009024615123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75" customHeight="1">
      <c r="A182" t="s">
        <v>84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6.25" customHeight="1" thickBot="1">
      <c r="A183" t="s">
        <v>381</v>
      </c>
      <c r="B183" s="12" t="s">
        <v>84</v>
      </c>
      <c r="C183" s="30" t="s">
        <v>92</v>
      </c>
      <c r="D183" s="14"/>
      <c r="E183" s="14"/>
      <c r="F183" s="60">
        <v>-31230.383600102763</v>
      </c>
      <c r="G183" s="42"/>
      <c r="H183" s="83"/>
      <c r="I183" s="83">
        <v>-31230.383600102763</v>
      </c>
      <c r="J183" s="61"/>
      <c r="K183" s="83"/>
      <c r="L183" s="83">
        <v>-25053.08</v>
      </c>
      <c r="M183" s="184"/>
      <c r="N183" s="60">
        <v>6177.3036001027613</v>
      </c>
      <c r="O183" s="61"/>
      <c r="P183" s="83"/>
      <c r="Q183" s="34">
        <v>-26170.67</v>
      </c>
      <c r="R183" s="193"/>
      <c r="S183" s="86">
        <v>1117.5899999999965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75" customHeight="1" thickTop="1">
      <c r="A184" t="s">
        <v>382</v>
      </c>
      <c r="B184" s="12" t="s">
        <v>84</v>
      </c>
      <c r="C184" s="194" t="s">
        <v>93</v>
      </c>
      <c r="D184" s="195"/>
      <c r="E184" s="195">
        <v>1795022.0180992924</v>
      </c>
      <c r="F184" s="196">
        <v>1283324.194497609</v>
      </c>
      <c r="G184" s="197"/>
      <c r="H184" s="195">
        <v>1795022.0180992924</v>
      </c>
      <c r="I184" s="196">
        <v>1283324.194497609</v>
      </c>
      <c r="J184" s="197">
        <v>7544</v>
      </c>
      <c r="K184" s="195">
        <v>1622930.11</v>
      </c>
      <c r="L184" s="196">
        <v>1175616.7</v>
      </c>
      <c r="M184" s="198">
        <v>-9.5871753306690066E-2</v>
      </c>
      <c r="N184" s="196">
        <v>-107707.49449760909</v>
      </c>
      <c r="O184" s="197">
        <v>8056</v>
      </c>
      <c r="P184" s="195">
        <v>1766670.75</v>
      </c>
      <c r="Q184" s="196">
        <v>1244027.82</v>
      </c>
      <c r="R184" s="43">
        <v>0.93644488579940421</v>
      </c>
      <c r="S184" s="199">
        <v>-68411.120000000112</v>
      </c>
      <c r="T184" s="118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75" customHeight="1">
      <c r="A185" t="s">
        <v>383</v>
      </c>
      <c r="B185" s="12" t="s">
        <v>84</v>
      </c>
      <c r="C185" s="200" t="s">
        <v>94</v>
      </c>
      <c r="D185" s="201"/>
      <c r="E185" s="201"/>
      <c r="F185" s="202">
        <v>0.71493507130151612</v>
      </c>
      <c r="G185" s="203"/>
      <c r="H185" s="201"/>
      <c r="I185" s="44">
        <v>0.71493507130151612</v>
      </c>
      <c r="J185" s="203"/>
      <c r="K185" s="204">
        <v>215.12859358430543</v>
      </c>
      <c r="L185" s="44">
        <v>0.72437912930212367</v>
      </c>
      <c r="M185" s="203"/>
      <c r="N185" s="202">
        <v>-8.3928515459629455E-2</v>
      </c>
      <c r="O185" s="203"/>
      <c r="P185" s="204">
        <v>219.29875248262164</v>
      </c>
      <c r="Q185" s="44">
        <v>0.70416506301471293</v>
      </c>
      <c r="R185" s="203"/>
      <c r="S185" s="45">
        <v>-73054.080424178275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75" customHeight="1">
      <c r="A186" t="s">
        <v>84</v>
      </c>
      <c r="B186" s="12" t="s">
        <v>84</v>
      </c>
      <c r="C186" s="36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9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5.75" customHeight="1">
      <c r="A187" t="s">
        <v>384</v>
      </c>
      <c r="B187" s="12" t="s">
        <v>84</v>
      </c>
      <c r="C187" s="30" t="s">
        <v>95</v>
      </c>
      <c r="D187" s="83"/>
      <c r="E187" s="83">
        <v>210863.30350411765</v>
      </c>
      <c r="F187" s="83">
        <v>50607.192840988231</v>
      </c>
      <c r="G187" s="61"/>
      <c r="H187" s="83">
        <v>210863.30350411765</v>
      </c>
      <c r="I187" s="83">
        <v>50607.192840988231</v>
      </c>
      <c r="J187" s="61"/>
      <c r="K187" s="31">
        <v>178531.85</v>
      </c>
      <c r="L187" s="34">
        <v>37476.429999999978</v>
      </c>
      <c r="M187" s="85">
        <v>-0.15332897174062479</v>
      </c>
      <c r="N187" s="60">
        <v>-13130.762840988253</v>
      </c>
      <c r="O187" s="61"/>
      <c r="P187" s="31">
        <v>285935.83999999997</v>
      </c>
      <c r="Q187" s="34">
        <v>71320.879999999976</v>
      </c>
      <c r="R187" s="164">
        <v>0</v>
      </c>
      <c r="S187" s="86">
        <v>-33844.449999999997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15.75" customHeight="1">
      <c r="A188" t="s">
        <v>376</v>
      </c>
      <c r="B188" s="12" t="s">
        <v>84</v>
      </c>
      <c r="C188" s="30" t="s">
        <v>88</v>
      </c>
      <c r="D188" s="14"/>
      <c r="E188" s="150"/>
      <c r="F188" s="165">
        <v>0.24</v>
      </c>
      <c r="G188" s="42"/>
      <c r="H188" s="150"/>
      <c r="I188" s="165">
        <v>0.24</v>
      </c>
      <c r="J188" s="184"/>
      <c r="K188" s="183"/>
      <c r="L188" s="165">
        <v>0.20991453345719532</v>
      </c>
      <c r="M188" s="184"/>
      <c r="N188" s="185"/>
      <c r="O188" s="184"/>
      <c r="P188" s="183"/>
      <c r="Q188" s="165">
        <v>0.24942966226269495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75" customHeight="1">
      <c r="A189" t="s">
        <v>84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75" customHeight="1">
      <c r="A190" t="s">
        <v>385</v>
      </c>
      <c r="B190" s="12" t="s">
        <v>84</v>
      </c>
      <c r="C190" s="30" t="s">
        <v>96</v>
      </c>
      <c r="D190" s="14"/>
      <c r="E190" s="83">
        <v>0</v>
      </c>
      <c r="F190" s="83">
        <v>0</v>
      </c>
      <c r="G190" s="42"/>
      <c r="H190" s="83">
        <v>0</v>
      </c>
      <c r="I190" s="83">
        <v>0</v>
      </c>
      <c r="J190" s="184"/>
      <c r="K190" s="31">
        <v>0</v>
      </c>
      <c r="L190" s="165"/>
      <c r="M190" s="184"/>
      <c r="N190" s="185"/>
      <c r="O190" s="184"/>
      <c r="P190" s="31"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75" customHeight="1">
      <c r="A191" t="s">
        <v>376</v>
      </c>
      <c r="B191" s="12" t="s">
        <v>84</v>
      </c>
      <c r="C191" s="30" t="s">
        <v>88</v>
      </c>
      <c r="D191" s="14"/>
      <c r="E191" s="150"/>
      <c r="F191" s="165">
        <v>0</v>
      </c>
      <c r="G191" s="42"/>
      <c r="H191" s="150"/>
      <c r="I191" s="165">
        <v>0</v>
      </c>
      <c r="J191" s="184"/>
      <c r="K191" s="183"/>
      <c r="L191" s="165">
        <v>0</v>
      </c>
      <c r="M191" s="184"/>
      <c r="N191" s="185"/>
      <c r="O191" s="184"/>
      <c r="P191" s="183"/>
      <c r="Q191" s="165"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75" customHeight="1" thickBot="1">
      <c r="A192" t="s">
        <v>84</v>
      </c>
      <c r="B192" s="12" t="s">
        <v>84</v>
      </c>
      <c r="C192" s="210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5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15.75" customHeight="1" thickTop="1">
      <c r="A193" t="s">
        <v>386</v>
      </c>
      <c r="B193" s="12" t="s">
        <v>84</v>
      </c>
      <c r="C193" s="63" t="s">
        <v>97</v>
      </c>
      <c r="D193" s="64"/>
      <c r="E193" s="64">
        <v>2005885.3216034099</v>
      </c>
      <c r="F193" s="66">
        <v>1333931.3873385973</v>
      </c>
      <c r="G193" s="67"/>
      <c r="H193" s="64">
        <v>2005885.3216034099</v>
      </c>
      <c r="I193" s="66">
        <v>1333931.3873385973</v>
      </c>
      <c r="J193" s="67"/>
      <c r="K193" s="64">
        <v>1801461.9600000002</v>
      </c>
      <c r="L193" s="66">
        <v>1213093.1299999999</v>
      </c>
      <c r="M193" s="216">
        <v>8.384899071117613E-3</v>
      </c>
      <c r="N193" s="66">
        <v>-120838.25733859744</v>
      </c>
      <c r="O193" s="67"/>
      <c r="P193" s="64">
        <v>2052606.5899999999</v>
      </c>
      <c r="Q193" s="66">
        <v>1315348.7</v>
      </c>
      <c r="R193" s="216">
        <v>3.2574990895872347E-2</v>
      </c>
      <c r="S193" s="69">
        <v>-102255.57000000007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15.75" customHeight="1" thickBot="1">
      <c r="A194" t="s">
        <v>84</v>
      </c>
      <c r="B194" s="12" t="s">
        <v>84</v>
      </c>
      <c r="C194" s="70"/>
      <c r="D194" s="71"/>
      <c r="E194" s="71"/>
      <c r="F194" s="75">
        <v>0.6650087983456181</v>
      </c>
      <c r="G194" s="73"/>
      <c r="H194" s="71"/>
      <c r="I194" s="75">
        <v>0.6650087983456181</v>
      </c>
      <c r="J194" s="73"/>
      <c r="K194" s="71"/>
      <c r="L194" s="75">
        <v>0.67339369741673571</v>
      </c>
      <c r="M194" s="74"/>
      <c r="N194" s="75">
        <v>-9.0588060589599548E-2</v>
      </c>
      <c r="O194" s="73"/>
      <c r="P194" s="71"/>
      <c r="Q194" s="75">
        <v>0.64081870652086337</v>
      </c>
      <c r="R194" s="74"/>
      <c r="S194" s="76">
        <v>-11.863345243686961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75" customHeight="1" thickTop="1">
      <c r="A195" t="s">
        <v>84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75" customHeight="1">
      <c r="A196" t="s">
        <v>387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75" customHeight="1">
      <c r="A197" t="s">
        <v>388</v>
      </c>
      <c r="B197" s="12" t="s">
        <v>84</v>
      </c>
      <c r="C197" s="108" t="s">
        <v>42</v>
      </c>
      <c r="D197" s="14"/>
      <c r="E197" s="14"/>
      <c r="F197" s="31">
        <v>98733.591128275846</v>
      </c>
      <c r="G197" s="42"/>
      <c r="H197" s="14"/>
      <c r="I197" s="31">
        <v>98733.591128275846</v>
      </c>
      <c r="J197" s="42"/>
      <c r="K197" s="14"/>
      <c r="L197" s="34">
        <v>91839.77</v>
      </c>
      <c r="M197" s="42"/>
      <c r="N197" s="60">
        <v>-6893.8211282758421</v>
      </c>
      <c r="O197" s="42"/>
      <c r="P197" s="14"/>
      <c r="Q197" s="34">
        <v>102052.13</v>
      </c>
      <c r="R197" s="42"/>
      <c r="S197" s="35">
        <v>-10212.36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75" customHeight="1">
      <c r="A198" t="s">
        <v>390</v>
      </c>
      <c r="B198" s="12" t="s">
        <v>84</v>
      </c>
      <c r="C198" s="109" t="s">
        <v>43</v>
      </c>
      <c r="D198" s="82"/>
      <c r="E198" s="14"/>
      <c r="F198" s="23">
        <v>72050.677829471271</v>
      </c>
      <c r="G198" s="84"/>
      <c r="H198" s="14"/>
      <c r="I198" s="23">
        <v>72050.677829471271</v>
      </c>
      <c r="J198" s="42"/>
      <c r="K198" s="14"/>
      <c r="L198" s="34">
        <v>67524.22</v>
      </c>
      <c r="M198" s="42"/>
      <c r="N198" s="60">
        <v>-4526.4578294712701</v>
      </c>
      <c r="O198" s="42"/>
      <c r="P198" s="14"/>
      <c r="Q198" s="34">
        <v>69506.03</v>
      </c>
      <c r="R198" s="42"/>
      <c r="S198" s="86">
        <v>-1981.8099999999977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15.75" customHeight="1">
      <c r="A199" t="s">
        <v>391</v>
      </c>
      <c r="B199" s="12" t="s">
        <v>84</v>
      </c>
      <c r="C199" s="108" t="s">
        <v>44</v>
      </c>
      <c r="D199" s="110"/>
      <c r="E199" s="111"/>
      <c r="F199" s="31">
        <v>97327.825563328734</v>
      </c>
      <c r="G199" s="112"/>
      <c r="H199" s="111"/>
      <c r="I199" s="31">
        <v>97327.825563328734</v>
      </c>
      <c r="J199" s="113"/>
      <c r="K199" s="111"/>
      <c r="L199" s="114">
        <v>85726.7</v>
      </c>
      <c r="M199" s="113"/>
      <c r="N199" s="115">
        <v>-11601.125563328736</v>
      </c>
      <c r="O199" s="113"/>
      <c r="P199" s="111"/>
      <c r="Q199" s="114">
        <v>75164.77</v>
      </c>
      <c r="R199" s="113"/>
      <c r="S199" s="116">
        <v>10561.929999999993</v>
      </c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15.75" customHeight="1">
      <c r="A200" t="s">
        <v>393</v>
      </c>
      <c r="B200" s="12" t="s">
        <v>84</v>
      </c>
      <c r="C200" s="108" t="s">
        <v>45</v>
      </c>
      <c r="D200" s="82"/>
      <c r="E200" s="14"/>
      <c r="F200" s="31">
        <v>247185.29263448279</v>
      </c>
      <c r="G200" s="84"/>
      <c r="H200" s="14"/>
      <c r="I200" s="31">
        <v>247185.29263448279</v>
      </c>
      <c r="J200" s="42"/>
      <c r="K200" s="14"/>
      <c r="L200" s="34">
        <v>177686.99</v>
      </c>
      <c r="M200" s="42"/>
      <c r="N200" s="60">
        <v>-69498.302634482796</v>
      </c>
      <c r="O200" s="42"/>
      <c r="P200" s="14"/>
      <c r="Q200" s="34">
        <v>170609.38</v>
      </c>
      <c r="R200" s="42"/>
      <c r="S200" s="86">
        <v>7077.609999999986</v>
      </c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75" hidden="1" customHeight="1">
      <c r="A201" t="s">
        <v>394</v>
      </c>
      <c r="B201" s="12" t="s">
        <v>84</v>
      </c>
      <c r="C201" s="30" t="s">
        <v>21</v>
      </c>
      <c r="D201" s="82"/>
      <c r="E201" s="14"/>
      <c r="F201" s="31">
        <v>0</v>
      </c>
      <c r="G201" s="84"/>
      <c r="H201" s="14"/>
      <c r="I201" s="31">
        <v>0</v>
      </c>
      <c r="J201" s="42"/>
      <c r="K201" s="14"/>
      <c r="L201" s="34">
        <v>0</v>
      </c>
      <c r="M201" s="42"/>
      <c r="N201" s="60">
        <v>0</v>
      </c>
      <c r="O201" s="42"/>
      <c r="P201" s="14"/>
      <c r="Q201" s="34">
        <v>0</v>
      </c>
      <c r="R201" s="42"/>
      <c r="S201" s="86"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75" hidden="1" customHeight="1">
      <c r="A202" t="s">
        <v>394</v>
      </c>
      <c r="B202" s="12" t="s">
        <v>84</v>
      </c>
      <c r="C202" s="30" t="s">
        <v>21</v>
      </c>
      <c r="D202" s="82"/>
      <c r="E202" s="14"/>
      <c r="F202" s="31">
        <v>0</v>
      </c>
      <c r="G202" s="84"/>
      <c r="H202" s="14"/>
      <c r="I202" s="31">
        <v>0</v>
      </c>
      <c r="J202" s="42"/>
      <c r="K202" s="14"/>
      <c r="L202" s="34">
        <v>0</v>
      </c>
      <c r="M202" s="42"/>
      <c r="N202" s="60">
        <v>0</v>
      </c>
      <c r="O202" s="42"/>
      <c r="P202" s="14"/>
      <c r="Q202" s="34">
        <v>0</v>
      </c>
      <c r="R202" s="42"/>
      <c r="S202" s="86"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75" hidden="1" customHeight="1">
      <c r="A203" t="s">
        <v>394</v>
      </c>
      <c r="B203" s="12" t="s">
        <v>84</v>
      </c>
      <c r="C203" s="30" t="s">
        <v>21</v>
      </c>
      <c r="D203" s="82"/>
      <c r="E203" s="14"/>
      <c r="F203" s="31">
        <v>0</v>
      </c>
      <c r="G203" s="84"/>
      <c r="H203" s="14"/>
      <c r="I203" s="31">
        <v>0</v>
      </c>
      <c r="J203" s="42"/>
      <c r="K203" s="14"/>
      <c r="L203" s="34">
        <v>0</v>
      </c>
      <c r="M203" s="42"/>
      <c r="N203" s="60">
        <v>0</v>
      </c>
      <c r="O203" s="42"/>
      <c r="P203" s="14"/>
      <c r="Q203" s="34">
        <v>0</v>
      </c>
      <c r="R203" s="42"/>
      <c r="S203" s="86"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15.75" customHeight="1">
      <c r="A204" t="s">
        <v>395</v>
      </c>
      <c r="B204" s="12" t="s">
        <v>84</v>
      </c>
      <c r="C204" s="109" t="s">
        <v>46</v>
      </c>
      <c r="D204" s="82"/>
      <c r="E204" s="14"/>
      <c r="F204" s="31">
        <v>134634.25285866699</v>
      </c>
      <c r="G204" s="84"/>
      <c r="H204" s="14"/>
      <c r="I204" s="31">
        <v>134634.25285866699</v>
      </c>
      <c r="J204" s="42"/>
      <c r="K204" s="14"/>
      <c r="L204" s="34">
        <v>110886.84</v>
      </c>
      <c r="M204" s="42"/>
      <c r="N204" s="60">
        <v>-23747.412858666998</v>
      </c>
      <c r="O204" s="42"/>
      <c r="P204" s="14"/>
      <c r="Q204" s="34">
        <v>123816.73</v>
      </c>
      <c r="R204" s="42"/>
      <c r="S204" s="86">
        <v>-12929.89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75" customHeight="1">
      <c r="A205" t="s">
        <v>396</v>
      </c>
      <c r="B205" s="12" t="s">
        <v>84</v>
      </c>
      <c r="C205" s="108" t="s">
        <v>47</v>
      </c>
      <c r="D205" s="110"/>
      <c r="E205" s="111"/>
      <c r="F205" s="56">
        <v>134634.25285866699</v>
      </c>
      <c r="G205" s="112"/>
      <c r="H205" s="111"/>
      <c r="I205" s="56">
        <v>134634.25285866699</v>
      </c>
      <c r="J205" s="113"/>
      <c r="K205" s="111"/>
      <c r="L205" s="114">
        <v>118608.6</v>
      </c>
      <c r="M205" s="113"/>
      <c r="N205" s="115">
        <v>-16025.652858666988</v>
      </c>
      <c r="O205" s="113"/>
      <c r="P205" s="111"/>
      <c r="Q205" s="114">
        <v>101568.09</v>
      </c>
      <c r="R205" s="113"/>
      <c r="S205" s="116">
        <v>17040.510000000009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75" customHeight="1">
      <c r="A206" t="s">
        <v>397</v>
      </c>
      <c r="B206" s="12" t="s">
        <v>84</v>
      </c>
      <c r="C206" s="108" t="s">
        <v>48</v>
      </c>
      <c r="D206" s="82"/>
      <c r="E206" s="14"/>
      <c r="F206" s="31">
        <v>96487.881215378045</v>
      </c>
      <c r="G206" s="84"/>
      <c r="H206" s="14"/>
      <c r="I206" s="31">
        <v>96487.881215378045</v>
      </c>
      <c r="J206" s="42"/>
      <c r="K206" s="14"/>
      <c r="L206" s="34">
        <v>85002.82</v>
      </c>
      <c r="M206" s="42"/>
      <c r="N206" s="60">
        <v>-11485.061215378038</v>
      </c>
      <c r="O206" s="42"/>
      <c r="P206" s="14"/>
      <c r="Q206" s="34">
        <v>69581.63</v>
      </c>
      <c r="R206" s="42"/>
      <c r="S206" s="86">
        <v>15421.190000000002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75" customHeight="1">
      <c r="A207" t="s">
        <v>398</v>
      </c>
      <c r="B207" s="12" t="s">
        <v>84</v>
      </c>
      <c r="C207" s="108" t="s">
        <v>49</v>
      </c>
      <c r="D207" s="82"/>
      <c r="E207" s="14"/>
      <c r="F207" s="31">
        <v>22439.042143111172</v>
      </c>
      <c r="G207" s="84"/>
      <c r="H207" s="14"/>
      <c r="I207" s="31">
        <v>22439.042143111172</v>
      </c>
      <c r="J207" s="42"/>
      <c r="K207" s="14"/>
      <c r="L207" s="34">
        <v>19768.11</v>
      </c>
      <c r="M207" s="42"/>
      <c r="N207" s="60">
        <v>-2670.9321431111712</v>
      </c>
      <c r="O207" s="42"/>
      <c r="P207" s="14"/>
      <c r="Q207" s="34">
        <v>24941.279999999999</v>
      </c>
      <c r="R207" s="42"/>
      <c r="S207" s="86">
        <v>-5173.1699999999983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75" hidden="1" customHeight="1">
      <c r="A208" t="s">
        <v>394</v>
      </c>
      <c r="B208" s="12" t="s">
        <v>84</v>
      </c>
      <c r="C208" s="30" t="s">
        <v>21</v>
      </c>
      <c r="D208" s="89"/>
      <c r="E208" s="117"/>
      <c r="F208" s="31">
        <v>0</v>
      </c>
      <c r="G208" s="91"/>
      <c r="H208" s="117"/>
      <c r="I208" s="31">
        <v>0</v>
      </c>
      <c r="J208" s="24"/>
      <c r="K208" s="117"/>
      <c r="L208" s="34">
        <v>0</v>
      </c>
      <c r="M208" s="24"/>
      <c r="N208" s="94">
        <v>0</v>
      </c>
      <c r="O208" s="24"/>
      <c r="P208" s="117"/>
      <c r="Q208" s="34">
        <v>0</v>
      </c>
      <c r="R208" s="24"/>
      <c r="S208" s="95"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75" customHeight="1">
      <c r="A209" t="s">
        <v>399</v>
      </c>
      <c r="B209" s="12" t="s">
        <v>84</v>
      </c>
      <c r="C209" s="99" t="s">
        <v>50</v>
      </c>
      <c r="D209" s="100" t="s">
        <v>98</v>
      </c>
      <c r="E209" s="101">
        <v>0.6773158085994152</v>
      </c>
      <c r="F209" s="102">
        <v>903492.81623138173</v>
      </c>
      <c r="G209" s="103" t="s">
        <v>98</v>
      </c>
      <c r="H209" s="101">
        <v>0.6773158085994152</v>
      </c>
      <c r="I209" s="102">
        <v>903492.81623138173</v>
      </c>
      <c r="J209" s="103" t="s">
        <v>98</v>
      </c>
      <c r="K209" s="101">
        <v>0.62406094905508203</v>
      </c>
      <c r="L209" s="102">
        <v>757044.04999999993</v>
      </c>
      <c r="M209" s="154"/>
      <c r="N209" s="119">
        <v>-146448.7662313818</v>
      </c>
      <c r="O209" s="103" t="s">
        <v>98</v>
      </c>
      <c r="P209" s="101">
        <v>0.56049018788705995</v>
      </c>
      <c r="Q209" s="102">
        <v>737240.04</v>
      </c>
      <c r="R209" s="154"/>
      <c r="S209" s="120">
        <v>19804.009999999893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75" customHeight="1">
      <c r="A210" t="s">
        <v>400</v>
      </c>
      <c r="B210" s="12" t="s">
        <v>84</v>
      </c>
      <c r="C210" s="30" t="s">
        <v>51</v>
      </c>
      <c r="D210" s="82"/>
      <c r="E210" s="14"/>
      <c r="F210" s="31">
        <v>56585.533333333333</v>
      </c>
      <c r="G210" s="84"/>
      <c r="H210" s="14"/>
      <c r="I210" s="31">
        <v>56585.533333333333</v>
      </c>
      <c r="J210" s="42"/>
      <c r="K210" s="14"/>
      <c r="L210" s="34">
        <v>51913.33</v>
      </c>
      <c r="M210" s="42"/>
      <c r="N210" s="60">
        <v>-4672.2033333333311</v>
      </c>
      <c r="O210" s="42"/>
      <c r="P210" s="14"/>
      <c r="Q210" s="34">
        <v>97553.3</v>
      </c>
      <c r="R210" s="42"/>
      <c r="S210" s="86">
        <v>-45639.97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75" customHeight="1">
      <c r="A211" t="s">
        <v>401</v>
      </c>
      <c r="B211" s="12" t="s">
        <v>84</v>
      </c>
      <c r="C211" s="30" t="s">
        <v>52</v>
      </c>
      <c r="D211" s="82"/>
      <c r="E211" s="14"/>
      <c r="F211" s="31">
        <v>20160.027582265331</v>
      </c>
      <c r="G211" s="84"/>
      <c r="H211" s="14"/>
      <c r="I211" s="31">
        <v>20160.027582265331</v>
      </c>
      <c r="J211" s="42"/>
      <c r="K211" s="14"/>
      <c r="L211" s="34">
        <v>23920.760000000002</v>
      </c>
      <c r="M211" s="42"/>
      <c r="N211" s="60">
        <v>3760.7324177346709</v>
      </c>
      <c r="O211" s="42"/>
      <c r="P211" s="14"/>
      <c r="Q211" s="34">
        <v>18469.07</v>
      </c>
      <c r="R211" s="42"/>
      <c r="S211" s="86">
        <v>5451.6900000000023</v>
      </c>
      <c r="T211" s="14"/>
      <c r="U211" s="14" t="s">
        <v>570</v>
      </c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75" customHeight="1">
      <c r="A212" t="s">
        <v>402</v>
      </c>
      <c r="B212" s="12" t="s">
        <v>84</v>
      </c>
      <c r="C212" s="88" t="s">
        <v>53</v>
      </c>
      <c r="D212" s="89"/>
      <c r="E212" s="117"/>
      <c r="F212" s="23">
        <v>142712.64000000001</v>
      </c>
      <c r="G212" s="91"/>
      <c r="H212" s="117"/>
      <c r="I212" s="23">
        <v>142712.64000000001</v>
      </c>
      <c r="J212" s="24"/>
      <c r="K212" s="117"/>
      <c r="L212" s="34">
        <v>122036.66</v>
      </c>
      <c r="M212" s="24"/>
      <c r="N212" s="94">
        <v>-20675.98000000001</v>
      </c>
      <c r="O212" s="24"/>
      <c r="P212" s="117"/>
      <c r="Q212" s="34">
        <v>106685.99</v>
      </c>
      <c r="R212" s="24"/>
      <c r="S212" s="95">
        <v>15350.669999999998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75" customHeight="1">
      <c r="A213" t="s">
        <v>403</v>
      </c>
      <c r="B213" s="12" t="s">
        <v>84</v>
      </c>
      <c r="C213" s="30" t="s">
        <v>54</v>
      </c>
      <c r="D213" s="82"/>
      <c r="E213" s="14"/>
      <c r="F213" s="31">
        <v>35404.3776</v>
      </c>
      <c r="G213" s="84"/>
      <c r="H213" s="14"/>
      <c r="I213" s="31">
        <v>35404.3776</v>
      </c>
      <c r="J213" s="42"/>
      <c r="K213" s="14"/>
      <c r="L213" s="114">
        <v>31132.66</v>
      </c>
      <c r="M213" s="42"/>
      <c r="N213" s="60">
        <v>-4271.7175999999999</v>
      </c>
      <c r="O213" s="42"/>
      <c r="P213" s="14"/>
      <c r="Q213" s="114">
        <v>31734.09</v>
      </c>
      <c r="R213" s="42"/>
      <c r="S213" s="86">
        <v>-601.43000000000029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75" customHeight="1">
      <c r="A214" t="s">
        <v>404</v>
      </c>
      <c r="B214" s="12" t="s">
        <v>84</v>
      </c>
      <c r="C214" s="30" t="s">
        <v>55</v>
      </c>
      <c r="D214" s="82"/>
      <c r="E214" s="14"/>
      <c r="F214" s="31">
        <v>9578.9807999999994</v>
      </c>
      <c r="G214" s="84"/>
      <c r="H214" s="14"/>
      <c r="I214" s="31">
        <v>9578.9807999999994</v>
      </c>
      <c r="J214" s="42"/>
      <c r="K214" s="14"/>
      <c r="L214" s="34">
        <v>2956.46</v>
      </c>
      <c r="M214" s="42"/>
      <c r="N214" s="60">
        <v>-6622.5207999999993</v>
      </c>
      <c r="O214" s="42"/>
      <c r="P214" s="14"/>
      <c r="Q214" s="34">
        <v>11667.84</v>
      </c>
      <c r="R214" s="42"/>
      <c r="S214" s="86">
        <v>-8711.380000000001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75" customHeight="1">
      <c r="A215" t="s">
        <v>405</v>
      </c>
      <c r="B215" s="12" t="s">
        <v>84</v>
      </c>
      <c r="C215" s="88" t="s">
        <v>56</v>
      </c>
      <c r="D215" s="89"/>
      <c r="E215" s="117"/>
      <c r="F215" s="23">
        <v>28780.167999999998</v>
      </c>
      <c r="G215" s="91"/>
      <c r="H215" s="117"/>
      <c r="I215" s="23">
        <v>28780.167999999998</v>
      </c>
      <c r="J215" s="24"/>
      <c r="K215" s="117"/>
      <c r="L215" s="34">
        <v>17868.189999999999</v>
      </c>
      <c r="M215" s="24"/>
      <c r="N215" s="94">
        <v>-10911.977999999999</v>
      </c>
      <c r="O215" s="24"/>
      <c r="P215" s="117"/>
      <c r="Q215" s="34">
        <v>88014.65</v>
      </c>
      <c r="R215" s="24"/>
      <c r="S215" s="95">
        <v>-70146.459999999992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75" customHeight="1">
      <c r="A216" t="s">
        <v>406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v>0</v>
      </c>
      <c r="M216" s="42"/>
      <c r="N216" s="60">
        <v>0</v>
      </c>
      <c r="O216" s="42"/>
      <c r="P216" s="14"/>
      <c r="Q216" s="114">
        <v>0</v>
      </c>
      <c r="R216" s="42"/>
      <c r="S216" s="86"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75" customHeight="1">
      <c r="A217" t="s">
        <v>407</v>
      </c>
      <c r="B217" s="12" t="s">
        <v>84</v>
      </c>
      <c r="C217" s="30" t="s">
        <v>57</v>
      </c>
      <c r="D217" s="82"/>
      <c r="E217" s="14"/>
      <c r="F217" s="31">
        <v>4368</v>
      </c>
      <c r="G217" s="84"/>
      <c r="H217" s="14"/>
      <c r="I217" s="31">
        <v>4368</v>
      </c>
      <c r="J217" s="42"/>
      <c r="K217" s="14"/>
      <c r="L217" s="34">
        <v>7855.93</v>
      </c>
      <c r="M217" s="42"/>
      <c r="N217" s="60">
        <v>3487.9300000000003</v>
      </c>
      <c r="O217" s="42"/>
      <c r="P217" s="14"/>
      <c r="Q217" s="34">
        <v>4809.59</v>
      </c>
      <c r="R217" s="42"/>
      <c r="S217" s="86">
        <v>3046.34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75" customHeight="1">
      <c r="A218" t="s">
        <v>408</v>
      </c>
      <c r="B218" s="12" t="s">
        <v>84</v>
      </c>
      <c r="C218" s="30" t="s">
        <v>58</v>
      </c>
      <c r="D218" s="82"/>
      <c r="E218" s="14"/>
      <c r="F218" s="31">
        <v>10400</v>
      </c>
      <c r="G218" s="84"/>
      <c r="H218" s="14"/>
      <c r="I218" s="31">
        <v>10400</v>
      </c>
      <c r="J218" s="42"/>
      <c r="K218" s="14"/>
      <c r="L218" s="34">
        <v>4662.03</v>
      </c>
      <c r="M218" s="42"/>
      <c r="N218" s="60">
        <v>-5737.97</v>
      </c>
      <c r="O218" s="42"/>
      <c r="P218" s="14"/>
      <c r="Q218" s="34">
        <v>10400</v>
      </c>
      <c r="R218" s="42"/>
      <c r="S218" s="86">
        <v>-5737.97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75" customHeight="1">
      <c r="A219" t="s">
        <v>409</v>
      </c>
      <c r="B219" s="12" t="s">
        <v>84</v>
      </c>
      <c r="C219" s="30" t="s">
        <v>59</v>
      </c>
      <c r="D219" s="82"/>
      <c r="E219" s="14"/>
      <c r="F219" s="31">
        <v>4185.5999999999995</v>
      </c>
      <c r="G219" s="84"/>
      <c r="H219" s="14"/>
      <c r="I219" s="31">
        <v>4185.5999999999995</v>
      </c>
      <c r="J219" s="42"/>
      <c r="K219" s="14"/>
      <c r="L219" s="33">
        <v>4547.17</v>
      </c>
      <c r="M219" s="42"/>
      <c r="N219" s="60">
        <v>361.57000000000062</v>
      </c>
      <c r="O219" s="42"/>
      <c r="P219" s="14"/>
      <c r="Q219" s="33">
        <v>3552</v>
      </c>
      <c r="R219" s="42"/>
      <c r="S219" s="86">
        <v>995.17000000000007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75" customHeight="1">
      <c r="A220" t="s">
        <v>410</v>
      </c>
      <c r="B220" s="12" t="s">
        <v>84</v>
      </c>
      <c r="C220" s="30" t="s">
        <v>60</v>
      </c>
      <c r="D220" s="82"/>
      <c r="E220" s="14"/>
      <c r="F220" s="31">
        <v>3689.4720000000007</v>
      </c>
      <c r="G220" s="84"/>
      <c r="H220" s="14"/>
      <c r="I220" s="31">
        <v>3689.4720000000007</v>
      </c>
      <c r="J220" s="42"/>
      <c r="K220" s="14"/>
      <c r="L220" s="34">
        <v>1945.74</v>
      </c>
      <c r="M220" s="42"/>
      <c r="N220" s="60">
        <v>-1743.7320000000007</v>
      </c>
      <c r="O220" s="42"/>
      <c r="P220" s="14"/>
      <c r="Q220" s="34">
        <v>4166.5600000000004</v>
      </c>
      <c r="R220" s="42"/>
      <c r="S220" s="86">
        <v>-2220.8200000000006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75" customHeight="1">
      <c r="A221" t="s">
        <v>411</v>
      </c>
      <c r="B221" s="12" t="s">
        <v>84</v>
      </c>
      <c r="C221" s="30" t="s">
        <v>61</v>
      </c>
      <c r="D221" s="82"/>
      <c r="E221" s="14"/>
      <c r="F221" s="31">
        <v>1660.7999999999997</v>
      </c>
      <c r="G221" s="84"/>
      <c r="H221" s="14"/>
      <c r="I221" s="31">
        <v>1660.7999999999997</v>
      </c>
      <c r="J221" s="42"/>
      <c r="K221" s="14"/>
      <c r="L221" s="34">
        <v>1091.9000000000001</v>
      </c>
      <c r="M221" s="42"/>
      <c r="N221" s="60">
        <v>-568.89999999999964</v>
      </c>
      <c r="O221" s="42"/>
      <c r="P221" s="14"/>
      <c r="Q221" s="34">
        <v>909.98</v>
      </c>
      <c r="R221" s="42"/>
      <c r="S221" s="86">
        <v>181.92000000000007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75" customHeight="1">
      <c r="A222" t="s">
        <v>412</v>
      </c>
      <c r="B222" s="12" t="s">
        <v>84</v>
      </c>
      <c r="C222" s="30" t="s">
        <v>62</v>
      </c>
      <c r="D222" s="82"/>
      <c r="E222" s="14"/>
      <c r="F222" s="31">
        <v>7694.72</v>
      </c>
      <c r="G222" s="84"/>
      <c r="H222" s="14"/>
      <c r="I222" s="31">
        <v>7694.72</v>
      </c>
      <c r="J222" s="42"/>
      <c r="K222" s="14"/>
      <c r="L222" s="34">
        <v>3757.11</v>
      </c>
      <c r="M222" s="42"/>
      <c r="N222" s="60">
        <v>-3937.61</v>
      </c>
      <c r="O222" s="42"/>
      <c r="P222" s="14"/>
      <c r="Q222" s="34">
        <v>10150.34</v>
      </c>
      <c r="R222" s="42"/>
      <c r="S222" s="86">
        <v>-6393.23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75" customHeight="1">
      <c r="A223" t="s">
        <v>413</v>
      </c>
      <c r="B223" s="12" t="s">
        <v>84</v>
      </c>
      <c r="C223" s="30" t="s">
        <v>63</v>
      </c>
      <c r="D223" s="82"/>
      <c r="E223" s="14"/>
      <c r="F223" s="31">
        <v>11130.08</v>
      </c>
      <c r="G223" s="84"/>
      <c r="H223" s="14"/>
      <c r="I223" s="31">
        <v>11130.08</v>
      </c>
      <c r="J223" s="42"/>
      <c r="K223" s="14"/>
      <c r="L223" s="34">
        <v>11234.78</v>
      </c>
      <c r="M223" s="42"/>
      <c r="N223" s="60">
        <v>104.70000000000073</v>
      </c>
      <c r="O223" s="42"/>
      <c r="P223" s="14"/>
      <c r="Q223" s="34">
        <v>22293.360000000001</v>
      </c>
      <c r="R223" s="42"/>
      <c r="S223" s="86">
        <v>-11058.58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75" customHeight="1">
      <c r="A224" t="s">
        <v>414</v>
      </c>
      <c r="B224" s="12" t="s">
        <v>84</v>
      </c>
      <c r="C224" s="30" t="s">
        <v>64</v>
      </c>
      <c r="D224" s="82"/>
      <c r="E224" s="14"/>
      <c r="F224" s="31">
        <v>15661.593598930805</v>
      </c>
      <c r="G224" s="84"/>
      <c r="H224" s="14"/>
      <c r="I224" s="31">
        <v>15661.593598930805</v>
      </c>
      <c r="J224" s="42"/>
      <c r="K224" s="14"/>
      <c r="L224" s="34">
        <v>11559.20175</v>
      </c>
      <c r="M224" s="42"/>
      <c r="N224" s="60">
        <v>-4102.3918489308053</v>
      </c>
      <c r="O224" s="42"/>
      <c r="P224" s="14"/>
      <c r="Q224" s="34">
        <v>12755.7225</v>
      </c>
      <c r="R224" s="42"/>
      <c r="S224" s="86">
        <v>-1196.5207499999997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75" hidden="1" customHeight="1">
      <c r="A225" t="s">
        <v>394</v>
      </c>
      <c r="B225" s="12" t="s">
        <v>84</v>
      </c>
      <c r="C225" s="30" t="s">
        <v>21</v>
      </c>
      <c r="D225" s="82"/>
      <c r="E225" s="14"/>
      <c r="F225" s="31">
        <v>0</v>
      </c>
      <c r="G225" s="84"/>
      <c r="H225" s="14"/>
      <c r="I225" s="31">
        <v>0</v>
      </c>
      <c r="J225" s="42"/>
      <c r="K225" s="14"/>
      <c r="L225" s="34">
        <v>0</v>
      </c>
      <c r="M225" s="42"/>
      <c r="N225" s="60">
        <v>0</v>
      </c>
      <c r="O225" s="42"/>
      <c r="P225" s="14"/>
      <c r="Q225" s="34">
        <v>0</v>
      </c>
      <c r="R225" s="42"/>
      <c r="S225" s="86"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75" hidden="1" customHeight="1">
      <c r="A226" t="s">
        <v>394</v>
      </c>
      <c r="B226" s="12" t="s">
        <v>84</v>
      </c>
      <c r="C226" s="30" t="s">
        <v>21</v>
      </c>
      <c r="D226" s="82"/>
      <c r="E226" s="14"/>
      <c r="F226" s="31">
        <v>0</v>
      </c>
      <c r="G226" s="84"/>
      <c r="H226" s="14"/>
      <c r="I226" s="31">
        <v>0</v>
      </c>
      <c r="J226" s="42"/>
      <c r="K226" s="14"/>
      <c r="L226" s="34">
        <v>0</v>
      </c>
      <c r="M226" s="42"/>
      <c r="N226" s="60">
        <v>0</v>
      </c>
      <c r="O226" s="42"/>
      <c r="P226" s="14"/>
      <c r="Q226" s="34">
        <v>0</v>
      </c>
      <c r="R226" s="42"/>
      <c r="S226" s="86"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75" hidden="1" customHeight="1">
      <c r="A227" t="s">
        <v>394</v>
      </c>
      <c r="B227" s="12" t="s">
        <v>84</v>
      </c>
      <c r="C227" s="30" t="s">
        <v>21</v>
      </c>
      <c r="D227" s="82"/>
      <c r="E227" s="14"/>
      <c r="F227" s="31">
        <v>0</v>
      </c>
      <c r="G227" s="84"/>
      <c r="H227" s="14"/>
      <c r="I227" s="31">
        <v>0</v>
      </c>
      <c r="J227" s="42"/>
      <c r="K227" s="14"/>
      <c r="L227" s="34">
        <v>0</v>
      </c>
      <c r="M227" s="42"/>
      <c r="N227" s="60">
        <v>0</v>
      </c>
      <c r="O227" s="42"/>
      <c r="P227" s="14"/>
      <c r="Q227" s="34">
        <v>0</v>
      </c>
      <c r="R227" s="42"/>
      <c r="S227" s="86"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75" customHeight="1">
      <c r="B228" s="12"/>
      <c r="C228" s="99" t="s">
        <v>65</v>
      </c>
      <c r="D228" s="100" t="s">
        <v>98</v>
      </c>
      <c r="E228" s="101">
        <v>0.26389062905015581</v>
      </c>
      <c r="F228" s="102">
        <v>352011.99291452946</v>
      </c>
      <c r="G228" s="103" t="s">
        <v>98</v>
      </c>
      <c r="H228" s="101">
        <v>0.26389062905015581</v>
      </c>
      <c r="I228" s="102">
        <v>352011.99291452946</v>
      </c>
      <c r="J228" s="103" t="s">
        <v>98</v>
      </c>
      <c r="K228" s="101">
        <v>0.24440161634581187</v>
      </c>
      <c r="L228" s="102">
        <v>296481.92175000004</v>
      </c>
      <c r="M228" s="106"/>
      <c r="N228" s="102">
        <v>-55530.071164529421</v>
      </c>
      <c r="O228" s="103" t="s">
        <v>98</v>
      </c>
      <c r="P228" s="101">
        <v>0.32171126371280862</v>
      </c>
      <c r="Q228" s="102">
        <v>423162.49249999993</v>
      </c>
      <c r="R228" s="106"/>
      <c r="S228" s="107">
        <v>-126680.5707499999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7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75" customHeight="1">
      <c r="B230" s="12"/>
      <c r="C230" s="99" t="s">
        <v>66</v>
      </c>
      <c r="D230" s="100" t="s">
        <v>40</v>
      </c>
      <c r="E230" s="101">
        <v>0.9412064376495709</v>
      </c>
      <c r="F230" s="102">
        <v>1255504.8091459111</v>
      </c>
      <c r="G230" s="103" t="s">
        <v>40</v>
      </c>
      <c r="H230" s="101">
        <v>0.9412064376495709</v>
      </c>
      <c r="I230" s="102">
        <v>1255504.8091459111</v>
      </c>
      <c r="J230" s="103" t="s">
        <v>40</v>
      </c>
      <c r="K230" s="101">
        <v>0.86846256540089395</v>
      </c>
      <c r="L230" s="102">
        <v>1053525.97175</v>
      </c>
      <c r="M230" s="106"/>
      <c r="N230" s="119">
        <v>-201978.8373959111</v>
      </c>
      <c r="O230" s="103" t="s">
        <v>40</v>
      </c>
      <c r="P230" s="101">
        <v>0.88220145159986851</v>
      </c>
      <c r="Q230" s="102">
        <v>1160402.5325</v>
      </c>
      <c r="R230" s="106"/>
      <c r="S230" s="120">
        <v>-106876.56074999995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7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75" customHeight="1" thickBot="1">
      <c r="B232" s="12"/>
      <c r="C232" s="130" t="s">
        <v>73</v>
      </c>
      <c r="D232" s="159"/>
      <c r="E232" s="131"/>
      <c r="F232" s="133">
        <v>78426.578192686196</v>
      </c>
      <c r="G232" s="160"/>
      <c r="H232" s="131"/>
      <c r="I232" s="133">
        <v>78426.578192686196</v>
      </c>
      <c r="J232" s="161"/>
      <c r="K232" s="132"/>
      <c r="L232" s="133">
        <v>159567.15824999986</v>
      </c>
      <c r="M232" s="161"/>
      <c r="N232" s="133">
        <v>81140.580057313666</v>
      </c>
      <c r="O232" s="161"/>
      <c r="P232" s="132"/>
      <c r="Q232" s="133">
        <v>154946.16749999998</v>
      </c>
      <c r="R232" s="161"/>
      <c r="S232" s="135">
        <v>4620.9907499998808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3" customHeight="1">
      <c r="B235" s="12"/>
      <c r="C235" s="6" t="s">
        <v>256</v>
      </c>
      <c r="D235" s="2"/>
      <c r="E235" s="2"/>
      <c r="F235" s="2"/>
      <c r="G235" s="2"/>
      <c r="H235" s="1"/>
      <c r="I235" s="1"/>
      <c r="J235" s="1"/>
      <c r="K235" s="749" t="s">
        <v>100</v>
      </c>
      <c r="L235" s="2"/>
      <c r="M235" s="2"/>
      <c r="N235" s="1"/>
      <c r="O235" s="1"/>
      <c r="P235" s="2"/>
      <c r="Q235" s="1"/>
      <c r="R235" s="2"/>
      <c r="S235" s="5" t="s">
        <v>587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5.75" customHeight="1" thickTop="1">
      <c r="B237" s="12"/>
      <c r="C237" s="13"/>
      <c r="D237" s="774" t="s">
        <v>5</v>
      </c>
      <c r="E237" s="775"/>
      <c r="F237" s="776"/>
      <c r="G237" s="777" t="s">
        <v>75</v>
      </c>
      <c r="H237" s="775"/>
      <c r="I237" s="776"/>
      <c r="J237" s="777" t="s">
        <v>7</v>
      </c>
      <c r="K237" s="775"/>
      <c r="L237" s="776"/>
      <c r="M237" s="777" t="s">
        <v>8</v>
      </c>
      <c r="N237" s="776"/>
      <c r="O237" s="774" t="s">
        <v>9</v>
      </c>
      <c r="P237" s="775"/>
      <c r="Q237" s="776"/>
      <c r="R237" s="777" t="s">
        <v>10</v>
      </c>
      <c r="S237" s="778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15.75" customHeight="1">
      <c r="A238" t="s">
        <v>100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75" customHeight="1">
      <c r="A239" t="s">
        <v>100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75" customHeight="1">
      <c r="A240" t="s">
        <v>415</v>
      </c>
      <c r="B240" s="12" t="s">
        <v>100</v>
      </c>
      <c r="C240" s="30" t="s">
        <v>101</v>
      </c>
      <c r="D240" s="81">
        <v>0</v>
      </c>
      <c r="E240" s="83">
        <v>685427.86214119266</v>
      </c>
      <c r="F240" s="83">
        <v>156166.40210406095</v>
      </c>
      <c r="G240" s="163">
        <v>0</v>
      </c>
      <c r="H240" s="83">
        <v>685427.86214119266</v>
      </c>
      <c r="I240" s="83">
        <v>156166.40210406095</v>
      </c>
      <c r="J240" s="61">
        <v>469</v>
      </c>
      <c r="K240" s="31">
        <v>656395.06999999995</v>
      </c>
      <c r="L240" s="34">
        <v>143221.84</v>
      </c>
      <c r="M240" s="164">
        <v>-4.2357181178042318E-2</v>
      </c>
      <c r="N240" s="60">
        <v>-12944.562104060955</v>
      </c>
      <c r="O240" s="61">
        <v>696</v>
      </c>
      <c r="P240" s="31">
        <v>897335</v>
      </c>
      <c r="Q240" s="34">
        <v>199948.59000000005</v>
      </c>
      <c r="R240" s="164">
        <v>0.67385057471264365</v>
      </c>
      <c r="S240" s="86">
        <v>-56726.750000000058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75" customHeight="1">
      <c r="A241" t="s">
        <v>417</v>
      </c>
      <c r="B241" s="12" t="s">
        <v>100</v>
      </c>
      <c r="C241" s="30" t="s">
        <v>88</v>
      </c>
      <c r="D241" s="81"/>
      <c r="E241" s="150"/>
      <c r="F241" s="165">
        <v>0.22783783783783787</v>
      </c>
      <c r="G241" s="42"/>
      <c r="H241" s="150"/>
      <c r="I241" s="165">
        <v>0.22783783783783787</v>
      </c>
      <c r="J241" s="61"/>
      <c r="K241" s="14"/>
      <c r="L241" s="165">
        <v>0.21819456992570041</v>
      </c>
      <c r="M241" s="164"/>
      <c r="N241" s="60">
        <v>305604.89966625377</v>
      </c>
      <c r="O241" s="61"/>
      <c r="P241" s="14"/>
      <c r="Q241" s="165">
        <v>0.22282490931480445</v>
      </c>
      <c r="R241" s="61"/>
      <c r="S241" s="86">
        <v>-84182.980810234629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75" customHeight="1">
      <c r="A242" t="s">
        <v>100</v>
      </c>
      <c r="B242" s="12" t="s">
        <v>100</v>
      </c>
      <c r="C242" s="30"/>
      <c r="D242" s="81"/>
      <c r="E242" s="217"/>
      <c r="F242" s="218"/>
      <c r="G242" s="141"/>
      <c r="H242" s="217"/>
      <c r="I242" s="218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75" customHeight="1">
      <c r="A243" t="s">
        <v>419</v>
      </c>
      <c r="B243" s="12" t="s">
        <v>100</v>
      </c>
      <c r="C243" s="15" t="s">
        <v>102</v>
      </c>
      <c r="D243" s="111">
        <v>0</v>
      </c>
      <c r="E243" s="83">
        <v>0</v>
      </c>
      <c r="F243" s="83">
        <v>0</v>
      </c>
      <c r="G243" s="220">
        <v>0</v>
      </c>
      <c r="H243" s="83">
        <v>0</v>
      </c>
      <c r="I243" s="83">
        <v>0</v>
      </c>
      <c r="J243" s="172">
        <v>0</v>
      </c>
      <c r="K243" s="173">
        <v>0</v>
      </c>
      <c r="L243" s="114">
        <v>0</v>
      </c>
      <c r="M243" s="182" t="e">
        <v>#DIV/0!</v>
      </c>
      <c r="N243" s="115">
        <v>0</v>
      </c>
      <c r="O243" s="172">
        <v>0</v>
      </c>
      <c r="P243" s="173">
        <v>0</v>
      </c>
      <c r="Q243" s="114">
        <v>0</v>
      </c>
      <c r="R243" s="164">
        <v>0</v>
      </c>
      <c r="S243" s="116"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75" customHeight="1">
      <c r="A244" t="s">
        <v>417</v>
      </c>
      <c r="B244" s="12" t="s">
        <v>100</v>
      </c>
      <c r="C244" s="30" t="s">
        <v>88</v>
      </c>
      <c r="D244" s="14"/>
      <c r="E244" s="150"/>
      <c r="F244" s="165" t="e">
        <v>#DIV/0!</v>
      </c>
      <c r="G244" s="42"/>
      <c r="H244" s="150"/>
      <c r="I244" s="165" t="e">
        <v>#DIV/0!</v>
      </c>
      <c r="J244" s="61"/>
      <c r="K244" s="14"/>
      <c r="L244" s="165">
        <v>0</v>
      </c>
      <c r="M244" s="164"/>
      <c r="N244" s="60" t="e">
        <v>#DIV/0!</v>
      </c>
      <c r="O244" s="61"/>
      <c r="P244" s="14"/>
      <c r="Q244" s="165">
        <v>0</v>
      </c>
      <c r="R244" s="61"/>
      <c r="S244" s="86"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75" customHeight="1">
      <c r="A245" t="s">
        <v>100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75" customHeight="1">
      <c r="A246" t="s">
        <v>420</v>
      </c>
      <c r="B246" s="12" t="s">
        <v>100</v>
      </c>
      <c r="C246" s="15" t="s">
        <v>103</v>
      </c>
      <c r="D246" s="171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172">
        <v>0</v>
      </c>
      <c r="K246" s="31">
        <v>0</v>
      </c>
      <c r="L246" s="34">
        <v>0</v>
      </c>
      <c r="M246" s="164" t="e">
        <v>#DIV/0!</v>
      </c>
      <c r="N246" s="115">
        <v>0</v>
      </c>
      <c r="O246" s="172">
        <v>0</v>
      </c>
      <c r="P246" s="31">
        <v>0</v>
      </c>
      <c r="Q246" s="34">
        <v>0</v>
      </c>
      <c r="R246" s="164">
        <v>0</v>
      </c>
      <c r="S246" s="86"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75" customHeight="1">
      <c r="A247" t="s">
        <v>417</v>
      </c>
      <c r="B247" s="12" t="s">
        <v>100</v>
      </c>
      <c r="C247" s="30" t="s">
        <v>88</v>
      </c>
      <c r="D247" s="14"/>
      <c r="E247" s="14"/>
      <c r="F247" s="165" t="e">
        <v>#DIV/0!</v>
      </c>
      <c r="G247" s="42"/>
      <c r="H247" s="14"/>
      <c r="I247" s="165" t="e">
        <v>#DIV/0!</v>
      </c>
      <c r="J247" s="42"/>
      <c r="K247" s="14"/>
      <c r="L247" s="165">
        <v>0</v>
      </c>
      <c r="M247" s="43"/>
      <c r="N247" s="44" t="e">
        <v>#DIV/0!</v>
      </c>
      <c r="O247" s="42"/>
      <c r="P247" s="14"/>
      <c r="Q247" s="165">
        <v>0</v>
      </c>
      <c r="R247" s="43"/>
      <c r="S247" s="45"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75" customHeight="1" thickBot="1">
      <c r="A248" t="s">
        <v>100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75" customHeight="1" thickTop="1">
      <c r="A249" t="s">
        <v>421</v>
      </c>
      <c r="B249" s="12" t="s">
        <v>100</v>
      </c>
      <c r="C249" s="63" t="s">
        <v>97</v>
      </c>
      <c r="D249" s="64"/>
      <c r="E249" s="64">
        <v>685427.86214119266</v>
      </c>
      <c r="F249" s="66">
        <v>156166.40210406095</v>
      </c>
      <c r="G249" s="67"/>
      <c r="H249" s="64">
        <v>685427.86214119266</v>
      </c>
      <c r="I249" s="66">
        <v>156166.40210406095</v>
      </c>
      <c r="J249" s="67"/>
      <c r="K249" s="64">
        <v>656395.06999999995</v>
      </c>
      <c r="L249" s="66">
        <v>143221.84</v>
      </c>
      <c r="M249" s="216">
        <v>-9.6432679121374598E-3</v>
      </c>
      <c r="N249" s="66">
        <v>-12944.562104060955</v>
      </c>
      <c r="O249" s="67"/>
      <c r="P249" s="64">
        <v>897335</v>
      </c>
      <c r="Q249" s="66">
        <v>199948.59000000005</v>
      </c>
      <c r="R249" s="216">
        <v>-4.6303393891040379E-3</v>
      </c>
      <c r="S249" s="69">
        <v>-56726.750000000058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3.25" customHeight="1" thickBot="1">
      <c r="A250" t="s">
        <v>100</v>
      </c>
      <c r="B250" s="12" t="s">
        <v>100</v>
      </c>
      <c r="C250" s="70"/>
      <c r="D250" s="71"/>
      <c r="E250" s="71"/>
      <c r="F250" s="75">
        <v>0.22783783783783787</v>
      </c>
      <c r="G250" s="73"/>
      <c r="H250" s="71"/>
      <c r="I250" s="75">
        <v>0.22783783783783787</v>
      </c>
      <c r="J250" s="73"/>
      <c r="K250" s="71"/>
      <c r="L250" s="75">
        <v>0.21819456992570041</v>
      </c>
      <c r="M250" s="74"/>
      <c r="N250" s="75">
        <v>-8.2889545572263301E-2</v>
      </c>
      <c r="O250" s="73"/>
      <c r="P250" s="71"/>
      <c r="Q250" s="75">
        <v>0.22282490931480445</v>
      </c>
      <c r="R250" s="74"/>
      <c r="S250" s="76">
        <v>12251099.807821339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75" customHeight="1" thickTop="1">
      <c r="A251" t="s">
        <v>100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75" customHeight="1">
      <c r="A252" t="s">
        <v>422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75" customHeight="1">
      <c r="A253" t="s">
        <v>423</v>
      </c>
      <c r="B253" s="12" t="s">
        <v>100</v>
      </c>
      <c r="C253" s="108" t="s">
        <v>42</v>
      </c>
      <c r="D253" s="14"/>
      <c r="E253" s="14"/>
      <c r="F253" s="31">
        <v>2333.6440613026825</v>
      </c>
      <c r="G253" s="42"/>
      <c r="H253" s="14"/>
      <c r="I253" s="31">
        <v>2333.6440613026825</v>
      </c>
      <c r="J253" s="42"/>
      <c r="K253" s="14"/>
      <c r="L253" s="34">
        <v>6872.96</v>
      </c>
      <c r="M253" s="42"/>
      <c r="N253" s="60">
        <v>4539.3159386973175</v>
      </c>
      <c r="O253" s="42"/>
      <c r="P253" s="14"/>
      <c r="Q253" s="34">
        <v>3527.5</v>
      </c>
      <c r="R253" s="42"/>
      <c r="S253" s="35">
        <v>3345.46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75" customHeight="1">
      <c r="A254" t="s">
        <v>424</v>
      </c>
      <c r="B254" s="12" t="s">
        <v>100</v>
      </c>
      <c r="C254" s="109" t="s">
        <v>43</v>
      </c>
      <c r="D254" s="82"/>
      <c r="E254" s="14"/>
      <c r="F254" s="23">
        <v>4381.5135693026823</v>
      </c>
      <c r="G254" s="84"/>
      <c r="H254" s="14"/>
      <c r="I254" s="23">
        <v>4381.5135693026823</v>
      </c>
      <c r="J254" s="42"/>
      <c r="K254" s="14"/>
      <c r="L254" s="34">
        <v>4722.22</v>
      </c>
      <c r="M254" s="42"/>
      <c r="N254" s="60">
        <v>340.70643069731796</v>
      </c>
      <c r="O254" s="42"/>
      <c r="P254" s="14"/>
      <c r="Q254" s="34">
        <v>9027.08</v>
      </c>
      <c r="R254" s="42"/>
      <c r="S254" s="86">
        <v>-4304.8599999999997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75" customHeight="1">
      <c r="A255" t="s">
        <v>425</v>
      </c>
      <c r="B255" s="12" t="s">
        <v>100</v>
      </c>
      <c r="C255" s="108" t="s">
        <v>44</v>
      </c>
      <c r="D255" s="110"/>
      <c r="E255" s="111"/>
      <c r="F255" s="31">
        <v>27165.2157106636</v>
      </c>
      <c r="G255" s="112"/>
      <c r="H255" s="111"/>
      <c r="I255" s="31">
        <v>27165.2157106636</v>
      </c>
      <c r="J255" s="113"/>
      <c r="K255" s="111"/>
      <c r="L255" s="114">
        <v>28380.43</v>
      </c>
      <c r="M255" s="113"/>
      <c r="N255" s="115">
        <v>1215.2142893363998</v>
      </c>
      <c r="O255" s="113"/>
      <c r="P255" s="111"/>
      <c r="Q255" s="114">
        <v>42376.1</v>
      </c>
      <c r="R255" s="113"/>
      <c r="S255" s="116">
        <v>-13995.669999999998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75" customHeight="1">
      <c r="A256" t="s">
        <v>426</v>
      </c>
      <c r="B256" s="12" t="s">
        <v>100</v>
      </c>
      <c r="C256" s="108" t="s">
        <v>45</v>
      </c>
      <c r="D256" s="82"/>
      <c r="E256" s="14"/>
      <c r="F256" s="31">
        <v>28282.826229885053</v>
      </c>
      <c r="G256" s="84"/>
      <c r="H256" s="14"/>
      <c r="I256" s="31">
        <v>28282.826229885053</v>
      </c>
      <c r="J256" s="42"/>
      <c r="K256" s="14"/>
      <c r="L256" s="34">
        <v>18957.919999999998</v>
      </c>
      <c r="M256" s="42"/>
      <c r="N256" s="60">
        <v>-9324.9062298850549</v>
      </c>
      <c r="O256" s="42"/>
      <c r="P256" s="14"/>
      <c r="Q256" s="34">
        <v>42099.32</v>
      </c>
      <c r="R256" s="42"/>
      <c r="S256" s="86">
        <v>-23141.4</v>
      </c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75" hidden="1" customHeight="1">
      <c r="A257" t="s">
        <v>427</v>
      </c>
      <c r="B257" s="12" t="s">
        <v>100</v>
      </c>
      <c r="C257" s="30" t="s">
        <v>21</v>
      </c>
      <c r="D257" s="82"/>
      <c r="E257" s="14"/>
      <c r="F257" s="31">
        <v>0</v>
      </c>
      <c r="G257" s="84"/>
      <c r="H257" s="14"/>
      <c r="I257" s="31">
        <v>0</v>
      </c>
      <c r="J257" s="42"/>
      <c r="K257" s="14"/>
      <c r="L257" s="34">
        <v>0</v>
      </c>
      <c r="M257" s="42"/>
      <c r="N257" s="60">
        <v>0</v>
      </c>
      <c r="O257" s="42"/>
      <c r="P257" s="14"/>
      <c r="Q257" s="34">
        <v>0</v>
      </c>
      <c r="R257" s="42"/>
      <c r="S257" s="86"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75" hidden="1" customHeight="1">
      <c r="A258" t="s">
        <v>427</v>
      </c>
      <c r="B258" s="12" t="s">
        <v>100</v>
      </c>
      <c r="C258" s="30" t="s">
        <v>21</v>
      </c>
      <c r="D258" s="82"/>
      <c r="E258" s="14"/>
      <c r="F258" s="31">
        <v>0</v>
      </c>
      <c r="G258" s="84"/>
      <c r="H258" s="14"/>
      <c r="I258" s="31">
        <v>0</v>
      </c>
      <c r="J258" s="42"/>
      <c r="K258" s="14"/>
      <c r="L258" s="34">
        <v>0</v>
      </c>
      <c r="M258" s="42"/>
      <c r="N258" s="60">
        <v>0</v>
      </c>
      <c r="O258" s="42"/>
      <c r="P258" s="14"/>
      <c r="Q258" s="34">
        <v>0</v>
      </c>
      <c r="R258" s="42"/>
      <c r="S258" s="86"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75" hidden="1" customHeight="1">
      <c r="A259" t="s">
        <v>427</v>
      </c>
      <c r="B259" s="12" t="s">
        <v>100</v>
      </c>
      <c r="C259" s="30" t="s">
        <v>21</v>
      </c>
      <c r="D259" s="82"/>
      <c r="E259" s="14"/>
      <c r="F259" s="31">
        <v>0</v>
      </c>
      <c r="G259" s="84"/>
      <c r="H259" s="14"/>
      <c r="I259" s="31">
        <v>0</v>
      </c>
      <c r="J259" s="42"/>
      <c r="K259" s="14"/>
      <c r="L259" s="34">
        <v>0</v>
      </c>
      <c r="M259" s="42"/>
      <c r="N259" s="60">
        <v>0</v>
      </c>
      <c r="O259" s="42"/>
      <c r="P259" s="14"/>
      <c r="Q259" s="34">
        <v>0</v>
      </c>
      <c r="R259" s="42"/>
      <c r="S259" s="86"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75" customHeight="1">
      <c r="A260" t="s">
        <v>428</v>
      </c>
      <c r="B260" s="12" t="s">
        <v>100</v>
      </c>
      <c r="C260" s="109" t="s">
        <v>46</v>
      </c>
      <c r="D260" s="82"/>
      <c r="E260" s="14"/>
      <c r="F260" s="23">
        <v>7459.5839485384822</v>
      </c>
      <c r="G260" s="84"/>
      <c r="H260" s="14"/>
      <c r="I260" s="23">
        <v>7459.5839485384822</v>
      </c>
      <c r="J260" s="42"/>
      <c r="K260" s="14"/>
      <c r="L260" s="34">
        <v>3505.16</v>
      </c>
      <c r="M260" s="42"/>
      <c r="N260" s="60">
        <v>-3954.4239485384824</v>
      </c>
      <c r="O260" s="42"/>
      <c r="P260" s="14"/>
      <c r="Q260" s="34">
        <v>9711.91</v>
      </c>
      <c r="R260" s="42"/>
      <c r="S260" s="86">
        <v>-6206.75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75" customHeight="1">
      <c r="A261" t="s">
        <v>429</v>
      </c>
      <c r="B261" s="12" t="s">
        <v>100</v>
      </c>
      <c r="C261" s="108" t="s">
        <v>47</v>
      </c>
      <c r="D261" s="110"/>
      <c r="E261" s="111"/>
      <c r="F261" s="31">
        <v>7459.5839485384822</v>
      </c>
      <c r="G261" s="112"/>
      <c r="H261" s="111"/>
      <c r="I261" s="31">
        <v>7459.5839485384822</v>
      </c>
      <c r="J261" s="113"/>
      <c r="K261" s="111"/>
      <c r="L261" s="114">
        <v>6819.87</v>
      </c>
      <c r="M261" s="113"/>
      <c r="N261" s="115">
        <v>-639.71394853848233</v>
      </c>
      <c r="O261" s="113"/>
      <c r="P261" s="111"/>
      <c r="Q261" s="114">
        <v>9644.81</v>
      </c>
      <c r="R261" s="113"/>
      <c r="S261" s="116">
        <v>-2824.9399999999996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75" customHeight="1">
      <c r="A262" t="s">
        <v>430</v>
      </c>
      <c r="B262" s="12" t="s">
        <v>100</v>
      </c>
      <c r="C262" s="108" t="s">
        <v>48</v>
      </c>
      <c r="D262" s="82"/>
      <c r="E262" s="14"/>
      <c r="F262" s="31">
        <v>5346.0351631192452</v>
      </c>
      <c r="G262" s="84"/>
      <c r="H262" s="14"/>
      <c r="I262" s="31">
        <v>5346.0351631192452</v>
      </c>
      <c r="J262" s="42"/>
      <c r="K262" s="14"/>
      <c r="L262" s="34">
        <v>4887.57</v>
      </c>
      <c r="M262" s="42"/>
      <c r="N262" s="60">
        <v>-458.46516311924552</v>
      </c>
      <c r="O262" s="42"/>
      <c r="P262" s="14"/>
      <c r="Q262" s="34">
        <v>4258.6400000000003</v>
      </c>
      <c r="R262" s="42"/>
      <c r="S262" s="86">
        <v>628.92999999999938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75" customHeight="1">
      <c r="A263" t="s">
        <v>431</v>
      </c>
      <c r="B263" s="12" t="s">
        <v>100</v>
      </c>
      <c r="C263" s="108" t="s">
        <v>49</v>
      </c>
      <c r="D263" s="82"/>
      <c r="E263" s="14"/>
      <c r="F263" s="31">
        <v>1243.2639914230804</v>
      </c>
      <c r="G263" s="84"/>
      <c r="H263" s="14"/>
      <c r="I263" s="31">
        <v>1243.2639914230804</v>
      </c>
      <c r="J263" s="42"/>
      <c r="K263" s="14"/>
      <c r="L263" s="34">
        <v>1136.6500000000001</v>
      </c>
      <c r="M263" s="42"/>
      <c r="N263" s="60">
        <v>-106.61399142308028</v>
      </c>
      <c r="O263" s="42"/>
      <c r="P263" s="14"/>
      <c r="Q263" s="34">
        <v>2327.7199999999998</v>
      </c>
      <c r="R263" s="42"/>
      <c r="S263" s="86">
        <v>-1191.0699999999997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75" hidden="1" customHeight="1">
      <c r="A264" t="s">
        <v>427</v>
      </c>
      <c r="B264" s="12" t="s">
        <v>100</v>
      </c>
      <c r="C264" s="30" t="s">
        <v>21</v>
      </c>
      <c r="D264" s="89"/>
      <c r="E264" s="117"/>
      <c r="F264" s="31">
        <v>0</v>
      </c>
      <c r="G264" s="91"/>
      <c r="H264" s="117"/>
      <c r="I264" s="31">
        <v>0</v>
      </c>
      <c r="J264" s="24"/>
      <c r="K264" s="117"/>
      <c r="L264" s="34">
        <v>0</v>
      </c>
      <c r="M264" s="24"/>
      <c r="N264" s="94">
        <v>0</v>
      </c>
      <c r="O264" s="24"/>
      <c r="P264" s="117"/>
      <c r="Q264" s="34">
        <v>0</v>
      </c>
      <c r="R264" s="24"/>
      <c r="S264" s="95"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75" customHeight="1">
      <c r="A265" t="s">
        <v>432</v>
      </c>
      <c r="B265" s="12" t="s">
        <v>100</v>
      </c>
      <c r="C265" s="99" t="s">
        <v>50</v>
      </c>
      <c r="D265" s="100" t="s">
        <v>40</v>
      </c>
      <c r="E265" s="101" t="e">
        <v>#DIV/0!</v>
      </c>
      <c r="F265" s="102">
        <v>83671.666622773308</v>
      </c>
      <c r="G265" s="103" t="s">
        <v>40</v>
      </c>
      <c r="H265" s="101" t="e">
        <v>#DIV/0!</v>
      </c>
      <c r="I265" s="102">
        <v>83671.666622773308</v>
      </c>
      <c r="J265" s="103" t="s">
        <v>40</v>
      </c>
      <c r="K265" s="101">
        <v>0</v>
      </c>
      <c r="L265" s="102">
        <v>75282.78</v>
      </c>
      <c r="M265" s="154"/>
      <c r="N265" s="119">
        <v>-8388.8866227733088</v>
      </c>
      <c r="O265" s="103" t="s">
        <v>40</v>
      </c>
      <c r="P265" s="101">
        <v>0</v>
      </c>
      <c r="Q265" s="102">
        <v>122973.08</v>
      </c>
      <c r="R265" s="154"/>
      <c r="S265" s="120">
        <v>-47690.3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75" customHeight="1">
      <c r="A266" t="s">
        <v>433</v>
      </c>
      <c r="B266" s="12" t="s">
        <v>100</v>
      </c>
      <c r="C266" s="222" t="s">
        <v>51</v>
      </c>
      <c r="D266" s="82"/>
      <c r="E266" s="14"/>
      <c r="F266" s="31">
        <v>0</v>
      </c>
      <c r="G266" s="84"/>
      <c r="H266" s="14"/>
      <c r="I266" s="31">
        <v>0</v>
      </c>
      <c r="J266" s="42"/>
      <c r="K266" s="14"/>
      <c r="L266" s="34">
        <v>104.81</v>
      </c>
      <c r="M266" s="42"/>
      <c r="N266" s="60">
        <v>104.81</v>
      </c>
      <c r="O266" s="42"/>
      <c r="P266" s="14"/>
      <c r="Q266" s="34">
        <v>0</v>
      </c>
      <c r="R266" s="42"/>
      <c r="S266" s="86">
        <v>104.81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75" customHeight="1">
      <c r="A267" t="s">
        <v>434</v>
      </c>
      <c r="B267" s="12" t="s">
        <v>100</v>
      </c>
      <c r="C267" s="108" t="s">
        <v>52</v>
      </c>
      <c r="D267" s="82"/>
      <c r="E267" s="14"/>
      <c r="F267" s="31">
        <v>8718.5040263400642</v>
      </c>
      <c r="G267" s="84"/>
      <c r="H267" s="14"/>
      <c r="I267" s="31">
        <v>8718.5040263400642</v>
      </c>
      <c r="J267" s="42"/>
      <c r="K267" s="14"/>
      <c r="L267" s="34">
        <v>424.15</v>
      </c>
      <c r="M267" s="42"/>
      <c r="N267" s="60">
        <v>-8294.3540263400646</v>
      </c>
      <c r="O267" s="42"/>
      <c r="P267" s="14"/>
      <c r="Q267" s="34">
        <v>7331.25</v>
      </c>
      <c r="R267" s="42"/>
      <c r="S267" s="86">
        <v>-6907.1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75" customHeight="1">
      <c r="A268" t="s">
        <v>435</v>
      </c>
      <c r="B268" s="12" t="s">
        <v>100</v>
      </c>
      <c r="C268" s="109" t="s">
        <v>53</v>
      </c>
      <c r="D268" s="89"/>
      <c r="E268" s="117"/>
      <c r="F268" s="23">
        <v>2391.52</v>
      </c>
      <c r="G268" s="91"/>
      <c r="H268" s="117"/>
      <c r="I268" s="23">
        <v>2391.52</v>
      </c>
      <c r="J268" s="24"/>
      <c r="K268" s="117"/>
      <c r="L268" s="34">
        <v>4486.1000000000004</v>
      </c>
      <c r="M268" s="24"/>
      <c r="N268" s="94">
        <v>2094.5800000000004</v>
      </c>
      <c r="O268" s="24"/>
      <c r="P268" s="117"/>
      <c r="Q268" s="34">
        <v>14327.46</v>
      </c>
      <c r="R268" s="24"/>
      <c r="S268" s="95">
        <v>-9841.3599999999988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75" customHeight="1">
      <c r="A269" t="s">
        <v>436</v>
      </c>
      <c r="B269" s="12" t="s">
        <v>100</v>
      </c>
      <c r="C269" s="108" t="s">
        <v>54</v>
      </c>
      <c r="D269" s="82"/>
      <c r="E269" s="14"/>
      <c r="F269" s="31">
        <v>11492.943466666666</v>
      </c>
      <c r="G269" s="84"/>
      <c r="H269" s="14"/>
      <c r="I269" s="31">
        <v>11492.943466666666</v>
      </c>
      <c r="J269" s="42"/>
      <c r="K269" s="14"/>
      <c r="L269" s="114">
        <v>10825.13</v>
      </c>
      <c r="M269" s="42"/>
      <c r="N269" s="60">
        <v>-667.8134666666665</v>
      </c>
      <c r="O269" s="42"/>
      <c r="P269" s="14"/>
      <c r="Q269" s="114">
        <v>10910.97</v>
      </c>
      <c r="R269" s="42"/>
      <c r="S269" s="86">
        <v>-85.840000000000146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75" customHeight="1">
      <c r="A270" t="s">
        <v>437</v>
      </c>
      <c r="B270" s="12" t="s">
        <v>100</v>
      </c>
      <c r="C270" s="108" t="s">
        <v>55</v>
      </c>
      <c r="D270" s="82"/>
      <c r="E270" s="14"/>
      <c r="F270" s="31">
        <v>2793.8694</v>
      </c>
      <c r="G270" s="84"/>
      <c r="H270" s="14"/>
      <c r="I270" s="31">
        <v>2793.8694</v>
      </c>
      <c r="J270" s="42"/>
      <c r="K270" s="14"/>
      <c r="L270" s="34">
        <v>795.7</v>
      </c>
      <c r="M270" s="42"/>
      <c r="N270" s="60">
        <v>-1998.1694</v>
      </c>
      <c r="O270" s="42"/>
      <c r="P270" s="14"/>
      <c r="Q270" s="34">
        <v>3403.12</v>
      </c>
      <c r="R270" s="42"/>
      <c r="S270" s="86">
        <v>-2607.42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75" customHeight="1">
      <c r="A271" t="s">
        <v>438</v>
      </c>
      <c r="B271" s="12" t="s">
        <v>100</v>
      </c>
      <c r="C271" s="108" t="s">
        <v>56</v>
      </c>
      <c r="D271" s="89"/>
      <c r="E271" s="117"/>
      <c r="F271" s="23">
        <v>8394.2156666666688</v>
      </c>
      <c r="G271" s="91"/>
      <c r="H271" s="117"/>
      <c r="I271" s="23">
        <v>8394.2156666666688</v>
      </c>
      <c r="J271" s="24"/>
      <c r="K271" s="117"/>
      <c r="L271" s="34">
        <v>4272.1499999999996</v>
      </c>
      <c r="M271" s="24"/>
      <c r="N271" s="94">
        <v>-4122.0656666666691</v>
      </c>
      <c r="O271" s="24"/>
      <c r="P271" s="117"/>
      <c r="Q271" s="34">
        <v>8219.06</v>
      </c>
      <c r="R271" s="24"/>
      <c r="S271" s="95">
        <v>-3946.91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75" customHeight="1">
      <c r="A272" t="s">
        <v>439</v>
      </c>
      <c r="B272" s="12" t="s">
        <v>100</v>
      </c>
      <c r="C272" s="223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v>0</v>
      </c>
      <c r="M272" s="42"/>
      <c r="N272" s="60">
        <v>0</v>
      </c>
      <c r="O272" s="42"/>
      <c r="P272" s="14"/>
      <c r="Q272" s="56">
        <v>0</v>
      </c>
      <c r="R272" s="42"/>
      <c r="S272" s="86"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75" customHeight="1">
      <c r="A273" t="s">
        <v>440</v>
      </c>
      <c r="B273" s="12" t="s">
        <v>100</v>
      </c>
      <c r="C273" s="108" t="s">
        <v>57</v>
      </c>
      <c r="D273" s="82"/>
      <c r="E273" s="14"/>
      <c r="F273" s="31">
        <v>0</v>
      </c>
      <c r="G273" s="84"/>
      <c r="H273" s="14"/>
      <c r="I273" s="31">
        <v>0</v>
      </c>
      <c r="J273" s="42"/>
      <c r="K273" s="14"/>
      <c r="L273" s="34">
        <v>124.32</v>
      </c>
      <c r="M273" s="42"/>
      <c r="N273" s="60">
        <v>124.32</v>
      </c>
      <c r="O273" s="42"/>
      <c r="P273" s="14"/>
      <c r="Q273" s="34">
        <v>0</v>
      </c>
      <c r="R273" s="42"/>
      <c r="S273" s="86">
        <v>124.32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75" customHeight="1">
      <c r="A274" t="s">
        <v>441</v>
      </c>
      <c r="B274" s="12" t="s">
        <v>100</v>
      </c>
      <c r="C274" s="108" t="s">
        <v>58</v>
      </c>
      <c r="D274" s="82"/>
      <c r="E274" s="14"/>
      <c r="F274" s="31">
        <v>0</v>
      </c>
      <c r="G274" s="84"/>
      <c r="H274" s="14"/>
      <c r="I274" s="31">
        <v>0</v>
      </c>
      <c r="J274" s="42"/>
      <c r="K274" s="14"/>
      <c r="L274" s="34">
        <v>0</v>
      </c>
      <c r="M274" s="42"/>
      <c r="N274" s="60">
        <v>0</v>
      </c>
      <c r="O274" s="42"/>
      <c r="P274" s="14"/>
      <c r="Q274" s="34">
        <v>0</v>
      </c>
      <c r="R274" s="42"/>
      <c r="S274" s="86"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75" customHeight="1">
      <c r="A275" t="s">
        <v>442</v>
      </c>
      <c r="B275" s="12" t="s">
        <v>100</v>
      </c>
      <c r="C275" s="108" t="s">
        <v>59</v>
      </c>
      <c r="D275" s="82"/>
      <c r="E275" s="14"/>
      <c r="F275" s="31">
        <v>1220.8000000000002</v>
      </c>
      <c r="G275" s="84"/>
      <c r="H275" s="14"/>
      <c r="I275" s="31">
        <v>1220.8000000000002</v>
      </c>
      <c r="J275" s="42"/>
      <c r="K275" s="14"/>
      <c r="L275" s="33">
        <v>906.41</v>
      </c>
      <c r="M275" s="42"/>
      <c r="N275" s="60">
        <v>-314.39000000000021</v>
      </c>
      <c r="O275" s="42"/>
      <c r="P275" s="14"/>
      <c r="Q275" s="33">
        <v>1036</v>
      </c>
      <c r="R275" s="42"/>
      <c r="S275" s="86">
        <v>-129.59000000000003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75" customHeight="1">
      <c r="A276" t="s">
        <v>443</v>
      </c>
      <c r="B276" s="12" t="s">
        <v>100</v>
      </c>
      <c r="C276" s="108" t="s">
        <v>60</v>
      </c>
      <c r="D276" s="82"/>
      <c r="E276" s="14"/>
      <c r="F276" s="31">
        <v>1421.0959999999998</v>
      </c>
      <c r="G276" s="84"/>
      <c r="H276" s="14"/>
      <c r="I276" s="31">
        <v>1421.0959999999998</v>
      </c>
      <c r="J276" s="42"/>
      <c r="K276" s="14"/>
      <c r="L276" s="34">
        <v>519.52</v>
      </c>
      <c r="M276" s="42"/>
      <c r="N276" s="60">
        <v>-901.57599999999979</v>
      </c>
      <c r="O276" s="42"/>
      <c r="P276" s="14"/>
      <c r="Q276" s="34">
        <v>990.32</v>
      </c>
      <c r="R276" s="42"/>
      <c r="S276" s="86">
        <v>-470.80000000000007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75" customHeight="1">
      <c r="A277" t="s">
        <v>444</v>
      </c>
      <c r="B277" s="12" t="s">
        <v>100</v>
      </c>
      <c r="C277" s="108" t="s">
        <v>61</v>
      </c>
      <c r="D277" s="82"/>
      <c r="E277" s="14"/>
      <c r="F277" s="31">
        <v>484.40000000000003</v>
      </c>
      <c r="G277" s="84"/>
      <c r="H277" s="14"/>
      <c r="I277" s="31">
        <v>484.40000000000003</v>
      </c>
      <c r="J277" s="42"/>
      <c r="K277" s="14"/>
      <c r="L277" s="34">
        <v>272.29000000000002</v>
      </c>
      <c r="M277" s="42"/>
      <c r="N277" s="60">
        <v>-212.11</v>
      </c>
      <c r="O277" s="42"/>
      <c r="P277" s="14"/>
      <c r="Q277" s="34">
        <v>221.98</v>
      </c>
      <c r="R277" s="42"/>
      <c r="S277" s="86">
        <v>50.310000000000031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75" customHeight="1">
      <c r="A278" t="s">
        <v>445</v>
      </c>
      <c r="B278" s="12" t="s">
        <v>100</v>
      </c>
      <c r="C278" s="108" t="s">
        <v>62</v>
      </c>
      <c r="D278" s="82"/>
      <c r="E278" s="14"/>
      <c r="F278" s="31">
        <v>2010.9600000000005</v>
      </c>
      <c r="G278" s="84"/>
      <c r="H278" s="14"/>
      <c r="I278" s="31">
        <v>2010.9600000000005</v>
      </c>
      <c r="J278" s="42"/>
      <c r="K278" s="14"/>
      <c r="L278" s="34">
        <v>1202.5999999999999</v>
      </c>
      <c r="M278" s="42"/>
      <c r="N278" s="60">
        <v>-808.36000000000058</v>
      </c>
      <c r="O278" s="42"/>
      <c r="P278" s="14"/>
      <c r="Q278" s="34">
        <v>2960.52</v>
      </c>
      <c r="R278" s="42"/>
      <c r="S278" s="86">
        <v>-1757.92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75" customHeight="1">
      <c r="A279" t="s">
        <v>446</v>
      </c>
      <c r="B279" s="12" t="s">
        <v>100</v>
      </c>
      <c r="C279" s="108" t="s">
        <v>63</v>
      </c>
      <c r="D279" s="82"/>
      <c r="E279" s="14"/>
      <c r="F279" s="31">
        <v>329.60666666666674</v>
      </c>
      <c r="G279" s="84"/>
      <c r="H279" s="14"/>
      <c r="I279" s="31">
        <v>329.60666666666674</v>
      </c>
      <c r="J279" s="42"/>
      <c r="K279" s="14"/>
      <c r="L279" s="34">
        <v>119.6</v>
      </c>
      <c r="M279" s="42"/>
      <c r="N279" s="60">
        <v>-210.00666666666675</v>
      </c>
      <c r="O279" s="42"/>
      <c r="P279" s="14"/>
      <c r="Q279" s="34">
        <v>280</v>
      </c>
      <c r="R279" s="42"/>
      <c r="S279" s="86">
        <v>-160.4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75" customHeight="1">
      <c r="A280" t="s">
        <v>447</v>
      </c>
      <c r="B280" s="12" t="s">
        <v>100</v>
      </c>
      <c r="C280" s="108" t="s">
        <v>64</v>
      </c>
      <c r="D280" s="82"/>
      <c r="E280" s="14"/>
      <c r="F280" s="31">
        <v>4567.9647996881513</v>
      </c>
      <c r="G280" s="84"/>
      <c r="H280" s="14"/>
      <c r="I280" s="31">
        <v>4567.9647996881513</v>
      </c>
      <c r="J280" s="42"/>
      <c r="K280" s="14"/>
      <c r="L280" s="34">
        <v>1284.3557500000002</v>
      </c>
      <c r="M280" s="42"/>
      <c r="N280" s="60">
        <v>-3283.6090496881511</v>
      </c>
      <c r="O280" s="42"/>
      <c r="P280" s="14"/>
      <c r="Q280" s="34">
        <v>1417.3025</v>
      </c>
      <c r="R280" s="42"/>
      <c r="S280" s="86">
        <v>-132.94674999999984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75" hidden="1" customHeight="1">
      <c r="A281" t="s">
        <v>427</v>
      </c>
      <c r="B281" s="12" t="s">
        <v>100</v>
      </c>
      <c r="C281" s="108" t="s">
        <v>21</v>
      </c>
      <c r="D281" s="82"/>
      <c r="E281" s="14"/>
      <c r="F281" s="31">
        <v>0</v>
      </c>
      <c r="G281" s="84"/>
      <c r="H281" s="14"/>
      <c r="I281" s="31">
        <v>0</v>
      </c>
      <c r="J281" s="42"/>
      <c r="K281" s="14"/>
      <c r="L281" s="34">
        <v>0</v>
      </c>
      <c r="M281" s="42"/>
      <c r="N281" s="60">
        <v>0</v>
      </c>
      <c r="O281" s="42"/>
      <c r="P281" s="14"/>
      <c r="Q281" s="34">
        <v>0</v>
      </c>
      <c r="R281" s="42"/>
      <c r="S281" s="86"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75" hidden="1" customHeight="1">
      <c r="A282" t="s">
        <v>427</v>
      </c>
      <c r="B282" s="12" t="s">
        <v>100</v>
      </c>
      <c r="C282" s="108" t="s">
        <v>21</v>
      </c>
      <c r="D282" s="82"/>
      <c r="E282" s="14"/>
      <c r="F282" s="31">
        <v>0</v>
      </c>
      <c r="G282" s="84"/>
      <c r="H282" s="14"/>
      <c r="I282" s="31">
        <v>0</v>
      </c>
      <c r="J282" s="42"/>
      <c r="K282" s="14"/>
      <c r="L282" s="34">
        <v>0</v>
      </c>
      <c r="M282" s="42"/>
      <c r="N282" s="60">
        <v>0</v>
      </c>
      <c r="O282" s="42"/>
      <c r="P282" s="14"/>
      <c r="Q282" s="34">
        <v>0</v>
      </c>
      <c r="R282" s="42"/>
      <c r="S282" s="86"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75" hidden="1" customHeight="1">
      <c r="A283" t="s">
        <v>427</v>
      </c>
      <c r="B283" s="12" t="s">
        <v>100</v>
      </c>
      <c r="C283" s="108" t="s">
        <v>21</v>
      </c>
      <c r="D283" s="82"/>
      <c r="E283" s="14"/>
      <c r="F283" s="31">
        <v>0</v>
      </c>
      <c r="G283" s="84"/>
      <c r="H283" s="14"/>
      <c r="I283" s="31">
        <v>0</v>
      </c>
      <c r="J283" s="42"/>
      <c r="K283" s="14"/>
      <c r="L283" s="34">
        <v>0</v>
      </c>
      <c r="M283" s="42"/>
      <c r="N283" s="60">
        <v>0</v>
      </c>
      <c r="O283" s="42"/>
      <c r="P283" s="14"/>
      <c r="Q283" s="34">
        <v>0</v>
      </c>
      <c r="R283" s="42"/>
      <c r="S283" s="86"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75" customHeight="1">
      <c r="B284" s="12"/>
      <c r="C284" s="99" t="s">
        <v>65</v>
      </c>
      <c r="D284" s="100" t="s">
        <v>40</v>
      </c>
      <c r="E284" s="101" t="e">
        <v>#DIV/0!</v>
      </c>
      <c r="F284" s="102">
        <v>43825.880026028222</v>
      </c>
      <c r="G284" s="103" t="s">
        <v>40</v>
      </c>
      <c r="H284" s="101" t="e">
        <v>#DIV/0!</v>
      </c>
      <c r="I284" s="102">
        <v>43825.880026028222</v>
      </c>
      <c r="J284" s="103" t="s">
        <v>40</v>
      </c>
      <c r="K284" s="101" t="e">
        <v>#DIV/0!</v>
      </c>
      <c r="L284" s="102">
        <v>25337.135749999998</v>
      </c>
      <c r="M284" s="106"/>
      <c r="N284" s="102">
        <v>-18488.744276028217</v>
      </c>
      <c r="O284" s="103" t="s">
        <v>40</v>
      </c>
      <c r="P284" s="101" t="e">
        <v>#DIV/0!</v>
      </c>
      <c r="Q284" s="102">
        <v>51097.982499999998</v>
      </c>
      <c r="R284" s="106"/>
      <c r="S284" s="107">
        <v>-25760.846750000001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7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75" customHeight="1">
      <c r="B286" s="12"/>
      <c r="C286" s="99" t="s">
        <v>66</v>
      </c>
      <c r="D286" s="100" t="s">
        <v>40</v>
      </c>
      <c r="E286" s="101" t="e">
        <v>#DIV/0!</v>
      </c>
      <c r="F286" s="102">
        <v>127497.54664880154</v>
      </c>
      <c r="G286" s="103" t="s">
        <v>40</v>
      </c>
      <c r="H286" s="101" t="e">
        <v>#DIV/0!</v>
      </c>
      <c r="I286" s="102">
        <v>127497.54664880154</v>
      </c>
      <c r="J286" s="103" t="s">
        <v>40</v>
      </c>
      <c r="K286" s="101" t="e">
        <v>#DIV/0!</v>
      </c>
      <c r="L286" s="102">
        <v>100619.91575</v>
      </c>
      <c r="M286" s="106"/>
      <c r="N286" s="119">
        <v>-26877.630898801537</v>
      </c>
      <c r="O286" s="103" t="s">
        <v>40</v>
      </c>
      <c r="P286" s="101" t="e">
        <v>#DIV/0!</v>
      </c>
      <c r="Q286" s="102">
        <v>174071.0625</v>
      </c>
      <c r="R286" s="106"/>
      <c r="S286" s="120">
        <v>-73451.14675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7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15.75" customHeight="1" thickBot="1">
      <c r="B288" s="12"/>
      <c r="C288" s="130" t="s">
        <v>73</v>
      </c>
      <c r="D288" s="159"/>
      <c r="E288" s="131"/>
      <c r="F288" s="133">
        <v>28668.855455259414</v>
      </c>
      <c r="G288" s="160"/>
      <c r="H288" s="131"/>
      <c r="I288" s="133">
        <v>28668.855455259414</v>
      </c>
      <c r="J288" s="161"/>
      <c r="K288" s="132"/>
      <c r="L288" s="133">
        <v>42601.924249999996</v>
      </c>
      <c r="M288" s="161"/>
      <c r="N288" s="133">
        <v>13933.068794740582</v>
      </c>
      <c r="O288" s="161"/>
      <c r="P288" s="132"/>
      <c r="Q288" s="133">
        <v>25877.527500000055</v>
      </c>
      <c r="R288" s="161"/>
      <c r="S288" s="135">
        <v>16724.396749999942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">
        <v>256</v>
      </c>
      <c r="D290" s="2"/>
      <c r="E290" s="2"/>
      <c r="F290" s="2"/>
      <c r="G290" s="2"/>
      <c r="H290" s="1"/>
      <c r="I290" s="1"/>
      <c r="J290" s="1"/>
      <c r="K290" s="749" t="s">
        <v>104</v>
      </c>
      <c r="L290" s="2"/>
      <c r="M290" s="2"/>
      <c r="N290" s="1"/>
      <c r="O290" s="1"/>
      <c r="P290" s="2"/>
      <c r="Q290" s="1"/>
      <c r="R290" s="2"/>
      <c r="S290" s="5" t="s">
        <v>587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75" customHeight="1" thickTop="1">
      <c r="B292" s="12"/>
      <c r="C292" s="13"/>
      <c r="D292" s="774" t="s">
        <v>5</v>
      </c>
      <c r="E292" s="775"/>
      <c r="F292" s="776"/>
      <c r="G292" s="777" t="s">
        <v>75</v>
      </c>
      <c r="H292" s="775"/>
      <c r="I292" s="776"/>
      <c r="J292" s="777" t="s">
        <v>7</v>
      </c>
      <c r="K292" s="775"/>
      <c r="L292" s="776"/>
      <c r="M292" s="777" t="s">
        <v>8</v>
      </c>
      <c r="N292" s="776"/>
      <c r="O292" s="774" t="s">
        <v>9</v>
      </c>
      <c r="P292" s="775"/>
      <c r="Q292" s="776"/>
      <c r="R292" s="777" t="s">
        <v>10</v>
      </c>
      <c r="S292" s="778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75" customHeight="1">
      <c r="A293" t="s">
        <v>104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75" customHeight="1">
      <c r="A294" t="s">
        <v>451</v>
      </c>
      <c r="B294" s="12" t="s">
        <v>104</v>
      </c>
      <c r="C294" s="30" t="s">
        <v>106</v>
      </c>
      <c r="D294" s="83">
        <v>549434.46920242906</v>
      </c>
      <c r="E294" s="155">
        <v>0.35812717564768914</v>
      </c>
      <c r="F294" s="86">
        <v>196767.41465895317</v>
      </c>
      <c r="G294" s="83">
        <v>549434.46920242906</v>
      </c>
      <c r="H294" s="155">
        <v>0.35812717564768914</v>
      </c>
      <c r="I294" s="86">
        <v>196767.41465895317</v>
      </c>
      <c r="J294" s="31">
        <v>478208.97</v>
      </c>
      <c r="K294" s="155">
        <v>0.35742828077858929</v>
      </c>
      <c r="L294" s="34">
        <v>170925.40999999997</v>
      </c>
      <c r="M294" s="164">
        <v>-0.12963420242967566</v>
      </c>
      <c r="N294" s="60">
        <v>-25842.004658953199</v>
      </c>
      <c r="O294" s="31">
        <v>575955.28</v>
      </c>
      <c r="P294" s="155">
        <v>0.31946879625793179</v>
      </c>
      <c r="Q294" s="34">
        <v>183999.74000000005</v>
      </c>
      <c r="R294" s="164">
        <v>-0.16971163108358006</v>
      </c>
      <c r="S294" s="86">
        <v>-13074.330000000075</v>
      </c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75" customHeight="1">
      <c r="A295" t="s">
        <v>452</v>
      </c>
      <c r="B295" s="12" t="s">
        <v>104</v>
      </c>
      <c r="C295" s="30" t="s">
        <v>107</v>
      </c>
      <c r="D295" s="83">
        <v>355857.08402193536</v>
      </c>
      <c r="E295" s="155">
        <v>0.27367264200070929</v>
      </c>
      <c r="F295" s="86">
        <v>97388.348358951436</v>
      </c>
      <c r="G295" s="83">
        <v>355857.08402193536</v>
      </c>
      <c r="H295" s="155">
        <v>0.27367264200070929</v>
      </c>
      <c r="I295" s="86">
        <v>97388.348358951436</v>
      </c>
      <c r="J295" s="31">
        <v>342833.81</v>
      </c>
      <c r="K295" s="155">
        <v>0.24834070478638035</v>
      </c>
      <c r="L295" s="34">
        <v>85139.590000000011</v>
      </c>
      <c r="M295" s="164">
        <v>-3.6596922210301121E-2</v>
      </c>
      <c r="N295" s="60">
        <v>-12248.758358951425</v>
      </c>
      <c r="O295" s="31">
        <v>498570.49999999994</v>
      </c>
      <c r="P295" s="155">
        <v>0.26082112760381931</v>
      </c>
      <c r="Q295" s="34">
        <v>130037.71999999997</v>
      </c>
      <c r="R295" s="164">
        <v>-0.31236643563949323</v>
      </c>
      <c r="S295" s="86">
        <v>-44898.129999999961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75" customHeight="1">
      <c r="A296" t="s">
        <v>453</v>
      </c>
      <c r="B296" s="12" t="s">
        <v>104</v>
      </c>
      <c r="C296" s="30" t="s">
        <v>108</v>
      </c>
      <c r="D296" s="83">
        <v>679196.36630559992</v>
      </c>
      <c r="E296" s="155">
        <v>0.23983607715678654</v>
      </c>
      <c r="F296" s="86">
        <v>162895.79211387891</v>
      </c>
      <c r="G296" s="83">
        <v>679196.36630559992</v>
      </c>
      <c r="H296" s="155">
        <v>0.23983607715678654</v>
      </c>
      <c r="I296" s="86">
        <v>162895.79211387891</v>
      </c>
      <c r="J296" s="31">
        <v>592061.42000000004</v>
      </c>
      <c r="K296" s="155">
        <v>0.2378853869586707</v>
      </c>
      <c r="L296" s="34">
        <v>140842.76000000007</v>
      </c>
      <c r="M296" s="164">
        <v>-0.12829124334035982</v>
      </c>
      <c r="N296" s="60">
        <v>-22053.032113878842</v>
      </c>
      <c r="O296" s="31">
        <v>773509.96</v>
      </c>
      <c r="P296" s="155">
        <v>0.24273664168461381</v>
      </c>
      <c r="Q296" s="34">
        <v>187759.20999999996</v>
      </c>
      <c r="R296" s="164">
        <v>-0.23457815591669942</v>
      </c>
      <c r="S296" s="86">
        <v>-46916.449999999895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75" customHeight="1">
      <c r="A297" t="s">
        <v>454</v>
      </c>
      <c r="B297" s="12" t="s">
        <v>104</v>
      </c>
      <c r="C297" s="30" t="s">
        <v>109</v>
      </c>
      <c r="D297" s="83">
        <v>412785.09338373051</v>
      </c>
      <c r="E297" s="155">
        <v>0.32994466198333772</v>
      </c>
      <c r="F297" s="86">
        <v>136196.23810825546</v>
      </c>
      <c r="G297" s="83">
        <v>412785.09338373051</v>
      </c>
      <c r="H297" s="155">
        <v>0.32994466198333772</v>
      </c>
      <c r="I297" s="86">
        <v>136196.23810825546</v>
      </c>
      <c r="J297" s="31">
        <v>393731.43</v>
      </c>
      <c r="K297" s="155">
        <v>0.31874633427156174</v>
      </c>
      <c r="L297" s="34">
        <v>125500.45000000001</v>
      </c>
      <c r="M297" s="164">
        <v>-4.6158797129861408E-2</v>
      </c>
      <c r="N297" s="60">
        <v>-10695.788108255452</v>
      </c>
      <c r="O297" s="31">
        <v>360079.39</v>
      </c>
      <c r="P297" s="155">
        <v>0.31694121676889087</v>
      </c>
      <c r="Q297" s="34">
        <v>114124</v>
      </c>
      <c r="R297" s="164">
        <v>9.3457278962841991E-2</v>
      </c>
      <c r="S297" s="86">
        <v>11376.450000000012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75" customHeight="1">
      <c r="A298" t="s">
        <v>456</v>
      </c>
      <c r="B298" s="12" t="s">
        <v>104</v>
      </c>
      <c r="C298" s="30" t="s">
        <v>110</v>
      </c>
      <c r="D298" s="83">
        <v>98006.106960352379</v>
      </c>
      <c r="E298" s="155">
        <v>0.29678579936093846</v>
      </c>
      <c r="F298" s="86">
        <v>29086.820796481814</v>
      </c>
      <c r="G298" s="83">
        <v>98006.106960352379</v>
      </c>
      <c r="H298" s="155">
        <v>0.29678579936093846</v>
      </c>
      <c r="I298" s="86">
        <v>29086.820796481814</v>
      </c>
      <c r="J298" s="31">
        <v>121328.74</v>
      </c>
      <c r="K298" s="155">
        <v>0.27883797359141793</v>
      </c>
      <c r="L298" s="34">
        <v>33831.060000000012</v>
      </c>
      <c r="M298" s="164">
        <v>0.23797122202887439</v>
      </c>
      <c r="N298" s="60">
        <v>4744.2392035181983</v>
      </c>
      <c r="O298" s="31">
        <v>100582.28</v>
      </c>
      <c r="P298" s="155">
        <v>0.29542151957581392</v>
      </c>
      <c r="Q298" s="34">
        <v>29714.17</v>
      </c>
      <c r="R298" s="164">
        <v>0.20626356849337682</v>
      </c>
      <c r="S298" s="86">
        <v>4116.890000000014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75" customHeight="1">
      <c r="A299" t="s">
        <v>458</v>
      </c>
      <c r="B299" s="12" t="s">
        <v>104</v>
      </c>
      <c r="C299" s="30" t="s">
        <v>111</v>
      </c>
      <c r="D299" s="83">
        <v>419876.92933182843</v>
      </c>
      <c r="E299" s="155">
        <v>0.19081606757663094</v>
      </c>
      <c r="F299" s="86">
        <v>80119.264521250472</v>
      </c>
      <c r="G299" s="83">
        <v>419876.92933182843</v>
      </c>
      <c r="H299" s="155">
        <v>0.19081606757663094</v>
      </c>
      <c r="I299" s="86">
        <v>80119.264521250472</v>
      </c>
      <c r="J299" s="31">
        <v>356341.31</v>
      </c>
      <c r="K299" s="155">
        <v>0.17846850257131291</v>
      </c>
      <c r="L299" s="34">
        <v>63595.700000000012</v>
      </c>
      <c r="M299" s="164">
        <v>-0.15131962461699408</v>
      </c>
      <c r="N299" s="60">
        <v>-16523.564521250461</v>
      </c>
      <c r="O299" s="31">
        <v>386291.6</v>
      </c>
      <c r="P299" s="155">
        <v>0.19115743132907875</v>
      </c>
      <c r="Q299" s="34">
        <v>73842.509999999951</v>
      </c>
      <c r="R299" s="164">
        <v>-7.753285341954104E-2</v>
      </c>
      <c r="S299" s="86">
        <v>-10246.809999999939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75" hidden="1" customHeight="1">
      <c r="A300" t="s">
        <v>459</v>
      </c>
      <c r="B300" s="12" t="s">
        <v>104</v>
      </c>
      <c r="C300" s="30" t="s">
        <v>21</v>
      </c>
      <c r="D300" s="83">
        <v>0</v>
      </c>
      <c r="E300" s="155">
        <v>0</v>
      </c>
      <c r="F300" s="86">
        <v>0</v>
      </c>
      <c r="G300" s="83">
        <v>0</v>
      </c>
      <c r="H300" s="155">
        <v>0</v>
      </c>
      <c r="I300" s="86">
        <v>0</v>
      </c>
      <c r="J300" s="31">
        <v>0</v>
      </c>
      <c r="K300" s="155">
        <v>0</v>
      </c>
      <c r="L300" s="34">
        <v>0</v>
      </c>
      <c r="M300" s="164" t="e">
        <v>#DIV/0!</v>
      </c>
      <c r="N300" s="60">
        <v>0</v>
      </c>
      <c r="O300" s="31">
        <v>0</v>
      </c>
      <c r="P300" s="155">
        <v>0</v>
      </c>
      <c r="Q300" s="34">
        <v>0</v>
      </c>
      <c r="R300" s="164">
        <v>0</v>
      </c>
      <c r="S300" s="86"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75" customHeight="1">
      <c r="A301" t="s">
        <v>460</v>
      </c>
      <c r="B301" s="12" t="s">
        <v>104</v>
      </c>
      <c r="C301" s="30" t="s">
        <v>112</v>
      </c>
      <c r="D301" s="83">
        <v>0</v>
      </c>
      <c r="E301" s="155">
        <v>0</v>
      </c>
      <c r="F301" s="86">
        <v>79736.247724671586</v>
      </c>
      <c r="G301" s="83">
        <v>0</v>
      </c>
      <c r="H301" s="155">
        <v>0</v>
      </c>
      <c r="I301" s="86">
        <v>79736.247724671586</v>
      </c>
      <c r="J301" s="31">
        <v>0</v>
      </c>
      <c r="K301" s="155">
        <v>0</v>
      </c>
      <c r="L301" s="34">
        <v>52181.54</v>
      </c>
      <c r="M301" s="164"/>
      <c r="N301" s="60">
        <v>-27554.707724671585</v>
      </c>
      <c r="O301" s="31">
        <v>0</v>
      </c>
      <c r="P301" s="155">
        <v>0</v>
      </c>
      <c r="Q301" s="34">
        <v>99415.09</v>
      </c>
      <c r="R301" s="164">
        <v>0</v>
      </c>
      <c r="S301" s="86">
        <v>-47233.549999999996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75" customHeight="1">
      <c r="A302" t="s">
        <v>461</v>
      </c>
      <c r="B302" s="12" t="s">
        <v>104</v>
      </c>
      <c r="C302" s="88" t="s">
        <v>113</v>
      </c>
      <c r="D302" s="83">
        <v>0</v>
      </c>
      <c r="E302" s="155">
        <v>0</v>
      </c>
      <c r="F302" s="86">
        <v>800</v>
      </c>
      <c r="G302" s="83">
        <v>0</v>
      </c>
      <c r="H302" s="155">
        <v>0</v>
      </c>
      <c r="I302" s="86">
        <v>800</v>
      </c>
      <c r="J302" s="31">
        <v>0</v>
      </c>
      <c r="K302" s="155">
        <v>0</v>
      </c>
      <c r="L302" s="34">
        <v>0</v>
      </c>
      <c r="M302" s="164"/>
      <c r="N302" s="60">
        <v>-800</v>
      </c>
      <c r="O302" s="31">
        <v>0</v>
      </c>
      <c r="P302" s="155">
        <v>0</v>
      </c>
      <c r="Q302" s="34">
        <v>0</v>
      </c>
      <c r="R302" s="164">
        <v>0</v>
      </c>
      <c r="S302" s="86"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75" customHeight="1">
      <c r="A303" t="s">
        <v>462</v>
      </c>
      <c r="B303" s="12" t="s">
        <v>104</v>
      </c>
      <c r="C303" s="54" t="s">
        <v>114</v>
      </c>
      <c r="D303" s="205">
        <v>2515156.0492058755</v>
      </c>
      <c r="E303" s="224">
        <v>0.31130876612195124</v>
      </c>
      <c r="F303" s="209">
        <v>782990.12628244283</v>
      </c>
      <c r="G303" s="205">
        <v>2515156.0492058755</v>
      </c>
      <c r="H303" s="224">
        <v>0.31130876612195124</v>
      </c>
      <c r="I303" s="209">
        <v>782990.12628244283</v>
      </c>
      <c r="J303" s="205">
        <v>2284505.6800000002</v>
      </c>
      <c r="K303" s="224">
        <v>0.29416276610001696</v>
      </c>
      <c r="L303" s="207">
        <v>672016.51000000024</v>
      </c>
      <c r="M303" s="225">
        <v>-9.1704198345347154E-2</v>
      </c>
      <c r="N303" s="207">
        <v>-110973.61628244258</v>
      </c>
      <c r="O303" s="205">
        <v>2694989.01</v>
      </c>
      <c r="P303" s="224">
        <v>0.30385743205683791</v>
      </c>
      <c r="Q303" s="207">
        <v>818892.43999999983</v>
      </c>
      <c r="R303" s="225">
        <v>-0.15231354505597766</v>
      </c>
      <c r="S303" s="209">
        <v>-146875.92999999959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75" customHeight="1">
      <c r="A304" t="s">
        <v>104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v>-0.14173054366513405</v>
      </c>
      <c r="O304" s="42"/>
      <c r="P304" s="14"/>
      <c r="Q304" s="41"/>
      <c r="R304" s="42"/>
      <c r="S304" s="45">
        <v>-0.17935924527523983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75" customHeight="1">
      <c r="A305" t="s">
        <v>104</v>
      </c>
      <c r="B305" s="12" t="s">
        <v>104</v>
      </c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 t="s">
        <v>571</v>
      </c>
      <c r="V305" s="14" t="s">
        <v>449</v>
      </c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75" customHeight="1">
      <c r="A306" t="s">
        <v>463</v>
      </c>
      <c r="B306" s="12" t="s">
        <v>104</v>
      </c>
      <c r="C306" s="30" t="s">
        <v>115</v>
      </c>
      <c r="D306" s="83">
        <v>244320.93977869532</v>
      </c>
      <c r="E306" s="155">
        <v>0.19500000000000003</v>
      </c>
      <c r="F306" s="116">
        <v>47642.583256845595</v>
      </c>
      <c r="G306" s="83">
        <v>244320.93977869532</v>
      </c>
      <c r="H306" s="155">
        <v>0.19500000000000003</v>
      </c>
      <c r="I306" s="116">
        <v>47642.583256845595</v>
      </c>
      <c r="J306" s="31">
        <v>233357.9</v>
      </c>
      <c r="K306" s="155">
        <v>0.16699644623130394</v>
      </c>
      <c r="L306" s="34">
        <v>38969.94</v>
      </c>
      <c r="M306" s="164">
        <v>-4.4871470241664886E-2</v>
      </c>
      <c r="N306" s="60">
        <v>-8672.643256845593</v>
      </c>
      <c r="O306" s="31">
        <v>226264.73</v>
      </c>
      <c r="P306" s="155">
        <v>0.19099079206909542</v>
      </c>
      <c r="Q306" s="34">
        <v>43214.480000000018</v>
      </c>
      <c r="R306" s="164">
        <v>3.1348986649399502E-2</v>
      </c>
      <c r="S306" s="86">
        <v>-4244.5400000000154</v>
      </c>
      <c r="T306" s="14"/>
      <c r="U306" s="14">
        <v>286.32871165644173</v>
      </c>
      <c r="V306" s="14">
        <v>306.90487287948156</v>
      </c>
      <c r="W306" s="14"/>
      <c r="X306" s="14" t="s">
        <v>572</v>
      </c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75" customHeight="1">
      <c r="A307" t="s">
        <v>464</v>
      </c>
      <c r="B307" s="12" t="s">
        <v>104</v>
      </c>
      <c r="C307" s="88" t="s">
        <v>116</v>
      </c>
      <c r="D307" s="83">
        <v>144209.22255687622</v>
      </c>
      <c r="E307" s="155">
        <v>0.30006987567403665</v>
      </c>
      <c r="F307" s="95">
        <v>43272.843483691329</v>
      </c>
      <c r="G307" s="83">
        <v>144209.22255687622</v>
      </c>
      <c r="H307" s="155">
        <v>0.30006987567403665</v>
      </c>
      <c r="I307" s="95">
        <v>43272.843483691329</v>
      </c>
      <c r="J307" s="31">
        <v>134681.78</v>
      </c>
      <c r="K307" s="155">
        <v>0.28357287823193311</v>
      </c>
      <c r="L307" s="34">
        <v>38192.100000000006</v>
      </c>
      <c r="M307" s="164">
        <v>-6.6066804798969037E-2</v>
      </c>
      <c r="N307" s="60">
        <v>-5080.7434836913235</v>
      </c>
      <c r="O307" s="31">
        <v>143772.47</v>
      </c>
      <c r="P307" s="155">
        <v>0.29571586271001676</v>
      </c>
      <c r="Q307" s="34">
        <v>42515.8</v>
      </c>
      <c r="R307" s="164">
        <v>-6.3229698982009572E-2</v>
      </c>
      <c r="S307" s="86">
        <v>-4323.6999999999971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75" customHeight="1">
      <c r="A308" t="s">
        <v>465</v>
      </c>
      <c r="B308" s="12" t="s">
        <v>104</v>
      </c>
      <c r="C308" s="54" t="s">
        <v>117</v>
      </c>
      <c r="D308" s="205">
        <v>2903686.2115414469</v>
      </c>
      <c r="E308" s="224">
        <v>0.30096418461107044</v>
      </c>
      <c r="F308" s="207">
        <v>873905.55302297976</v>
      </c>
      <c r="G308" s="208">
        <v>2903686.2115414469</v>
      </c>
      <c r="H308" s="224">
        <v>0.30096418461107044</v>
      </c>
      <c r="I308" s="207">
        <v>873905.55302297976</v>
      </c>
      <c r="J308" s="208">
        <v>2652545.36</v>
      </c>
      <c r="K308" s="224">
        <v>0.28243760174566823</v>
      </c>
      <c r="L308" s="207">
        <v>749178.55000000016</v>
      </c>
      <c r="M308" s="225">
        <v>-8.6490355102153652E-2</v>
      </c>
      <c r="N308" s="207">
        <v>-124727.0030229796</v>
      </c>
      <c r="O308" s="208">
        <v>3065026.21</v>
      </c>
      <c r="P308" s="224">
        <v>0.29514355115416774</v>
      </c>
      <c r="Q308" s="207">
        <v>904622.71999999986</v>
      </c>
      <c r="R308" s="225">
        <v>-0.13457661427306361</v>
      </c>
      <c r="S308" s="209">
        <v>-155444.16999999969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75" customHeight="1">
      <c r="A309" t="s">
        <v>104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v>-0.14272366457854496</v>
      </c>
      <c r="O309" s="42"/>
      <c r="P309" s="14"/>
      <c r="Q309" s="41"/>
      <c r="R309" s="42"/>
      <c r="S309" s="45">
        <v>-0.17183314829855226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75" customHeight="1">
      <c r="A310" t="s">
        <v>104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75" customHeight="1">
      <c r="A311" t="s">
        <v>466</v>
      </c>
      <c r="B311" s="12" t="s">
        <v>104</v>
      </c>
      <c r="C311" s="88" t="s">
        <v>118</v>
      </c>
      <c r="D311" s="92">
        <v>0</v>
      </c>
      <c r="E311" s="228">
        <v>0</v>
      </c>
      <c r="F311" s="153">
        <v>0</v>
      </c>
      <c r="G311" s="181">
        <v>0</v>
      </c>
      <c r="H311" s="228">
        <v>0</v>
      </c>
      <c r="I311" s="153">
        <v>0</v>
      </c>
      <c r="J311" s="47">
        <v>0</v>
      </c>
      <c r="K311" s="229">
        <v>0</v>
      </c>
      <c r="L311" s="23">
        <v>0</v>
      </c>
      <c r="M311" s="229">
        <v>0</v>
      </c>
      <c r="N311" s="94">
        <v>0</v>
      </c>
      <c r="O311" s="47">
        <v>0</v>
      </c>
      <c r="P311" s="229">
        <v>0</v>
      </c>
      <c r="Q311" s="23">
        <v>0</v>
      </c>
      <c r="R311" s="229">
        <v>0</v>
      </c>
      <c r="S311" s="95"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75" customHeight="1" thickBot="1">
      <c r="A312" t="s">
        <v>104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75" customHeight="1" thickTop="1">
      <c r="A313" t="s">
        <v>467</v>
      </c>
      <c r="B313" s="12" t="s">
        <v>104</v>
      </c>
      <c r="C313" s="63" t="s">
        <v>119</v>
      </c>
      <c r="D313" s="64">
        <v>2903686.2115414469</v>
      </c>
      <c r="E313" s="230">
        <v>0.30096418461107044</v>
      </c>
      <c r="F313" s="66">
        <v>873905.55302297976</v>
      </c>
      <c r="G313" s="67">
        <v>2903686.2115414469</v>
      </c>
      <c r="H313" s="230">
        <v>0.30096418461107044</v>
      </c>
      <c r="I313" s="66">
        <v>873905.55302297976</v>
      </c>
      <c r="J313" s="67">
        <v>2652545.36</v>
      </c>
      <c r="K313" s="230">
        <v>0.28243760174566823</v>
      </c>
      <c r="L313" s="66">
        <v>749178.55000000016</v>
      </c>
      <c r="M313" s="231">
        <v>-8.6490355102153652E-2</v>
      </c>
      <c r="N313" s="232">
        <v>-124727.0030229796</v>
      </c>
      <c r="O313" s="67">
        <v>3065026.21</v>
      </c>
      <c r="P313" s="230">
        <v>0.29514355115416774</v>
      </c>
      <c r="Q313" s="66">
        <v>904622.71999999986</v>
      </c>
      <c r="R313" s="231">
        <v>-0.13457661427306361</v>
      </c>
      <c r="S313" s="233">
        <v>-155444.16999999969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75" customHeight="1" thickBot="1">
      <c r="A314" t="s">
        <v>104</v>
      </c>
      <c r="B314" s="12" t="s">
        <v>104</v>
      </c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>
        <v>-0.14272366457854496</v>
      </c>
      <c r="O314" s="238"/>
      <c r="P314" s="236"/>
      <c r="Q314" s="237"/>
      <c r="R314" s="239"/>
      <c r="S314" s="76">
        <v>-0.17183314829855226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75" customHeight="1" thickTop="1">
      <c r="A315" t="s">
        <v>104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75" customHeight="1">
      <c r="A316" t="s">
        <v>468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75" customHeight="1">
      <c r="A317" t="s">
        <v>469</v>
      </c>
      <c r="B317" s="12" t="s">
        <v>104</v>
      </c>
      <c r="C317" s="108" t="s">
        <v>42</v>
      </c>
      <c r="D317" s="14"/>
      <c r="E317" s="14"/>
      <c r="F317" s="31">
        <v>73336.962302177126</v>
      </c>
      <c r="G317" s="42"/>
      <c r="H317" s="14"/>
      <c r="I317" s="31">
        <v>73336.962302177126</v>
      </c>
      <c r="J317" s="42"/>
      <c r="K317" s="14"/>
      <c r="L317" s="34">
        <v>45687.83</v>
      </c>
      <c r="M317" s="42"/>
      <c r="N317" s="240">
        <v>-27649.132302177124</v>
      </c>
      <c r="O317" s="42"/>
      <c r="P317" s="14"/>
      <c r="Q317" s="34">
        <v>80880.399999999994</v>
      </c>
      <c r="R317" s="42"/>
      <c r="S317" s="35">
        <v>-35192.569999999992</v>
      </c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75" customHeight="1">
      <c r="A318" t="s">
        <v>471</v>
      </c>
      <c r="B318" s="12" t="s">
        <v>104</v>
      </c>
      <c r="C318" s="109" t="s">
        <v>43</v>
      </c>
      <c r="D318" s="82"/>
      <c r="E318" s="14"/>
      <c r="F318" s="23">
        <v>35052.108554421458</v>
      </c>
      <c r="G318" s="84"/>
      <c r="H318" s="14"/>
      <c r="I318" s="23">
        <v>35052.108554421458</v>
      </c>
      <c r="J318" s="42"/>
      <c r="K318" s="14"/>
      <c r="L318" s="34">
        <v>32362.91</v>
      </c>
      <c r="M318" s="42"/>
      <c r="N318" s="60">
        <v>-2689.1985544214585</v>
      </c>
      <c r="O318" s="42"/>
      <c r="P318" s="14"/>
      <c r="Q318" s="34">
        <v>32057.43</v>
      </c>
      <c r="R318" s="42"/>
      <c r="S318" s="86">
        <v>305.47999999999956</v>
      </c>
      <c r="T318" s="14"/>
      <c r="U318" s="14" t="s">
        <v>573</v>
      </c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75" customHeight="1">
      <c r="A319" t="s">
        <v>472</v>
      </c>
      <c r="B319" s="12" t="s">
        <v>104</v>
      </c>
      <c r="C319" s="108" t="s">
        <v>44</v>
      </c>
      <c r="D319" s="110"/>
      <c r="E319" s="111"/>
      <c r="F319" s="31">
        <v>130274.27974471111</v>
      </c>
      <c r="G319" s="112"/>
      <c r="H319" s="111"/>
      <c r="I319" s="31">
        <v>130274.27974471111</v>
      </c>
      <c r="J319" s="113"/>
      <c r="K319" s="111"/>
      <c r="L319" s="114">
        <v>157649.49</v>
      </c>
      <c r="M319" s="113"/>
      <c r="N319" s="115">
        <v>27375.210255288883</v>
      </c>
      <c r="O319" s="113"/>
      <c r="P319" s="111"/>
      <c r="Q319" s="114">
        <v>124177.82</v>
      </c>
      <c r="R319" s="113"/>
      <c r="S319" s="116">
        <v>33471.669999999984</v>
      </c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75" customHeight="1">
      <c r="A320" t="s">
        <v>474</v>
      </c>
      <c r="B320" s="12" t="s">
        <v>104</v>
      </c>
      <c r="C320" s="108" t="s">
        <v>45</v>
      </c>
      <c r="D320" s="82"/>
      <c r="E320" s="14"/>
      <c r="F320" s="31">
        <v>0</v>
      </c>
      <c r="G320" s="84"/>
      <c r="H320" s="14"/>
      <c r="I320" s="31">
        <v>0</v>
      </c>
      <c r="J320" s="42"/>
      <c r="K320" s="14"/>
      <c r="L320" s="34">
        <v>0</v>
      </c>
      <c r="M320" s="42"/>
      <c r="N320" s="60">
        <v>0</v>
      </c>
      <c r="O320" s="42"/>
      <c r="P320" s="14"/>
      <c r="Q320" s="34">
        <v>0</v>
      </c>
      <c r="R320" s="42"/>
      <c r="S320" s="86"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75" hidden="1" customHeight="1">
      <c r="A321" t="s">
        <v>459</v>
      </c>
      <c r="B321" s="12" t="s">
        <v>104</v>
      </c>
      <c r="C321" s="241" t="s">
        <v>21</v>
      </c>
      <c r="D321" s="82"/>
      <c r="E321" s="14"/>
      <c r="F321" s="31">
        <v>0</v>
      </c>
      <c r="G321" s="84"/>
      <c r="H321" s="14"/>
      <c r="I321" s="31">
        <v>0</v>
      </c>
      <c r="J321" s="42"/>
      <c r="K321" s="14"/>
      <c r="L321" s="34">
        <v>0</v>
      </c>
      <c r="M321" s="42"/>
      <c r="N321" s="60">
        <v>0</v>
      </c>
      <c r="O321" s="42"/>
      <c r="P321" s="14"/>
      <c r="Q321" s="34">
        <v>0</v>
      </c>
      <c r="R321" s="42"/>
      <c r="S321" s="86"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75" hidden="1" customHeight="1">
      <c r="A322" t="s">
        <v>459</v>
      </c>
      <c r="B322" s="12" t="s">
        <v>104</v>
      </c>
      <c r="C322" s="241" t="s">
        <v>21</v>
      </c>
      <c r="D322" s="82"/>
      <c r="E322" s="14"/>
      <c r="F322" s="31">
        <v>0</v>
      </c>
      <c r="G322" s="84"/>
      <c r="H322" s="14"/>
      <c r="I322" s="31">
        <v>0</v>
      </c>
      <c r="J322" s="42"/>
      <c r="K322" s="14"/>
      <c r="L322" s="34">
        <v>0</v>
      </c>
      <c r="M322" s="42"/>
      <c r="N322" s="60">
        <v>0</v>
      </c>
      <c r="O322" s="42"/>
      <c r="P322" s="14"/>
      <c r="Q322" s="34">
        <v>0</v>
      </c>
      <c r="R322" s="42"/>
      <c r="S322" s="86"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75" hidden="1" customHeight="1">
      <c r="A323" t="s">
        <v>459</v>
      </c>
      <c r="B323" s="12" t="s">
        <v>104</v>
      </c>
      <c r="C323" s="241" t="s">
        <v>21</v>
      </c>
      <c r="D323" s="82"/>
      <c r="E323" s="14"/>
      <c r="F323" s="31">
        <v>0</v>
      </c>
      <c r="G323" s="84"/>
      <c r="H323" s="14"/>
      <c r="I323" s="31">
        <v>0</v>
      </c>
      <c r="J323" s="42"/>
      <c r="K323" s="14"/>
      <c r="L323" s="34">
        <v>0</v>
      </c>
      <c r="M323" s="42"/>
      <c r="N323" s="60">
        <v>0</v>
      </c>
      <c r="O323" s="42"/>
      <c r="P323" s="14"/>
      <c r="Q323" s="34">
        <v>0</v>
      </c>
      <c r="R323" s="42"/>
      <c r="S323" s="86"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75" customHeight="1">
      <c r="A324" t="s">
        <v>475</v>
      </c>
      <c r="B324" s="12" t="s">
        <v>104</v>
      </c>
      <c r="C324" s="109" t="s">
        <v>46</v>
      </c>
      <c r="D324" s="82"/>
      <c r="E324" s="14"/>
      <c r="F324" s="23">
        <v>28639.602072157155</v>
      </c>
      <c r="G324" s="84"/>
      <c r="H324" s="14"/>
      <c r="I324" s="23">
        <v>28639.602072157155</v>
      </c>
      <c r="J324" s="42"/>
      <c r="K324" s="14"/>
      <c r="L324" s="34">
        <v>23974.15</v>
      </c>
      <c r="M324" s="42"/>
      <c r="N324" s="60">
        <v>-4665.4520721571535</v>
      </c>
      <c r="O324" s="42"/>
      <c r="P324" s="14"/>
      <c r="Q324" s="34">
        <v>30097.59</v>
      </c>
      <c r="R324" s="42"/>
      <c r="S324" s="86">
        <v>-6123.4399999999987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75" customHeight="1">
      <c r="A325" t="s">
        <v>476</v>
      </c>
      <c r="B325" s="12" t="s">
        <v>104</v>
      </c>
      <c r="C325" s="108" t="s">
        <v>47</v>
      </c>
      <c r="D325" s="110"/>
      <c r="E325" s="111"/>
      <c r="F325" s="31">
        <v>28639.602072157155</v>
      </c>
      <c r="G325" s="112"/>
      <c r="H325" s="111"/>
      <c r="I325" s="31">
        <v>28639.602072157155</v>
      </c>
      <c r="J325" s="113"/>
      <c r="K325" s="111"/>
      <c r="L325" s="114">
        <v>354.44</v>
      </c>
      <c r="M325" s="113"/>
      <c r="N325" s="115">
        <v>-28285.162072157156</v>
      </c>
      <c r="O325" s="113"/>
      <c r="P325" s="111"/>
      <c r="Q325" s="114">
        <v>0</v>
      </c>
      <c r="R325" s="113"/>
      <c r="S325" s="116">
        <v>354.44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75" customHeight="1">
      <c r="A326" t="s">
        <v>477</v>
      </c>
      <c r="B326" s="12" t="s">
        <v>104</v>
      </c>
      <c r="C326" s="108" t="s">
        <v>48</v>
      </c>
      <c r="D326" s="82"/>
      <c r="E326" s="14"/>
      <c r="F326" s="31">
        <v>20525.048151712632</v>
      </c>
      <c r="G326" s="84"/>
      <c r="H326" s="14"/>
      <c r="I326" s="31">
        <v>20525.048151712632</v>
      </c>
      <c r="J326" s="42"/>
      <c r="K326" s="14"/>
      <c r="L326" s="34">
        <v>19738.32</v>
      </c>
      <c r="M326" s="42"/>
      <c r="N326" s="60">
        <v>-786.7281517126321</v>
      </c>
      <c r="O326" s="42"/>
      <c r="P326" s="14"/>
      <c r="Q326" s="34">
        <v>33821.379999999997</v>
      </c>
      <c r="R326" s="42"/>
      <c r="S326" s="86">
        <v>-14083.059999999998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75" customHeight="1">
      <c r="A327" t="s">
        <v>478</v>
      </c>
      <c r="B327" s="12" t="s">
        <v>104</v>
      </c>
      <c r="C327" s="108" t="s">
        <v>49</v>
      </c>
      <c r="D327" s="82"/>
      <c r="E327" s="14"/>
      <c r="F327" s="31">
        <v>4773.2670120261937</v>
      </c>
      <c r="G327" s="84"/>
      <c r="H327" s="14"/>
      <c r="I327" s="31">
        <v>4773.2670120261937</v>
      </c>
      <c r="J327" s="42"/>
      <c r="K327" s="14"/>
      <c r="L327" s="34">
        <v>33354.300000000003</v>
      </c>
      <c r="M327" s="42"/>
      <c r="N327" s="60">
        <v>28581.032987973809</v>
      </c>
      <c r="O327" s="42"/>
      <c r="P327" s="14"/>
      <c r="Q327" s="34">
        <v>36958.53</v>
      </c>
      <c r="R327" s="42"/>
      <c r="S327" s="86">
        <v>-3604.2299999999959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75" hidden="1" customHeight="1">
      <c r="A328" t="s">
        <v>459</v>
      </c>
      <c r="B328" s="12" t="s">
        <v>104</v>
      </c>
      <c r="C328" s="30" t="s">
        <v>21</v>
      </c>
      <c r="D328" s="89"/>
      <c r="E328" s="117"/>
      <c r="F328" s="31">
        <v>0</v>
      </c>
      <c r="G328" s="91"/>
      <c r="H328" s="117"/>
      <c r="I328" s="31">
        <v>0</v>
      </c>
      <c r="J328" s="24"/>
      <c r="K328" s="117"/>
      <c r="L328" s="34">
        <v>0</v>
      </c>
      <c r="M328" s="24"/>
      <c r="N328" s="94">
        <v>0</v>
      </c>
      <c r="O328" s="24"/>
      <c r="P328" s="117"/>
      <c r="Q328" s="34">
        <v>0</v>
      </c>
      <c r="R328" s="24"/>
      <c r="S328" s="95"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75" customHeight="1">
      <c r="A329" t="s">
        <v>479</v>
      </c>
      <c r="B329" s="12" t="s">
        <v>104</v>
      </c>
      <c r="C329" s="99" t="s">
        <v>50</v>
      </c>
      <c r="D329" s="100" t="s">
        <v>40</v>
      </c>
      <c r="E329" s="101">
        <v>0.36759220581462038</v>
      </c>
      <c r="F329" s="102">
        <v>321240.86990936281</v>
      </c>
      <c r="G329" s="103" t="s">
        <v>40</v>
      </c>
      <c r="H329" s="101">
        <v>0.36759220581462038</v>
      </c>
      <c r="I329" s="102">
        <v>321240.86990936281</v>
      </c>
      <c r="J329" s="103" t="s">
        <v>40</v>
      </c>
      <c r="K329" s="101">
        <v>0.41795302334803885</v>
      </c>
      <c r="L329" s="102">
        <v>313121.43999999994</v>
      </c>
      <c r="M329" s="154"/>
      <c r="N329" s="119">
        <v>-8119.4299093628651</v>
      </c>
      <c r="O329" s="103" t="s">
        <v>40</v>
      </c>
      <c r="P329" s="101">
        <v>0.37362885380548488</v>
      </c>
      <c r="Q329" s="102">
        <v>337993.15</v>
      </c>
      <c r="R329" s="154"/>
      <c r="S329" s="120">
        <v>-24871.710000000079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75" customHeight="1">
      <c r="A330" t="s">
        <v>480</v>
      </c>
      <c r="B330" s="12" t="s">
        <v>104</v>
      </c>
      <c r="C330" s="222" t="s">
        <v>51</v>
      </c>
      <c r="D330" s="82"/>
      <c r="E330" s="14"/>
      <c r="F330" s="31">
        <v>30469.133333333331</v>
      </c>
      <c r="G330" s="84"/>
      <c r="H330" s="14"/>
      <c r="I330" s="31">
        <v>30469.133333333331</v>
      </c>
      <c r="J330" s="42"/>
      <c r="K330" s="14"/>
      <c r="L330" s="34">
        <v>27526.51</v>
      </c>
      <c r="M330" s="42"/>
      <c r="N330" s="60">
        <v>-2942.623333333333</v>
      </c>
      <c r="O330" s="42"/>
      <c r="P330" s="14"/>
      <c r="Q330" s="34">
        <v>56046.16</v>
      </c>
      <c r="R330" s="42"/>
      <c r="S330" s="86">
        <v>-28519.650000000005</v>
      </c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75" customHeight="1">
      <c r="A331" t="s">
        <v>481</v>
      </c>
      <c r="B331" s="12" t="s">
        <v>104</v>
      </c>
      <c r="C331" s="108" t="s">
        <v>52</v>
      </c>
      <c r="D331" s="82"/>
      <c r="E331" s="14"/>
      <c r="F331" s="31">
        <v>16054.961565624433</v>
      </c>
      <c r="G331" s="84"/>
      <c r="H331" s="14"/>
      <c r="I331" s="31">
        <v>16054.961565624433</v>
      </c>
      <c r="J331" s="42"/>
      <c r="K331" s="14"/>
      <c r="L331" s="34">
        <v>2148.2800000000002</v>
      </c>
      <c r="M331" s="42"/>
      <c r="N331" s="60">
        <v>-13906.681565624433</v>
      </c>
      <c r="O331" s="42"/>
      <c r="P331" s="14"/>
      <c r="Q331" s="34">
        <v>10561.14</v>
      </c>
      <c r="R331" s="42"/>
      <c r="S331" s="86">
        <v>-8412.8599999999988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75" customHeight="1">
      <c r="A332" t="s">
        <v>482</v>
      </c>
      <c r="B332" s="12" t="s">
        <v>104</v>
      </c>
      <c r="C332" s="109" t="s">
        <v>53</v>
      </c>
      <c r="D332" s="89"/>
      <c r="E332" s="117"/>
      <c r="F332" s="23">
        <v>2284</v>
      </c>
      <c r="G332" s="91"/>
      <c r="H332" s="117"/>
      <c r="I332" s="23">
        <v>2284</v>
      </c>
      <c r="J332" s="24"/>
      <c r="K332" s="117"/>
      <c r="L332" s="34">
        <v>2446.27</v>
      </c>
      <c r="M332" s="24"/>
      <c r="N332" s="94">
        <v>162.26999999999998</v>
      </c>
      <c r="O332" s="24"/>
      <c r="P332" s="117"/>
      <c r="Q332" s="34">
        <v>9442.94</v>
      </c>
      <c r="R332" s="24"/>
      <c r="S332" s="95">
        <v>-6996.67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75" customHeight="1">
      <c r="A333" t="s">
        <v>483</v>
      </c>
      <c r="B333" s="12" t="s">
        <v>104</v>
      </c>
      <c r="C333" s="108" t="s">
        <v>54</v>
      </c>
      <c r="D333" s="82"/>
      <c r="E333" s="14"/>
      <c r="F333" s="31">
        <v>34246.226666666676</v>
      </c>
      <c r="G333" s="84"/>
      <c r="H333" s="14"/>
      <c r="I333" s="31">
        <v>34246.226666666676</v>
      </c>
      <c r="J333" s="42"/>
      <c r="K333" s="14"/>
      <c r="L333" s="114">
        <v>29856.33</v>
      </c>
      <c r="M333" s="42"/>
      <c r="N333" s="60">
        <v>-4389.8966666666747</v>
      </c>
      <c r="O333" s="42"/>
      <c r="P333" s="14"/>
      <c r="Q333" s="114">
        <v>30801.1</v>
      </c>
      <c r="R333" s="42"/>
      <c r="S333" s="86">
        <v>-944.7699999999968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75" customHeight="1">
      <c r="A334" t="s">
        <v>484</v>
      </c>
      <c r="B334" s="12" t="s">
        <v>104</v>
      </c>
      <c r="C334" s="108" t="s">
        <v>55</v>
      </c>
      <c r="D334" s="82"/>
      <c r="E334" s="14"/>
      <c r="F334" s="31">
        <v>9978.1049999999977</v>
      </c>
      <c r="G334" s="84"/>
      <c r="H334" s="14"/>
      <c r="I334" s="31">
        <v>9978.1049999999977</v>
      </c>
      <c r="J334" s="42"/>
      <c r="K334" s="14"/>
      <c r="L334" s="34">
        <v>2841.68</v>
      </c>
      <c r="M334" s="42"/>
      <c r="N334" s="60">
        <v>-7136.4249999999975</v>
      </c>
      <c r="O334" s="42"/>
      <c r="P334" s="14"/>
      <c r="Q334" s="34">
        <v>12154</v>
      </c>
      <c r="R334" s="42"/>
      <c r="S334" s="86">
        <v>-9312.32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75" customHeight="1">
      <c r="A335" t="s">
        <v>485</v>
      </c>
      <c r="B335" s="12" t="s">
        <v>104</v>
      </c>
      <c r="C335" s="242" t="s">
        <v>56</v>
      </c>
      <c r="D335" s="89"/>
      <c r="E335" s="117"/>
      <c r="F335" s="23">
        <v>60914.859566666666</v>
      </c>
      <c r="G335" s="91"/>
      <c r="H335" s="117"/>
      <c r="I335" s="23">
        <v>60914.859566666666</v>
      </c>
      <c r="J335" s="24"/>
      <c r="K335" s="117"/>
      <c r="L335" s="49">
        <v>46742.06</v>
      </c>
      <c r="M335" s="24"/>
      <c r="N335" s="94">
        <v>-14172.799566666668</v>
      </c>
      <c r="O335" s="24"/>
      <c r="P335" s="117"/>
      <c r="Q335" s="49">
        <v>84409.82</v>
      </c>
      <c r="R335" s="24"/>
      <c r="S335" s="95">
        <v>-37667.760000000009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75" customHeight="1">
      <c r="A336" t="s">
        <v>486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v>0</v>
      </c>
      <c r="M336" s="42"/>
      <c r="N336" s="60">
        <v>0</v>
      </c>
      <c r="O336" s="42"/>
      <c r="P336" s="14"/>
      <c r="Q336" s="34">
        <v>0</v>
      </c>
      <c r="R336" s="42"/>
      <c r="S336" s="86"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75" customHeight="1">
      <c r="A337" t="s">
        <v>487</v>
      </c>
      <c r="B337" s="12" t="s">
        <v>104</v>
      </c>
      <c r="C337" s="108" t="s">
        <v>57</v>
      </c>
      <c r="D337" s="82"/>
      <c r="E337" s="14"/>
      <c r="F337" s="31">
        <v>1008</v>
      </c>
      <c r="G337" s="84"/>
      <c r="H337" s="14"/>
      <c r="I337" s="31">
        <v>1008</v>
      </c>
      <c r="J337" s="42"/>
      <c r="K337" s="14"/>
      <c r="L337" s="34">
        <v>1070.02</v>
      </c>
      <c r="M337" s="42"/>
      <c r="N337" s="60">
        <v>62.019999999999982</v>
      </c>
      <c r="O337" s="42"/>
      <c r="P337" s="14"/>
      <c r="Q337" s="34">
        <v>840</v>
      </c>
      <c r="R337" s="42"/>
      <c r="S337" s="86">
        <v>230.01999999999998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75" customHeight="1">
      <c r="A338" t="s">
        <v>488</v>
      </c>
      <c r="B338" s="12" t="s">
        <v>104</v>
      </c>
      <c r="C338" s="108" t="s">
        <v>58</v>
      </c>
      <c r="D338" s="82"/>
      <c r="E338" s="14"/>
      <c r="F338" s="31">
        <v>1360</v>
      </c>
      <c r="G338" s="84"/>
      <c r="H338" s="14"/>
      <c r="I338" s="31">
        <v>1360</v>
      </c>
      <c r="J338" s="42"/>
      <c r="K338" s="14"/>
      <c r="L338" s="34">
        <v>0</v>
      </c>
      <c r="M338" s="42"/>
      <c r="N338" s="60">
        <v>-1360</v>
      </c>
      <c r="O338" s="42"/>
      <c r="P338" s="14"/>
      <c r="Q338" s="34">
        <v>1360</v>
      </c>
      <c r="R338" s="42"/>
      <c r="S338" s="86">
        <v>-1360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75" customHeight="1">
      <c r="A339" t="s">
        <v>489</v>
      </c>
      <c r="B339" s="12" t="s">
        <v>104</v>
      </c>
      <c r="C339" s="108" t="s">
        <v>59</v>
      </c>
      <c r="D339" s="82"/>
      <c r="E339" s="14"/>
      <c r="F339" s="31">
        <v>4360</v>
      </c>
      <c r="G339" s="84"/>
      <c r="H339" s="14"/>
      <c r="I339" s="31">
        <v>4360</v>
      </c>
      <c r="J339" s="42"/>
      <c r="K339" s="14"/>
      <c r="L339" s="33">
        <v>4001.26</v>
      </c>
      <c r="M339" s="42"/>
      <c r="N339" s="60">
        <v>-358.73999999999978</v>
      </c>
      <c r="O339" s="42"/>
      <c r="P339" s="14"/>
      <c r="Q339" s="33">
        <v>3700</v>
      </c>
      <c r="R339" s="42"/>
      <c r="S339" s="86">
        <v>301.26000000000022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75" customHeight="1">
      <c r="A340" t="s">
        <v>490</v>
      </c>
      <c r="B340" s="12" t="s">
        <v>104</v>
      </c>
      <c r="C340" s="108" t="s">
        <v>60</v>
      </c>
      <c r="D340" s="82"/>
      <c r="E340" s="14"/>
      <c r="F340" s="31">
        <v>3618.2000000000003</v>
      </c>
      <c r="G340" s="84"/>
      <c r="H340" s="14"/>
      <c r="I340" s="31">
        <v>3618.2000000000003</v>
      </c>
      <c r="J340" s="42"/>
      <c r="K340" s="14"/>
      <c r="L340" s="34">
        <v>1125.6600000000001</v>
      </c>
      <c r="M340" s="42"/>
      <c r="N340" s="60">
        <v>-2492.54</v>
      </c>
      <c r="O340" s="42"/>
      <c r="P340" s="14"/>
      <c r="Q340" s="34">
        <v>2693.57</v>
      </c>
      <c r="R340" s="42"/>
      <c r="S340" s="86">
        <v>-1567.91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75" customHeight="1">
      <c r="A341" t="s">
        <v>491</v>
      </c>
      <c r="B341" s="12" t="s">
        <v>104</v>
      </c>
      <c r="C341" s="108" t="s">
        <v>61</v>
      </c>
      <c r="D341" s="82"/>
      <c r="E341" s="14"/>
      <c r="F341" s="31">
        <v>1730</v>
      </c>
      <c r="G341" s="84"/>
      <c r="H341" s="14"/>
      <c r="I341" s="31">
        <v>1730</v>
      </c>
      <c r="J341" s="42"/>
      <c r="K341" s="14"/>
      <c r="L341" s="34">
        <v>247.84</v>
      </c>
      <c r="M341" s="42"/>
      <c r="N341" s="60">
        <v>-1482.16</v>
      </c>
      <c r="O341" s="42"/>
      <c r="P341" s="14"/>
      <c r="Q341" s="34">
        <v>900.66</v>
      </c>
      <c r="R341" s="42"/>
      <c r="S341" s="86">
        <v>-652.81999999999994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75" customHeight="1">
      <c r="A342" t="s">
        <v>492</v>
      </c>
      <c r="B342" s="12" t="s">
        <v>104</v>
      </c>
      <c r="C342" s="108" t="s">
        <v>62</v>
      </c>
      <c r="D342" s="82"/>
      <c r="E342" s="14"/>
      <c r="F342" s="31">
        <v>7182</v>
      </c>
      <c r="G342" s="84"/>
      <c r="H342" s="14"/>
      <c r="I342" s="31">
        <v>7182</v>
      </c>
      <c r="J342" s="42"/>
      <c r="K342" s="14"/>
      <c r="L342" s="34">
        <v>3913.62</v>
      </c>
      <c r="M342" s="42"/>
      <c r="N342" s="60">
        <v>-3268.38</v>
      </c>
      <c r="O342" s="42"/>
      <c r="P342" s="14"/>
      <c r="Q342" s="34">
        <v>10573.25</v>
      </c>
      <c r="R342" s="42"/>
      <c r="S342" s="86">
        <v>-6659.63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75" customHeight="1">
      <c r="A343" t="s">
        <v>493</v>
      </c>
      <c r="B343" s="12" t="s">
        <v>104</v>
      </c>
      <c r="C343" s="108" t="s">
        <v>63</v>
      </c>
      <c r="D343" s="82"/>
      <c r="E343" s="14"/>
      <c r="F343" s="31">
        <v>1977.1666666666665</v>
      </c>
      <c r="G343" s="84"/>
      <c r="H343" s="14"/>
      <c r="I343" s="31">
        <v>1977.1666666666665</v>
      </c>
      <c r="J343" s="42"/>
      <c r="K343" s="14"/>
      <c r="L343" s="34">
        <v>427.12</v>
      </c>
      <c r="M343" s="42"/>
      <c r="N343" s="60">
        <v>-1550.0466666666666</v>
      </c>
      <c r="O343" s="42"/>
      <c r="P343" s="14"/>
      <c r="Q343" s="34">
        <v>2600</v>
      </c>
      <c r="R343" s="42"/>
      <c r="S343" s="86">
        <v>-2172.88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75" customHeight="1">
      <c r="A344" t="s">
        <v>494</v>
      </c>
      <c r="B344" s="12" t="s">
        <v>104</v>
      </c>
      <c r="C344" s="108" t="s">
        <v>64</v>
      </c>
      <c r="D344" s="82"/>
      <c r="E344" s="14"/>
      <c r="F344" s="31">
        <v>16314.159998886256</v>
      </c>
      <c r="G344" s="84"/>
      <c r="H344" s="14"/>
      <c r="I344" s="31">
        <v>16314.159998886256</v>
      </c>
      <c r="J344" s="42"/>
      <c r="K344" s="14"/>
      <c r="L344" s="33">
        <v>10274.846000000001</v>
      </c>
      <c r="M344" s="42"/>
      <c r="N344" s="60">
        <v>-6039.3139988862549</v>
      </c>
      <c r="O344" s="42"/>
      <c r="P344" s="14"/>
      <c r="Q344" s="34">
        <v>11338.42</v>
      </c>
      <c r="R344" s="42"/>
      <c r="S344" s="86">
        <v>-1063.5739999999987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75" hidden="1" customHeight="1">
      <c r="A345" t="s">
        <v>459</v>
      </c>
      <c r="B345" s="12" t="s">
        <v>104</v>
      </c>
      <c r="C345" s="108" t="s">
        <v>21</v>
      </c>
      <c r="D345" s="82"/>
      <c r="E345" s="14"/>
      <c r="F345" s="31">
        <v>0</v>
      </c>
      <c r="G345" s="84"/>
      <c r="H345" s="14"/>
      <c r="I345" s="31">
        <v>0</v>
      </c>
      <c r="J345" s="42"/>
      <c r="K345" s="14"/>
      <c r="L345" s="34">
        <v>0</v>
      </c>
      <c r="M345" s="42"/>
      <c r="N345" s="60">
        <v>0</v>
      </c>
      <c r="O345" s="42"/>
      <c r="P345" s="14"/>
      <c r="Q345" s="34">
        <v>0</v>
      </c>
      <c r="R345" s="42"/>
      <c r="S345" s="86"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75" hidden="1" customHeight="1">
      <c r="A346" t="s">
        <v>459</v>
      </c>
      <c r="B346" s="12" t="s">
        <v>104</v>
      </c>
      <c r="C346" s="108" t="s">
        <v>21</v>
      </c>
      <c r="D346" s="82"/>
      <c r="E346" s="14"/>
      <c r="F346" s="31">
        <v>0</v>
      </c>
      <c r="G346" s="84"/>
      <c r="H346" s="14"/>
      <c r="I346" s="31">
        <v>0</v>
      </c>
      <c r="J346" s="42"/>
      <c r="K346" s="14"/>
      <c r="L346" s="34">
        <v>0</v>
      </c>
      <c r="M346" s="42"/>
      <c r="N346" s="60">
        <v>0</v>
      </c>
      <c r="O346" s="42"/>
      <c r="P346" s="14"/>
      <c r="Q346" s="34">
        <v>0</v>
      </c>
      <c r="R346" s="42"/>
      <c r="S346" s="86"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75" hidden="1" customHeight="1">
      <c r="A347" t="s">
        <v>459</v>
      </c>
      <c r="B347" s="12" t="s">
        <v>104</v>
      </c>
      <c r="C347" s="108" t="s">
        <v>21</v>
      </c>
      <c r="D347" s="82"/>
      <c r="E347" s="14"/>
      <c r="F347" s="31">
        <v>0</v>
      </c>
      <c r="G347" s="84"/>
      <c r="H347" s="14"/>
      <c r="I347" s="31">
        <v>0</v>
      </c>
      <c r="J347" s="42"/>
      <c r="K347" s="14"/>
      <c r="L347" s="34">
        <v>0</v>
      </c>
      <c r="M347" s="42"/>
      <c r="N347" s="60">
        <v>0</v>
      </c>
      <c r="O347" s="42"/>
      <c r="P347" s="14"/>
      <c r="Q347" s="34">
        <v>0</v>
      </c>
      <c r="R347" s="42"/>
      <c r="S347" s="86"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75" customHeight="1">
      <c r="B348" s="7"/>
      <c r="C348" s="99" t="s">
        <v>65</v>
      </c>
      <c r="D348" s="100" t="s">
        <v>40</v>
      </c>
      <c r="E348" s="101">
        <v>0.21912758436586857</v>
      </c>
      <c r="F348" s="102">
        <v>191496.81279784403</v>
      </c>
      <c r="G348" s="103" t="s">
        <v>40</v>
      </c>
      <c r="H348" s="101">
        <v>0.21912758436586857</v>
      </c>
      <c r="I348" s="102">
        <v>191496.81279784403</v>
      </c>
      <c r="J348" s="103" t="s">
        <v>40</v>
      </c>
      <c r="K348" s="101">
        <v>0.1770225482296576</v>
      </c>
      <c r="L348" s="102">
        <v>132621.49599999998</v>
      </c>
      <c r="M348" s="106"/>
      <c r="N348" s="102">
        <v>-58875.316797844032</v>
      </c>
      <c r="O348" s="103" t="s">
        <v>40</v>
      </c>
      <c r="P348" s="101">
        <v>0.26245312521003239</v>
      </c>
      <c r="Q348" s="102">
        <v>237421.06000000003</v>
      </c>
      <c r="R348" s="106"/>
      <c r="S348" s="107">
        <v>-104799.56400000001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7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75" customHeight="1">
      <c r="B350" s="7"/>
      <c r="C350" s="99" t="s">
        <v>66</v>
      </c>
      <c r="D350" s="100" t="s">
        <v>40</v>
      </c>
      <c r="E350" s="101">
        <v>0.58671979018048892</v>
      </c>
      <c r="F350" s="102">
        <v>512737.68270720681</v>
      </c>
      <c r="G350" s="103" t="s">
        <v>40</v>
      </c>
      <c r="H350" s="101">
        <v>0.58671979018048892</v>
      </c>
      <c r="I350" s="102">
        <v>512737.68270720681</v>
      </c>
      <c r="J350" s="103" t="s">
        <v>40</v>
      </c>
      <c r="K350" s="101">
        <v>0.59497557157769643</v>
      </c>
      <c r="L350" s="102">
        <v>445742.93599999993</v>
      </c>
      <c r="M350" s="106"/>
      <c r="N350" s="119">
        <v>-66994.746707206883</v>
      </c>
      <c r="O350" s="103" t="s">
        <v>40</v>
      </c>
      <c r="P350" s="101">
        <v>0.63608197901551733</v>
      </c>
      <c r="Q350" s="102">
        <v>575414.21000000008</v>
      </c>
      <c r="R350" s="106"/>
      <c r="S350" s="120">
        <v>-129671.27400000015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15.75" customHeight="1" thickBot="1">
      <c r="B352" s="7"/>
      <c r="C352" s="130" t="s">
        <v>73</v>
      </c>
      <c r="D352" s="159"/>
      <c r="E352" s="131"/>
      <c r="F352" s="133">
        <v>361167.87031577295</v>
      </c>
      <c r="G352" s="160"/>
      <c r="H352" s="131"/>
      <c r="I352" s="133">
        <v>361167.87031577295</v>
      </c>
      <c r="J352" s="161"/>
      <c r="K352" s="132"/>
      <c r="L352" s="133">
        <v>303435.61400000023</v>
      </c>
      <c r="M352" s="161"/>
      <c r="N352" s="133">
        <v>-57732.256315772713</v>
      </c>
      <c r="O352" s="161"/>
      <c r="P352" s="132"/>
      <c r="Q352" s="133">
        <v>329208.50999999978</v>
      </c>
      <c r="R352" s="161"/>
      <c r="S352" s="135">
        <v>-25772.895999999542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7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>
        <v>0.25</v>
      </c>
      <c r="T353" s="14">
        <v>0.75</v>
      </c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75" hidden="1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hidden="1" customHeight="1">
      <c r="B355" s="7"/>
      <c r="C355" s="6" t="s">
        <v>256</v>
      </c>
      <c r="D355" s="2"/>
      <c r="E355" s="2"/>
      <c r="F355" s="2"/>
      <c r="G355" s="2"/>
      <c r="H355" s="1"/>
      <c r="I355" s="1"/>
      <c r="J355" s="1"/>
      <c r="K355" s="749" t="s">
        <v>120</v>
      </c>
      <c r="L355" s="2"/>
      <c r="M355" s="2"/>
      <c r="N355" s="1"/>
      <c r="O355" s="1"/>
      <c r="P355" s="2"/>
      <c r="Q355" s="1"/>
      <c r="R355" s="2"/>
      <c r="S355" s="5" t="s">
        <v>587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hidden="1" customHeigh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5.75" hidden="1" customHeight="1">
      <c r="B357" s="7"/>
      <c r="C357" s="13"/>
      <c r="D357" s="774" t="s">
        <v>5</v>
      </c>
      <c r="E357" s="775"/>
      <c r="F357" s="776"/>
      <c r="G357" s="777" t="s">
        <v>75</v>
      </c>
      <c r="H357" s="775"/>
      <c r="I357" s="776"/>
      <c r="J357" s="777" t="s">
        <v>7</v>
      </c>
      <c r="K357" s="775"/>
      <c r="L357" s="776"/>
      <c r="M357" s="777" t="s">
        <v>8</v>
      </c>
      <c r="N357" s="776"/>
      <c r="O357" s="774" t="s">
        <v>9</v>
      </c>
      <c r="P357" s="775"/>
      <c r="Q357" s="776"/>
      <c r="R357" s="777" t="s">
        <v>10</v>
      </c>
      <c r="S357" s="778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5.75" hidden="1" customHeight="1">
      <c r="A358" t="s">
        <v>120</v>
      </c>
      <c r="B358" s="12" t="s">
        <v>120</v>
      </c>
      <c r="C358" s="30"/>
      <c r="D358" s="243" t="s">
        <v>85</v>
      </c>
      <c r="E358" s="243" t="s">
        <v>105</v>
      </c>
      <c r="F358" s="244" t="s">
        <v>13</v>
      </c>
      <c r="G358" s="245" t="s">
        <v>85</v>
      </c>
      <c r="H358" s="243" t="s">
        <v>105</v>
      </c>
      <c r="I358" s="244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5.75" hidden="1" customHeight="1">
      <c r="A359" t="s">
        <v>495</v>
      </c>
      <c r="B359" s="12" t="s">
        <v>120</v>
      </c>
      <c r="C359" s="63" t="s">
        <v>120</v>
      </c>
      <c r="D359" s="246">
        <v>0</v>
      </c>
      <c r="E359" s="247">
        <v>0</v>
      </c>
      <c r="F359" s="248">
        <v>0</v>
      </c>
      <c r="G359" s="246">
        <v>0</v>
      </c>
      <c r="H359" s="247">
        <v>0</v>
      </c>
      <c r="I359" s="246">
        <v>0</v>
      </c>
      <c r="J359" s="249">
        <v>0</v>
      </c>
      <c r="K359" s="230">
        <v>0</v>
      </c>
      <c r="L359" s="250">
        <v>0</v>
      </c>
      <c r="M359" s="231">
        <v>0</v>
      </c>
      <c r="N359" s="232">
        <v>0</v>
      </c>
      <c r="O359" s="249">
        <v>0</v>
      </c>
      <c r="P359" s="230">
        <v>0</v>
      </c>
      <c r="Q359" s="250">
        <v>0</v>
      </c>
      <c r="R359" s="231">
        <v>0</v>
      </c>
      <c r="S359" s="233">
        <v>0</v>
      </c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5.75" hidden="1" customHeight="1">
      <c r="A360" t="s">
        <v>120</v>
      </c>
      <c r="B360" s="12" t="s">
        <v>120</v>
      </c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5.75" hidden="1" customHeight="1">
      <c r="A361" t="s">
        <v>496</v>
      </c>
      <c r="B361" s="12" t="s">
        <v>120</v>
      </c>
      <c r="C361" s="54" t="s">
        <v>121</v>
      </c>
      <c r="D361" s="252">
        <v>0</v>
      </c>
      <c r="E361" s="183">
        <v>0</v>
      </c>
      <c r="F361" s="185">
        <v>0</v>
      </c>
      <c r="G361" s="184">
        <v>0</v>
      </c>
      <c r="H361" s="183">
        <v>0</v>
      </c>
      <c r="I361" s="185">
        <v>0</v>
      </c>
      <c r="J361" s="184">
        <v>0</v>
      </c>
      <c r="K361" s="183">
        <v>0</v>
      </c>
      <c r="L361" s="185">
        <v>0</v>
      </c>
      <c r="M361" s="253">
        <v>0</v>
      </c>
      <c r="N361" s="254">
        <v>0</v>
      </c>
      <c r="O361" s="184">
        <v>0</v>
      </c>
      <c r="P361" s="183">
        <v>0</v>
      </c>
      <c r="Q361" s="185">
        <v>0</v>
      </c>
      <c r="R361" s="42">
        <v>0</v>
      </c>
      <c r="S361" s="45"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5.75" hidden="1" customHeight="1">
      <c r="A362" t="s">
        <v>120</v>
      </c>
      <c r="B362" s="12" t="s">
        <v>120</v>
      </c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>
        <v>0</v>
      </c>
      <c r="O362" s="42"/>
      <c r="P362" s="14"/>
      <c r="Q362" s="41"/>
      <c r="R362" s="42"/>
      <c r="S362" s="62"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5.75" hidden="1" customHeight="1">
      <c r="A363" t="s">
        <v>497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5.75" hidden="1" customHeight="1">
      <c r="A364" t="s">
        <v>498</v>
      </c>
      <c r="B364" s="12" t="s">
        <v>120</v>
      </c>
      <c r="C364" s="108" t="s">
        <v>42</v>
      </c>
      <c r="D364" s="14"/>
      <c r="E364" s="14"/>
      <c r="F364" s="31">
        <v>0</v>
      </c>
      <c r="G364" s="42"/>
      <c r="H364" s="14"/>
      <c r="I364" s="31">
        <v>0</v>
      </c>
      <c r="J364" s="42"/>
      <c r="K364" s="14"/>
      <c r="L364" s="34">
        <v>0</v>
      </c>
      <c r="M364" s="42"/>
      <c r="N364" s="41"/>
      <c r="O364" s="42"/>
      <c r="P364" s="14"/>
      <c r="Q364" s="34">
        <v>0</v>
      </c>
      <c r="R364" s="42"/>
      <c r="S364" s="35"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5.75" hidden="1" customHeight="1">
      <c r="A365" t="s">
        <v>499</v>
      </c>
      <c r="B365" s="12" t="s">
        <v>120</v>
      </c>
      <c r="C365" s="109" t="s">
        <v>43</v>
      </c>
      <c r="D365" s="82"/>
      <c r="E365" s="14"/>
      <c r="F365" s="23">
        <v>0</v>
      </c>
      <c r="G365" s="84"/>
      <c r="H365" s="14"/>
      <c r="I365" s="23">
        <v>0</v>
      </c>
      <c r="J365" s="42"/>
      <c r="K365" s="14"/>
      <c r="L365" s="23">
        <v>0</v>
      </c>
      <c r="M365" s="42"/>
      <c r="N365" s="60">
        <v>0</v>
      </c>
      <c r="O365" s="42"/>
      <c r="P365" s="14"/>
      <c r="Q365" s="23">
        <v>0</v>
      </c>
      <c r="R365" s="42"/>
      <c r="S365" s="86"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5.75" hidden="1" customHeight="1">
      <c r="A366" t="s">
        <v>500</v>
      </c>
      <c r="B366" s="12" t="s">
        <v>120</v>
      </c>
      <c r="C366" s="108" t="s">
        <v>44</v>
      </c>
      <c r="D366" s="110"/>
      <c r="E366" s="111"/>
      <c r="F366" s="31">
        <v>0</v>
      </c>
      <c r="G366" s="112"/>
      <c r="H366" s="111"/>
      <c r="I366" s="31">
        <v>0</v>
      </c>
      <c r="J366" s="113"/>
      <c r="K366" s="111"/>
      <c r="L366" s="34">
        <v>0</v>
      </c>
      <c r="M366" s="113"/>
      <c r="N366" s="115">
        <v>0</v>
      </c>
      <c r="O366" s="113"/>
      <c r="P366" s="111"/>
      <c r="Q366" s="34">
        <v>0</v>
      </c>
      <c r="R366" s="113"/>
      <c r="S366" s="116"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5.75" hidden="1" customHeight="1">
      <c r="A367" t="s">
        <v>501</v>
      </c>
      <c r="B367" s="12" t="s">
        <v>120</v>
      </c>
      <c r="C367" s="108" t="s">
        <v>45</v>
      </c>
      <c r="D367" s="82"/>
      <c r="E367" s="14"/>
      <c r="F367" s="31">
        <v>0</v>
      </c>
      <c r="G367" s="84"/>
      <c r="H367" s="14"/>
      <c r="I367" s="31">
        <v>0</v>
      </c>
      <c r="J367" s="42"/>
      <c r="K367" s="14"/>
      <c r="L367" s="34">
        <v>0</v>
      </c>
      <c r="M367" s="42"/>
      <c r="N367" s="60">
        <v>0</v>
      </c>
      <c r="O367" s="42"/>
      <c r="P367" s="14"/>
      <c r="Q367" s="34">
        <v>0</v>
      </c>
      <c r="R367" s="42"/>
      <c r="S367" s="86"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5.75" hidden="1" customHeight="1">
      <c r="A368" t="s">
        <v>502</v>
      </c>
      <c r="B368" s="12" t="s">
        <v>120</v>
      </c>
      <c r="C368" s="30" t="s">
        <v>21</v>
      </c>
      <c r="D368" s="82"/>
      <c r="E368" s="14"/>
      <c r="F368" s="31">
        <v>0</v>
      </c>
      <c r="G368" s="84"/>
      <c r="H368" s="14"/>
      <c r="I368" s="31">
        <v>0</v>
      </c>
      <c r="J368" s="42"/>
      <c r="K368" s="14"/>
      <c r="L368" s="34">
        <v>0</v>
      </c>
      <c r="M368" s="42"/>
      <c r="N368" s="60">
        <v>0</v>
      </c>
      <c r="O368" s="42"/>
      <c r="P368" s="14"/>
      <c r="Q368" s="34">
        <v>0</v>
      </c>
      <c r="R368" s="42"/>
      <c r="S368" s="86"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5.75" hidden="1" customHeight="1">
      <c r="A369" t="s">
        <v>502</v>
      </c>
      <c r="B369" s="12" t="s">
        <v>120</v>
      </c>
      <c r="C369" s="30" t="s">
        <v>21</v>
      </c>
      <c r="D369" s="82"/>
      <c r="E369" s="14"/>
      <c r="F369" s="31">
        <v>0</v>
      </c>
      <c r="G369" s="84"/>
      <c r="H369" s="14"/>
      <c r="I369" s="31">
        <v>0</v>
      </c>
      <c r="J369" s="42"/>
      <c r="K369" s="14"/>
      <c r="L369" s="34">
        <v>0</v>
      </c>
      <c r="M369" s="42"/>
      <c r="N369" s="60">
        <v>0</v>
      </c>
      <c r="O369" s="42"/>
      <c r="P369" s="14"/>
      <c r="Q369" s="34">
        <v>0</v>
      </c>
      <c r="R369" s="42"/>
      <c r="S369" s="86"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5.75" hidden="1" customHeight="1">
      <c r="A370" t="s">
        <v>502</v>
      </c>
      <c r="B370" s="12" t="s">
        <v>120</v>
      </c>
      <c r="C370" s="30" t="s">
        <v>21</v>
      </c>
      <c r="D370" s="82"/>
      <c r="E370" s="14"/>
      <c r="F370" s="31">
        <v>0</v>
      </c>
      <c r="G370" s="84"/>
      <c r="H370" s="14"/>
      <c r="I370" s="31">
        <v>0</v>
      </c>
      <c r="J370" s="42"/>
      <c r="K370" s="14"/>
      <c r="L370" s="34">
        <v>0</v>
      </c>
      <c r="M370" s="42"/>
      <c r="N370" s="60">
        <v>0</v>
      </c>
      <c r="O370" s="42"/>
      <c r="P370" s="14"/>
      <c r="Q370" s="34">
        <v>0</v>
      </c>
      <c r="R370" s="42"/>
      <c r="S370" s="86"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5.75" hidden="1" customHeight="1">
      <c r="A371" t="s">
        <v>503</v>
      </c>
      <c r="B371" s="12" t="s">
        <v>120</v>
      </c>
      <c r="C371" s="109" t="s">
        <v>46</v>
      </c>
      <c r="D371" s="82"/>
      <c r="E371" s="14"/>
      <c r="F371" s="23">
        <v>0</v>
      </c>
      <c r="G371" s="84"/>
      <c r="H371" s="14"/>
      <c r="I371" s="23">
        <v>0</v>
      </c>
      <c r="J371" s="42"/>
      <c r="K371" s="14"/>
      <c r="L371" s="23">
        <v>0</v>
      </c>
      <c r="M371" s="42"/>
      <c r="N371" s="60">
        <v>0</v>
      </c>
      <c r="O371" s="42"/>
      <c r="P371" s="14"/>
      <c r="Q371" s="23">
        <v>0</v>
      </c>
      <c r="R371" s="42"/>
      <c r="S371" s="86"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5.75" hidden="1" customHeight="1">
      <c r="A372" t="s">
        <v>504</v>
      </c>
      <c r="B372" s="12" t="s">
        <v>120</v>
      </c>
      <c r="C372" s="108" t="s">
        <v>47</v>
      </c>
      <c r="D372" s="110"/>
      <c r="E372" s="111"/>
      <c r="F372" s="31">
        <v>0</v>
      </c>
      <c r="G372" s="112"/>
      <c r="H372" s="111"/>
      <c r="I372" s="31">
        <v>0</v>
      </c>
      <c r="J372" s="113"/>
      <c r="K372" s="111"/>
      <c r="L372" s="34">
        <v>0</v>
      </c>
      <c r="M372" s="113"/>
      <c r="N372" s="115">
        <v>0</v>
      </c>
      <c r="O372" s="113"/>
      <c r="P372" s="111"/>
      <c r="Q372" s="34">
        <v>0</v>
      </c>
      <c r="R372" s="113"/>
      <c r="S372" s="116"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5.75" hidden="1" customHeight="1">
      <c r="A373" t="s">
        <v>505</v>
      </c>
      <c r="B373" s="12" t="s">
        <v>120</v>
      </c>
      <c r="C373" s="108" t="s">
        <v>48</v>
      </c>
      <c r="D373" s="82"/>
      <c r="E373" s="14"/>
      <c r="F373" s="31">
        <v>0</v>
      </c>
      <c r="G373" s="84"/>
      <c r="H373" s="14"/>
      <c r="I373" s="31">
        <v>0</v>
      </c>
      <c r="J373" s="42"/>
      <c r="K373" s="14"/>
      <c r="L373" s="34">
        <v>0</v>
      </c>
      <c r="M373" s="42"/>
      <c r="N373" s="60">
        <v>0</v>
      </c>
      <c r="O373" s="42"/>
      <c r="P373" s="14"/>
      <c r="Q373" s="34">
        <v>0</v>
      </c>
      <c r="R373" s="42"/>
      <c r="S373" s="86"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5.75" hidden="1" customHeight="1">
      <c r="A374" t="s">
        <v>506</v>
      </c>
      <c r="B374" s="12" t="s">
        <v>120</v>
      </c>
      <c r="C374" s="108" t="s">
        <v>49</v>
      </c>
      <c r="D374" s="82"/>
      <c r="E374" s="14"/>
      <c r="F374" s="31">
        <v>0</v>
      </c>
      <c r="G374" s="84"/>
      <c r="H374" s="14"/>
      <c r="I374" s="31">
        <v>0</v>
      </c>
      <c r="J374" s="42"/>
      <c r="K374" s="14"/>
      <c r="L374" s="34">
        <v>0</v>
      </c>
      <c r="M374" s="42"/>
      <c r="N374" s="60">
        <v>0</v>
      </c>
      <c r="O374" s="42"/>
      <c r="P374" s="14"/>
      <c r="Q374" s="34">
        <v>0</v>
      </c>
      <c r="R374" s="42"/>
      <c r="S374" s="86"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5.75" hidden="1" customHeight="1">
      <c r="A375" t="s">
        <v>502</v>
      </c>
      <c r="B375" s="12" t="s">
        <v>120</v>
      </c>
      <c r="C375" s="30" t="s">
        <v>21</v>
      </c>
      <c r="D375" s="89"/>
      <c r="E375" s="117"/>
      <c r="F375" s="31">
        <v>0</v>
      </c>
      <c r="G375" s="91"/>
      <c r="H375" s="117"/>
      <c r="I375" s="31">
        <v>0</v>
      </c>
      <c r="J375" s="24"/>
      <c r="K375" s="117"/>
      <c r="L375" s="34">
        <v>0</v>
      </c>
      <c r="M375" s="24"/>
      <c r="N375" s="94">
        <v>0</v>
      </c>
      <c r="O375" s="24"/>
      <c r="P375" s="117"/>
      <c r="Q375" s="34">
        <v>0</v>
      </c>
      <c r="R375" s="24"/>
      <c r="S375" s="95"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5.75" hidden="1" customHeight="1">
      <c r="A376" t="s">
        <v>507</v>
      </c>
      <c r="B376" s="12" t="s">
        <v>120</v>
      </c>
      <c r="C376" s="99" t="s">
        <v>50</v>
      </c>
      <c r="D376" s="100" t="s">
        <v>40</v>
      </c>
      <c r="E376" s="101">
        <v>0</v>
      </c>
      <c r="F376" s="102">
        <v>0</v>
      </c>
      <c r="G376" s="103" t="s">
        <v>40</v>
      </c>
      <c r="H376" s="101">
        <v>0</v>
      </c>
      <c r="I376" s="102">
        <v>0</v>
      </c>
      <c r="J376" s="103" t="s">
        <v>40</v>
      </c>
      <c r="K376" s="101">
        <v>0</v>
      </c>
      <c r="L376" s="102">
        <v>0</v>
      </c>
      <c r="M376" s="154"/>
      <c r="N376" s="119">
        <v>0</v>
      </c>
      <c r="O376" s="103" t="s">
        <v>40</v>
      </c>
      <c r="P376" s="101">
        <v>0</v>
      </c>
      <c r="Q376" s="102">
        <v>0</v>
      </c>
      <c r="R376" s="154"/>
      <c r="S376" s="120"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5.75" hidden="1" customHeight="1">
      <c r="A377" t="s">
        <v>508</v>
      </c>
      <c r="B377" s="12" t="s">
        <v>120</v>
      </c>
      <c r="C377" s="222" t="s">
        <v>51</v>
      </c>
      <c r="D377" s="82"/>
      <c r="E377" s="14"/>
      <c r="F377" s="31">
        <v>0</v>
      </c>
      <c r="G377" s="84"/>
      <c r="H377" s="14"/>
      <c r="I377" s="31">
        <v>0</v>
      </c>
      <c r="J377" s="42"/>
      <c r="K377" s="14"/>
      <c r="L377" s="34">
        <v>0</v>
      </c>
      <c r="M377" s="42"/>
      <c r="N377" s="60">
        <v>0</v>
      </c>
      <c r="O377" s="42"/>
      <c r="P377" s="14"/>
      <c r="Q377" s="34">
        <v>0</v>
      </c>
      <c r="R377" s="42"/>
      <c r="S377" s="86"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5.75" hidden="1" customHeight="1">
      <c r="A378" t="s">
        <v>509</v>
      </c>
      <c r="B378" s="12" t="s">
        <v>120</v>
      </c>
      <c r="C378" s="108" t="s">
        <v>52</v>
      </c>
      <c r="D378" s="82"/>
      <c r="E378" s="14"/>
      <c r="F378" s="31">
        <v>0</v>
      </c>
      <c r="G378" s="84"/>
      <c r="H378" s="14"/>
      <c r="I378" s="31">
        <v>0</v>
      </c>
      <c r="J378" s="42"/>
      <c r="K378" s="14"/>
      <c r="L378" s="34">
        <v>0</v>
      </c>
      <c r="M378" s="42"/>
      <c r="N378" s="60">
        <v>0</v>
      </c>
      <c r="O378" s="42"/>
      <c r="P378" s="14"/>
      <c r="Q378" s="34">
        <v>0</v>
      </c>
      <c r="R378" s="42"/>
      <c r="S378" s="86"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5.75" hidden="1" customHeight="1">
      <c r="A379" t="s">
        <v>510</v>
      </c>
      <c r="B379" s="12" t="s">
        <v>120</v>
      </c>
      <c r="C379" s="109" t="s">
        <v>53</v>
      </c>
      <c r="D379" s="89"/>
      <c r="E379" s="117"/>
      <c r="F379" s="23">
        <v>0</v>
      </c>
      <c r="G379" s="91"/>
      <c r="H379" s="117"/>
      <c r="I379" s="23">
        <v>0</v>
      </c>
      <c r="J379" s="24"/>
      <c r="K379" s="117"/>
      <c r="L379" s="23">
        <v>0</v>
      </c>
      <c r="M379" s="24"/>
      <c r="N379" s="94">
        <v>0</v>
      </c>
      <c r="O379" s="24"/>
      <c r="P379" s="117"/>
      <c r="Q379" s="23">
        <v>0</v>
      </c>
      <c r="R379" s="24"/>
      <c r="S379" s="95"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5.75" hidden="1" customHeight="1">
      <c r="A380" t="s">
        <v>511</v>
      </c>
      <c r="B380" s="12" t="s">
        <v>120</v>
      </c>
      <c r="C380" s="108" t="s">
        <v>54</v>
      </c>
      <c r="D380" s="82"/>
      <c r="E380" s="14"/>
      <c r="F380" s="31">
        <v>0</v>
      </c>
      <c r="G380" s="84"/>
      <c r="H380" s="14"/>
      <c r="I380" s="31">
        <v>0</v>
      </c>
      <c r="J380" s="42"/>
      <c r="K380" s="14"/>
      <c r="L380" s="34">
        <v>0</v>
      </c>
      <c r="M380" s="42"/>
      <c r="N380" s="60">
        <v>0</v>
      </c>
      <c r="O380" s="42"/>
      <c r="P380" s="14"/>
      <c r="Q380" s="34">
        <v>0</v>
      </c>
      <c r="R380" s="42"/>
      <c r="S380" s="86"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5.75" hidden="1" customHeight="1">
      <c r="A381" t="s">
        <v>512</v>
      </c>
      <c r="B381" s="12" t="s">
        <v>120</v>
      </c>
      <c r="C381" s="108" t="s">
        <v>55</v>
      </c>
      <c r="D381" s="82"/>
      <c r="E381" s="14"/>
      <c r="F381" s="31">
        <v>0</v>
      </c>
      <c r="G381" s="84"/>
      <c r="H381" s="14"/>
      <c r="I381" s="31">
        <v>0</v>
      </c>
      <c r="J381" s="42"/>
      <c r="K381" s="14"/>
      <c r="L381" s="34">
        <v>0</v>
      </c>
      <c r="M381" s="42"/>
      <c r="N381" s="60">
        <v>0</v>
      </c>
      <c r="O381" s="42"/>
      <c r="P381" s="14"/>
      <c r="Q381" s="34">
        <v>0</v>
      </c>
      <c r="R381" s="42"/>
      <c r="S381" s="86"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5.75" hidden="1" customHeight="1">
      <c r="A382" t="s">
        <v>513</v>
      </c>
      <c r="B382" s="12" t="s">
        <v>120</v>
      </c>
      <c r="C382" s="108" t="s">
        <v>56</v>
      </c>
      <c r="D382" s="89"/>
      <c r="E382" s="117"/>
      <c r="F382" s="23">
        <v>0</v>
      </c>
      <c r="G382" s="91"/>
      <c r="H382" s="117"/>
      <c r="I382" s="23">
        <v>0</v>
      </c>
      <c r="J382" s="24"/>
      <c r="K382" s="117"/>
      <c r="L382" s="23">
        <v>0</v>
      </c>
      <c r="M382" s="24"/>
      <c r="N382" s="94">
        <v>0</v>
      </c>
      <c r="O382" s="24"/>
      <c r="P382" s="117"/>
      <c r="Q382" s="23">
        <v>0</v>
      </c>
      <c r="R382" s="24"/>
      <c r="S382" s="95"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25" hidden="1" customHeight="1">
      <c r="A383" t="s">
        <v>514</v>
      </c>
      <c r="B383" s="12" t="s">
        <v>120</v>
      </c>
      <c r="C383" s="222" t="s">
        <v>57</v>
      </c>
      <c r="D383" s="82"/>
      <c r="E383" s="14"/>
      <c r="F383" s="31">
        <v>0</v>
      </c>
      <c r="G383" s="84"/>
      <c r="H383" s="14"/>
      <c r="I383" s="31">
        <v>0</v>
      </c>
      <c r="J383" s="42"/>
      <c r="K383" s="14"/>
      <c r="L383" s="34">
        <v>0</v>
      </c>
      <c r="M383" s="42"/>
      <c r="N383" s="60">
        <v>0</v>
      </c>
      <c r="O383" s="42"/>
      <c r="P383" s="14"/>
      <c r="Q383" s="34">
        <v>0</v>
      </c>
      <c r="R383" s="42"/>
      <c r="S383" s="86"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25" hidden="1" customHeight="1">
      <c r="A384" t="s">
        <v>515</v>
      </c>
      <c r="B384" s="12" t="s">
        <v>120</v>
      </c>
      <c r="C384" s="108" t="s">
        <v>58</v>
      </c>
      <c r="D384" s="82"/>
      <c r="E384" s="14"/>
      <c r="F384" s="31">
        <v>0</v>
      </c>
      <c r="G384" s="84"/>
      <c r="H384" s="14"/>
      <c r="I384" s="31">
        <v>0</v>
      </c>
      <c r="J384" s="42"/>
      <c r="K384" s="14"/>
      <c r="L384" s="34">
        <v>0</v>
      </c>
      <c r="M384" s="42"/>
      <c r="N384" s="60">
        <v>0</v>
      </c>
      <c r="O384" s="42"/>
      <c r="P384" s="14"/>
      <c r="Q384" s="34">
        <v>0</v>
      </c>
      <c r="R384" s="42"/>
      <c r="S384" s="86"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25" hidden="1" customHeight="1">
      <c r="A385" t="s">
        <v>516</v>
      </c>
      <c r="B385" s="12" t="s">
        <v>120</v>
      </c>
      <c r="C385" s="108" t="s">
        <v>59</v>
      </c>
      <c r="D385" s="82"/>
      <c r="E385" s="14"/>
      <c r="F385" s="31">
        <v>0</v>
      </c>
      <c r="G385" s="84"/>
      <c r="H385" s="14"/>
      <c r="I385" s="31">
        <v>0</v>
      </c>
      <c r="J385" s="42"/>
      <c r="K385" s="14"/>
      <c r="L385" s="34">
        <v>0</v>
      </c>
      <c r="M385" s="42"/>
      <c r="N385" s="60">
        <v>0</v>
      </c>
      <c r="O385" s="42"/>
      <c r="P385" s="14"/>
      <c r="Q385" s="34">
        <v>0</v>
      </c>
      <c r="R385" s="42"/>
      <c r="S385" s="86"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25" hidden="1" customHeight="1">
      <c r="A386" t="s">
        <v>517</v>
      </c>
      <c r="B386" s="12" t="s">
        <v>120</v>
      </c>
      <c r="C386" s="108" t="s">
        <v>60</v>
      </c>
      <c r="D386" s="82"/>
      <c r="E386" s="14"/>
      <c r="F386" s="31">
        <v>0</v>
      </c>
      <c r="G386" s="84"/>
      <c r="H386" s="14"/>
      <c r="I386" s="31">
        <v>0</v>
      </c>
      <c r="J386" s="42"/>
      <c r="K386" s="14"/>
      <c r="L386" s="34">
        <v>0</v>
      </c>
      <c r="M386" s="42"/>
      <c r="N386" s="60">
        <v>0</v>
      </c>
      <c r="O386" s="42"/>
      <c r="P386" s="14"/>
      <c r="Q386" s="34">
        <v>0</v>
      </c>
      <c r="R386" s="42"/>
      <c r="S386" s="86"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25" hidden="1" customHeight="1">
      <c r="A387" t="s">
        <v>518</v>
      </c>
      <c r="B387" s="12" t="s">
        <v>120</v>
      </c>
      <c r="C387" s="108" t="s">
        <v>61</v>
      </c>
      <c r="D387" s="82"/>
      <c r="E387" s="14"/>
      <c r="F387" s="31">
        <v>0</v>
      </c>
      <c r="G387" s="84"/>
      <c r="H387" s="14"/>
      <c r="I387" s="31">
        <v>0</v>
      </c>
      <c r="J387" s="42"/>
      <c r="K387" s="14"/>
      <c r="L387" s="34">
        <v>0</v>
      </c>
      <c r="M387" s="42"/>
      <c r="N387" s="60">
        <v>0</v>
      </c>
      <c r="O387" s="42"/>
      <c r="P387" s="14"/>
      <c r="Q387" s="34">
        <v>0</v>
      </c>
      <c r="R387" s="42"/>
      <c r="S387" s="86"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25" hidden="1" customHeight="1">
      <c r="A388" t="s">
        <v>519</v>
      </c>
      <c r="B388" s="12" t="s">
        <v>120</v>
      </c>
      <c r="C388" s="108" t="s">
        <v>62</v>
      </c>
      <c r="D388" s="82"/>
      <c r="E388" s="14"/>
      <c r="F388" s="31">
        <v>0</v>
      </c>
      <c r="G388" s="84"/>
      <c r="H388" s="14"/>
      <c r="I388" s="31">
        <v>0</v>
      </c>
      <c r="J388" s="42"/>
      <c r="K388" s="14"/>
      <c r="L388" s="34">
        <v>0</v>
      </c>
      <c r="M388" s="42"/>
      <c r="N388" s="60">
        <v>0</v>
      </c>
      <c r="O388" s="42"/>
      <c r="P388" s="14"/>
      <c r="Q388" s="34">
        <v>0</v>
      </c>
      <c r="R388" s="42"/>
      <c r="S388" s="86"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25" hidden="1" customHeight="1">
      <c r="A389" t="s">
        <v>520</v>
      </c>
      <c r="B389" s="12" t="s">
        <v>120</v>
      </c>
      <c r="C389" s="108" t="s">
        <v>63</v>
      </c>
      <c r="D389" s="82"/>
      <c r="E389" s="14"/>
      <c r="F389" s="31">
        <v>0</v>
      </c>
      <c r="G389" s="84"/>
      <c r="H389" s="14"/>
      <c r="I389" s="31">
        <v>0</v>
      </c>
      <c r="J389" s="42"/>
      <c r="K389" s="14"/>
      <c r="L389" s="34">
        <v>0</v>
      </c>
      <c r="M389" s="42"/>
      <c r="N389" s="60">
        <v>0</v>
      </c>
      <c r="O389" s="42"/>
      <c r="P389" s="14"/>
      <c r="Q389" s="34">
        <v>0</v>
      </c>
      <c r="R389" s="42"/>
      <c r="S389" s="86"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25" hidden="1" customHeight="1">
      <c r="A390" t="s">
        <v>521</v>
      </c>
      <c r="B390" s="12" t="s">
        <v>120</v>
      </c>
      <c r="C390" s="108" t="s">
        <v>64</v>
      </c>
      <c r="D390" s="82"/>
      <c r="E390" s="14"/>
      <c r="F390" s="31">
        <v>0</v>
      </c>
      <c r="G390" s="84"/>
      <c r="H390" s="14"/>
      <c r="I390" s="31">
        <v>0</v>
      </c>
      <c r="J390" s="42"/>
      <c r="K390" s="14"/>
      <c r="L390" s="34">
        <v>0</v>
      </c>
      <c r="M390" s="42"/>
      <c r="N390" s="60">
        <v>0</v>
      </c>
      <c r="O390" s="42"/>
      <c r="P390" s="14"/>
      <c r="Q390" s="34">
        <v>0</v>
      </c>
      <c r="R390" s="42"/>
      <c r="S390" s="86"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5.75" hidden="1" customHeight="1">
      <c r="A391" t="s">
        <v>502</v>
      </c>
      <c r="B391" s="12" t="s">
        <v>120</v>
      </c>
      <c r="C391" s="108" t="s">
        <v>21</v>
      </c>
      <c r="D391" s="82"/>
      <c r="E391" s="14"/>
      <c r="F391" s="31">
        <v>0</v>
      </c>
      <c r="G391" s="84"/>
      <c r="H391" s="14"/>
      <c r="I391" s="31">
        <v>0</v>
      </c>
      <c r="J391" s="42"/>
      <c r="K391" s="14"/>
      <c r="L391" s="34">
        <v>0</v>
      </c>
      <c r="M391" s="42"/>
      <c r="N391" s="60">
        <v>0</v>
      </c>
      <c r="O391" s="42"/>
      <c r="P391" s="14"/>
      <c r="Q391" s="34">
        <v>0</v>
      </c>
      <c r="R391" s="42"/>
      <c r="S391" s="86"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5.75" hidden="1" customHeight="1">
      <c r="A392" t="s">
        <v>502</v>
      </c>
      <c r="B392" s="12" t="s">
        <v>120</v>
      </c>
      <c r="C392" s="108" t="s">
        <v>21</v>
      </c>
      <c r="D392" s="82"/>
      <c r="E392" s="14"/>
      <c r="F392" s="31">
        <v>0</v>
      </c>
      <c r="G392" s="84"/>
      <c r="H392" s="14"/>
      <c r="I392" s="31">
        <v>0</v>
      </c>
      <c r="J392" s="42"/>
      <c r="K392" s="14"/>
      <c r="L392" s="34">
        <v>0</v>
      </c>
      <c r="M392" s="42"/>
      <c r="N392" s="60">
        <v>0</v>
      </c>
      <c r="O392" s="42"/>
      <c r="P392" s="14"/>
      <c r="Q392" s="34">
        <v>0</v>
      </c>
      <c r="R392" s="42"/>
      <c r="S392" s="86"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5.75" hidden="1" customHeight="1">
      <c r="A393" t="s">
        <v>502</v>
      </c>
      <c r="B393" s="12" t="s">
        <v>120</v>
      </c>
      <c r="C393" s="108" t="s">
        <v>21</v>
      </c>
      <c r="D393" s="89"/>
      <c r="E393" s="117"/>
      <c r="F393" s="31">
        <v>0</v>
      </c>
      <c r="G393" s="91"/>
      <c r="H393" s="117"/>
      <c r="I393" s="31">
        <v>0</v>
      </c>
      <c r="J393" s="24"/>
      <c r="K393" s="117"/>
      <c r="L393" s="34">
        <v>0</v>
      </c>
      <c r="M393" s="24"/>
      <c r="N393" s="94">
        <v>0</v>
      </c>
      <c r="O393" s="24"/>
      <c r="P393" s="117"/>
      <c r="Q393" s="34">
        <v>0</v>
      </c>
      <c r="R393" s="24"/>
      <c r="S393" s="95"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5.75" hidden="1" customHeight="1">
      <c r="B394" s="7"/>
      <c r="C394" s="99" t="s">
        <v>65</v>
      </c>
      <c r="D394" s="100" t="s">
        <v>40</v>
      </c>
      <c r="E394" s="101">
        <v>0</v>
      </c>
      <c r="F394" s="102">
        <v>0</v>
      </c>
      <c r="G394" s="103" t="s">
        <v>40</v>
      </c>
      <c r="H394" s="101">
        <v>0</v>
      </c>
      <c r="I394" s="102">
        <v>0</v>
      </c>
      <c r="J394" s="103" t="s">
        <v>40</v>
      </c>
      <c r="K394" s="101">
        <v>0</v>
      </c>
      <c r="L394" s="102">
        <v>0</v>
      </c>
      <c r="M394" s="154"/>
      <c r="N394" s="102">
        <v>0</v>
      </c>
      <c r="O394" s="103" t="s">
        <v>40</v>
      </c>
      <c r="P394" s="101">
        <v>0</v>
      </c>
      <c r="Q394" s="102">
        <v>0</v>
      </c>
      <c r="R394" s="154"/>
      <c r="S394" s="120"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5.75" hidden="1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>
        <v>0</v>
      </c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5.75" hidden="1" customHeight="1">
      <c r="B396" s="7"/>
      <c r="C396" s="99" t="s">
        <v>66</v>
      </c>
      <c r="D396" s="100" t="s">
        <v>40</v>
      </c>
      <c r="E396" s="101">
        <v>0</v>
      </c>
      <c r="F396" s="102">
        <v>0</v>
      </c>
      <c r="G396" s="103" t="s">
        <v>40</v>
      </c>
      <c r="H396" s="101">
        <v>0</v>
      </c>
      <c r="I396" s="102">
        <v>0</v>
      </c>
      <c r="J396" s="103" t="s">
        <v>40</v>
      </c>
      <c r="K396" s="101">
        <v>0</v>
      </c>
      <c r="L396" s="102">
        <v>0</v>
      </c>
      <c r="M396" s="259"/>
      <c r="N396" s="102">
        <v>0</v>
      </c>
      <c r="O396" s="103" t="s">
        <v>40</v>
      </c>
      <c r="P396" s="101">
        <v>0</v>
      </c>
      <c r="Q396" s="102">
        <v>0</v>
      </c>
      <c r="R396" s="106"/>
      <c r="S396" s="107">
        <v>0</v>
      </c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5.75" hidden="1" customHeigh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>
        <v>0</v>
      </c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5.75" hidden="1" customHeight="1">
      <c r="B398" s="7"/>
      <c r="C398" s="260" t="s">
        <v>73</v>
      </c>
      <c r="D398" s="261"/>
      <c r="E398" s="261"/>
      <c r="F398" s="262">
        <v>0</v>
      </c>
      <c r="G398" s="263"/>
      <c r="H398" s="261"/>
      <c r="I398" s="262">
        <v>0</v>
      </c>
      <c r="J398" s="264"/>
      <c r="K398" s="265"/>
      <c r="L398" s="262">
        <v>0</v>
      </c>
      <c r="M398" s="263"/>
      <c r="N398" s="262">
        <v>0</v>
      </c>
      <c r="O398" s="264"/>
      <c r="P398" s="265"/>
      <c r="Q398" s="262">
        <v>0</v>
      </c>
      <c r="R398" s="264"/>
      <c r="S398" s="266"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hidden="1" customHeight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 t="s">
        <v>552</v>
      </c>
      <c r="M400" s="14"/>
      <c r="N400" s="14"/>
      <c r="O400" s="14"/>
      <c r="P400" s="14"/>
      <c r="Q400" s="14"/>
      <c r="R400" s="14" t="s">
        <v>553</v>
      </c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 t="s">
        <v>554</v>
      </c>
      <c r="M401" s="11">
        <v>85145.66</v>
      </c>
      <c r="N401" s="11"/>
      <c r="O401" s="11">
        <v>5182.798746375629</v>
      </c>
      <c r="P401" s="11"/>
      <c r="Q401" s="11">
        <v>-19.581246922545688</v>
      </c>
      <c r="R401" s="11">
        <v>6132</v>
      </c>
      <c r="S401" s="11">
        <v>0.12</v>
      </c>
      <c r="T401" s="11"/>
      <c r="U401" s="11">
        <v>0.53097345132743368</v>
      </c>
      <c r="V401" s="6" t="s">
        <v>256</v>
      </c>
      <c r="W401" s="6"/>
      <c r="X401" s="6"/>
      <c r="Y401" s="6"/>
      <c r="Z401" s="1"/>
      <c r="AA401" s="1"/>
      <c r="AB401" s="6"/>
      <c r="AC401" s="6"/>
      <c r="AD401" s="1"/>
      <c r="AE401" s="749" t="s">
        <v>122</v>
      </c>
      <c r="AF401" s="6"/>
      <c r="AG401" s="6"/>
      <c r="AH401" s="1"/>
      <c r="AI401" s="1"/>
      <c r="AJ401" s="267"/>
      <c r="AK401" s="2"/>
      <c r="AL401" s="1"/>
      <c r="AM401" s="6"/>
      <c r="AN401" s="6"/>
      <c r="AO401" s="5" t="s">
        <v>587</v>
      </c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 t="s">
        <v>555</v>
      </c>
      <c r="M402" s="11">
        <v>61021.04</v>
      </c>
      <c r="N402" s="11"/>
      <c r="O402" s="11">
        <v>3714.3227682358702</v>
      </c>
      <c r="P402" s="11"/>
      <c r="Q402" s="11">
        <v>-14.016893627827358</v>
      </c>
      <c r="R402" s="11">
        <v>6139</v>
      </c>
      <c r="S402" s="11">
        <v>8.5999999999999993E-2</v>
      </c>
      <c r="T402" s="11"/>
      <c r="U402" s="11">
        <v>0.38053097345132741</v>
      </c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1:61" ht="15.75" customHeight="1" thickTop="1" thickBot="1">
      <c r="A403" t="s">
        <v>574</v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 t="s">
        <v>556</v>
      </c>
      <c r="M403" s="11">
        <v>23190.95</v>
      </c>
      <c r="N403" s="11"/>
      <c r="O403" s="11">
        <v>9863.8064577292735</v>
      </c>
      <c r="P403" s="11"/>
      <c r="Q403" s="11">
        <v>-9003.2702078204256</v>
      </c>
      <c r="R403" s="11">
        <v>6131</v>
      </c>
      <c r="S403" s="11">
        <v>0.02</v>
      </c>
      <c r="T403" s="11"/>
      <c r="U403" s="11">
        <v>8.8495575221238951E-2</v>
      </c>
      <c r="V403" s="269"/>
      <c r="W403" s="750"/>
      <c r="X403" s="779" t="s">
        <v>123</v>
      </c>
      <c r="Y403" s="772"/>
      <c r="Z403" s="780"/>
      <c r="AA403" s="771" t="s">
        <v>75</v>
      </c>
      <c r="AB403" s="772"/>
      <c r="AC403" s="780"/>
      <c r="AD403" s="771" t="s">
        <v>7</v>
      </c>
      <c r="AE403" s="772"/>
      <c r="AF403" s="780"/>
      <c r="AG403" s="771" t="s">
        <v>124</v>
      </c>
      <c r="AH403" s="772"/>
      <c r="AI403" s="780"/>
      <c r="AJ403" s="771" t="s">
        <v>125</v>
      </c>
      <c r="AK403" s="772"/>
      <c r="AL403" s="772"/>
      <c r="AM403" s="771" t="s">
        <v>126</v>
      </c>
      <c r="AN403" s="772"/>
      <c r="AO403" s="773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1:61" ht="15.75" customHeight="1">
      <c r="A404" t="s">
        <v>522</v>
      </c>
      <c r="B404" s="7"/>
      <c r="C404" s="11"/>
      <c r="D404" s="11"/>
      <c r="E404" s="11"/>
      <c r="F404" s="11"/>
      <c r="G404" s="11" t="s">
        <v>557</v>
      </c>
      <c r="H404" s="11"/>
      <c r="I404" s="11"/>
      <c r="J404" s="11"/>
      <c r="K404" s="11"/>
      <c r="L404" s="11"/>
      <c r="M404" s="11"/>
      <c r="N404" s="11"/>
      <c r="O404" s="11">
        <v>18760.927972340774</v>
      </c>
      <c r="P404" s="11"/>
      <c r="Q404" s="11">
        <v>-9036.8683483707991</v>
      </c>
      <c r="R404" s="11"/>
      <c r="S404" s="11">
        <v>0.22599999999999998</v>
      </c>
      <c r="T404" s="11"/>
      <c r="U404" s="11"/>
      <c r="V404" s="88"/>
      <c r="W404" s="271" t="s">
        <v>127</v>
      </c>
      <c r="X404" s="271" t="s">
        <v>128</v>
      </c>
      <c r="Y404" s="271" t="s">
        <v>129</v>
      </c>
      <c r="Z404" s="272" t="s">
        <v>130</v>
      </c>
      <c r="AA404" s="271" t="s">
        <v>128</v>
      </c>
      <c r="AB404" s="271" t="s">
        <v>129</v>
      </c>
      <c r="AC404" s="272" t="s">
        <v>130</v>
      </c>
      <c r="AD404" s="273" t="s">
        <v>128</v>
      </c>
      <c r="AE404" s="271" t="s">
        <v>129</v>
      </c>
      <c r="AF404" s="271" t="s">
        <v>130</v>
      </c>
      <c r="AG404" s="273" t="s">
        <v>131</v>
      </c>
      <c r="AH404" s="271" t="s">
        <v>132</v>
      </c>
      <c r="AI404" s="271" t="s">
        <v>133</v>
      </c>
      <c r="AJ404" s="273" t="s">
        <v>128</v>
      </c>
      <c r="AK404" s="271" t="s">
        <v>129</v>
      </c>
      <c r="AL404" s="271" t="s">
        <v>130</v>
      </c>
      <c r="AM404" s="274" t="s">
        <v>131</v>
      </c>
      <c r="AN404" s="271" t="s">
        <v>132</v>
      </c>
      <c r="AO404" s="145" t="s">
        <v>133</v>
      </c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1:61" ht="15.75" customHeight="1">
      <c r="A405" t="s">
        <v>16</v>
      </c>
      <c r="B405" s="7"/>
      <c r="C405" s="11"/>
      <c r="D405" s="11"/>
      <c r="E405" s="11"/>
      <c r="F405" s="11"/>
      <c r="G405" s="11" t="s">
        <v>552</v>
      </c>
      <c r="H405" s="11"/>
      <c r="I405" s="11"/>
      <c r="J405" s="11">
        <v>729728.5</v>
      </c>
      <c r="K405" s="11">
        <v>0.2925906624241274</v>
      </c>
      <c r="L405" s="11" t="s">
        <v>558</v>
      </c>
      <c r="M405" s="11">
        <v>169357.65000000002</v>
      </c>
      <c r="N405" s="11">
        <v>0.30908324229462092</v>
      </c>
      <c r="O405" s="11">
        <v>0.2925906624241274</v>
      </c>
      <c r="P405" s="11">
        <v>160320.78165162922</v>
      </c>
      <c r="Q405" s="11">
        <v>-9036.868348370801</v>
      </c>
      <c r="R405" s="11"/>
      <c r="S405" s="11">
        <v>9724.0596239699735</v>
      </c>
      <c r="T405" s="258"/>
      <c r="U405" s="258"/>
      <c r="V405" s="109" t="s">
        <v>16</v>
      </c>
      <c r="W405" s="275"/>
      <c r="X405" s="275"/>
      <c r="Y405" s="275"/>
      <c r="Z405" s="276">
        <v>20346485.22241088</v>
      </c>
      <c r="AA405" s="275"/>
      <c r="AB405" s="275"/>
      <c r="AC405" s="276">
        <v>20346485.22241088</v>
      </c>
      <c r="AD405" s="277"/>
      <c r="AE405" s="278"/>
      <c r="AF405" s="278">
        <v>37774819.170000002</v>
      </c>
      <c r="AG405" s="277"/>
      <c r="AH405" s="278"/>
      <c r="AI405" s="279"/>
      <c r="AJ405" s="277"/>
      <c r="AK405" s="278"/>
      <c r="AL405" s="278">
        <v>33613054.729999997</v>
      </c>
      <c r="AM405" s="280"/>
      <c r="AN405" s="278"/>
      <c r="AO405" s="281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1:61" ht="15.75" customHeight="1">
      <c r="A406" t="s">
        <v>575</v>
      </c>
      <c r="B406" s="7"/>
      <c r="C406" s="11"/>
      <c r="D406" s="11"/>
      <c r="E406" s="11"/>
      <c r="F406" s="11"/>
      <c r="G406" s="11" t="s">
        <v>558</v>
      </c>
      <c r="H406" s="11"/>
      <c r="I406" s="11"/>
      <c r="J406" s="11">
        <v>458516.48000000004</v>
      </c>
      <c r="K406" s="11">
        <v>0.18384596547288365</v>
      </c>
      <c r="L406" s="11" t="s">
        <v>554</v>
      </c>
      <c r="M406" s="11">
        <v>47207.3</v>
      </c>
      <c r="N406" s="11"/>
      <c r="O406" s="11">
        <v>3561.591590053562</v>
      </c>
      <c r="P406" s="11"/>
      <c r="Q406" s="11">
        <v>6280.6890069578913</v>
      </c>
      <c r="R406" s="11">
        <v>6232</v>
      </c>
      <c r="S406" s="11">
        <v>0.12</v>
      </c>
      <c r="T406" s="258"/>
      <c r="U406" s="258">
        <v>0.53097345132743368</v>
      </c>
      <c r="V406" s="282" t="s">
        <v>134</v>
      </c>
      <c r="W406" s="283"/>
      <c r="X406" s="283"/>
      <c r="Y406" s="283"/>
      <c r="Z406" s="284">
        <v>4212872.915577691</v>
      </c>
      <c r="AA406" s="283"/>
      <c r="AB406" s="283"/>
      <c r="AC406" s="284">
        <v>4212872.915577691</v>
      </c>
      <c r="AD406" s="285"/>
      <c r="AE406" s="286"/>
      <c r="AF406" s="286">
        <v>4382710.9899999993</v>
      </c>
      <c r="AG406" s="285"/>
      <c r="AH406" s="286">
        <v>169838.07442230824</v>
      </c>
      <c r="AI406" s="287">
        <v>4.0314074937866755E-2</v>
      </c>
      <c r="AJ406" s="285"/>
      <c r="AK406" s="286"/>
      <c r="AL406" s="286">
        <v>3695287.0399999991</v>
      </c>
      <c r="AM406" s="288"/>
      <c r="AN406" s="286">
        <v>687423.95000000019</v>
      </c>
      <c r="AO406" s="289">
        <v>0.18602721319315979</v>
      </c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1:61" ht="15.75" customHeight="1">
      <c r="A407" t="s">
        <v>576</v>
      </c>
      <c r="B407" s="7"/>
      <c r="C407" s="11"/>
      <c r="D407" s="11"/>
      <c r="E407" s="11"/>
      <c r="F407" s="11"/>
      <c r="G407" s="11" t="s">
        <v>84</v>
      </c>
      <c r="H407" s="11"/>
      <c r="I407" s="11"/>
      <c r="J407" s="11">
        <v>1011146.5100000002</v>
      </c>
      <c r="K407" s="11">
        <v>0.40542753526653358</v>
      </c>
      <c r="L407" s="11" t="s">
        <v>555</v>
      </c>
      <c r="M407" s="11">
        <v>33831.89</v>
      </c>
      <c r="N407" s="11"/>
      <c r="O407" s="11">
        <v>2552.4656395383863</v>
      </c>
      <c r="P407" s="11"/>
      <c r="Q407" s="11">
        <v>4501.168788319821</v>
      </c>
      <c r="R407" s="11">
        <v>6239</v>
      </c>
      <c r="S407" s="11">
        <v>8.5999999999999993E-2</v>
      </c>
      <c r="T407" s="258"/>
      <c r="U407" s="258">
        <v>0.38053097345132741</v>
      </c>
      <c r="V407" s="290" t="s">
        <v>135</v>
      </c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1:61" ht="15.75" customHeight="1">
      <c r="A408" t="s">
        <v>577</v>
      </c>
      <c r="B408" s="7"/>
      <c r="C408" s="11"/>
      <c r="D408" s="11"/>
      <c r="E408" s="11"/>
      <c r="F408" s="11"/>
      <c r="G408" s="11" t="s">
        <v>559</v>
      </c>
      <c r="H408" s="11"/>
      <c r="I408" s="11"/>
      <c r="J408" s="11">
        <v>58933.53</v>
      </c>
      <c r="K408" s="11">
        <v>2.3629885062310414E-2</v>
      </c>
      <c r="L408" s="11" t="s">
        <v>556</v>
      </c>
      <c r="M408" s="11">
        <v>7867.88</v>
      </c>
      <c r="N408" s="11"/>
      <c r="O408" s="11">
        <v>593.59526500892662</v>
      </c>
      <c r="P408" s="11"/>
      <c r="Q408" s="11">
        <v>1046.7848344929823</v>
      </c>
      <c r="R408" s="11">
        <v>6231</v>
      </c>
      <c r="S408" s="11">
        <v>0.02</v>
      </c>
      <c r="T408" s="258"/>
      <c r="U408" s="258">
        <v>8.8495575221238951E-2</v>
      </c>
      <c r="V408" s="108" t="s">
        <v>32</v>
      </c>
      <c r="W408" s="298" t="s">
        <v>136</v>
      </c>
      <c r="X408" s="291"/>
      <c r="Y408" s="299">
        <v>430.37485170933292</v>
      </c>
      <c r="Z408" s="292">
        <v>314147.57978824165</v>
      </c>
      <c r="AA408" s="291"/>
      <c r="AB408" s="299">
        <v>430.37485170933292</v>
      </c>
      <c r="AC408" s="292">
        <v>314147.57978824165</v>
      </c>
      <c r="AD408" s="300"/>
      <c r="AE408" s="299">
        <v>610.60520380434787</v>
      </c>
      <c r="AF408" s="292">
        <v>449405.43</v>
      </c>
      <c r="AG408" s="293">
        <v>180.23035209501495</v>
      </c>
      <c r="AH408" s="294">
        <v>135257.85021175834</v>
      </c>
      <c r="AI408" s="295">
        <v>0.43055512413284225</v>
      </c>
      <c r="AJ408" s="300"/>
      <c r="AK408" s="294">
        <v>445.32534526854215</v>
      </c>
      <c r="AL408" s="292">
        <v>348244.42</v>
      </c>
      <c r="AM408" s="296">
        <v>180.23035209501495</v>
      </c>
      <c r="AN408" s="294">
        <v>101161.01000000001</v>
      </c>
      <c r="AO408" s="301">
        <v>0.29048853101508421</v>
      </c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1:61" ht="15.75" customHeight="1">
      <c r="A409" t="s">
        <v>33</v>
      </c>
      <c r="B409" s="7"/>
      <c r="C409" s="11"/>
      <c r="D409" s="11"/>
      <c r="E409" s="11"/>
      <c r="F409" s="11"/>
      <c r="G409" s="11" t="s">
        <v>560</v>
      </c>
      <c r="H409" s="11"/>
      <c r="I409" s="11"/>
      <c r="J409" s="11">
        <v>235700.22999999998</v>
      </c>
      <c r="K409" s="11">
        <v>9.4505951774145017E-2</v>
      </c>
      <c r="L409" s="11"/>
      <c r="M409" s="11">
        <v>88907.07</v>
      </c>
      <c r="N409" s="11"/>
      <c r="O409" s="11">
        <v>6707.6524946008749</v>
      </c>
      <c r="P409" s="11"/>
      <c r="Q409" s="11">
        <v>11828.642629770695</v>
      </c>
      <c r="R409" s="11"/>
      <c r="S409" s="11">
        <v>0.22599999999999998</v>
      </c>
      <c r="T409" s="258"/>
      <c r="U409" s="258"/>
      <c r="V409" s="109" t="s">
        <v>33</v>
      </c>
      <c r="W409" s="302" t="s">
        <v>137</v>
      </c>
      <c r="X409" s="275"/>
      <c r="Y409" s="303">
        <v>361.60780803143911</v>
      </c>
      <c r="Z409" s="276">
        <v>263951.80218924547</v>
      </c>
      <c r="AA409" s="275"/>
      <c r="AB409" s="303">
        <v>361.60780803143911</v>
      </c>
      <c r="AC409" s="276">
        <v>263951.80218924547</v>
      </c>
      <c r="AD409" s="304"/>
      <c r="AE409" s="303">
        <v>395.22817934782609</v>
      </c>
      <c r="AF409" s="276">
        <v>290887.94</v>
      </c>
      <c r="AG409" s="277">
        <v>33.620371316386979</v>
      </c>
      <c r="AH409" s="278">
        <v>26936.137810754532</v>
      </c>
      <c r="AI409" s="305">
        <v>0.10204945595121238</v>
      </c>
      <c r="AJ409" s="304"/>
      <c r="AK409" s="278">
        <v>282.19622762148339</v>
      </c>
      <c r="AL409" s="276">
        <v>220677.45</v>
      </c>
      <c r="AM409" s="280">
        <v>33.620371316386979</v>
      </c>
      <c r="AN409" s="278">
        <v>70210.489999999991</v>
      </c>
      <c r="AO409" s="306">
        <v>0.31815887848985019</v>
      </c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1:61" ht="15.75" customHeight="1">
      <c r="A410" t="s">
        <v>34</v>
      </c>
      <c r="B410" s="7"/>
      <c r="C410" s="11"/>
      <c r="D410" s="11"/>
      <c r="E410" s="11"/>
      <c r="F410" s="11"/>
      <c r="G410" s="11"/>
      <c r="H410" s="11"/>
      <c r="I410" s="11"/>
      <c r="J410" s="11">
        <v>2494025.25</v>
      </c>
      <c r="K410" s="11">
        <v>1</v>
      </c>
      <c r="L410" s="11" t="s">
        <v>84</v>
      </c>
      <c r="M410" s="11">
        <v>88907.07</v>
      </c>
      <c r="N410" s="11">
        <v>0.16225830636239236</v>
      </c>
      <c r="O410" s="11">
        <v>0.18384596547288365</v>
      </c>
      <c r="P410" s="11">
        <v>100735.7126297707</v>
      </c>
      <c r="Q410" s="11">
        <v>11828.642629770693</v>
      </c>
      <c r="R410" s="11"/>
      <c r="S410" s="11">
        <v>18536.295124371569</v>
      </c>
      <c r="T410" s="258"/>
      <c r="U410" s="258"/>
      <c r="V410" s="108" t="s">
        <v>34</v>
      </c>
      <c r="W410" s="298" t="s">
        <v>138</v>
      </c>
      <c r="X410" s="291"/>
      <c r="Y410" s="299">
        <v>161.37286018961302</v>
      </c>
      <c r="Z410" s="292">
        <v>117792.41577598405</v>
      </c>
      <c r="AA410" s="291"/>
      <c r="AB410" s="299">
        <v>161.37286018961302</v>
      </c>
      <c r="AC410" s="292">
        <v>117792.41577598405</v>
      </c>
      <c r="AD410" s="300"/>
      <c r="AE410" s="299">
        <v>134.77436141304349</v>
      </c>
      <c r="AF410" s="292">
        <v>99193.930000000008</v>
      </c>
      <c r="AG410" s="293">
        <v>-26.598498776569528</v>
      </c>
      <c r="AH410" s="294">
        <v>-18598.485775984038</v>
      </c>
      <c r="AI410" s="295">
        <v>-0.15789204808698698</v>
      </c>
      <c r="AJ410" s="300"/>
      <c r="AK410" s="294">
        <v>147.22135549872124</v>
      </c>
      <c r="AL410" s="292">
        <v>115127.1</v>
      </c>
      <c r="AM410" s="296">
        <v>-26.598498776569528</v>
      </c>
      <c r="AN410" s="294">
        <v>-15933.169999999998</v>
      </c>
      <c r="AO410" s="301">
        <v>-0.13839634629900344</v>
      </c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1:61" ht="15.75" customHeight="1">
      <c r="A411" t="s">
        <v>578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 t="s">
        <v>554</v>
      </c>
      <c r="M411" s="11">
        <v>118608.6</v>
      </c>
      <c r="N411" s="11"/>
      <c r="O411" s="11">
        <v>-16025.652858666988</v>
      </c>
      <c r="P411" s="11"/>
      <c r="Q411" s="11">
        <v>-653.85732356701556</v>
      </c>
      <c r="R411" s="11">
        <v>6432</v>
      </c>
      <c r="S411" s="11">
        <v>0.12</v>
      </c>
      <c r="T411" s="258"/>
      <c r="U411" s="258">
        <v>0.53097345132743368</v>
      </c>
      <c r="V411" s="108" t="s">
        <v>35</v>
      </c>
      <c r="W411" s="298" t="s">
        <v>139</v>
      </c>
      <c r="X411" s="291"/>
      <c r="Y411" s="299">
        <v>40.408716084992349</v>
      </c>
      <c r="Z411" s="292">
        <v>29495.915734927814</v>
      </c>
      <c r="AA411" s="291"/>
      <c r="AB411" s="299">
        <v>40.408716084992349</v>
      </c>
      <c r="AC411" s="292">
        <v>29495.915734927814</v>
      </c>
      <c r="AD411" s="300"/>
      <c r="AE411" s="299">
        <v>11.80498641304348</v>
      </c>
      <c r="AF411" s="292">
        <v>8688.4700000000012</v>
      </c>
      <c r="AG411" s="293">
        <v>-28.603729671948869</v>
      </c>
      <c r="AH411" s="294">
        <v>-20807.445734927813</v>
      </c>
      <c r="AI411" s="295">
        <v>-0.7054348107690217</v>
      </c>
      <c r="AJ411" s="300"/>
      <c r="AK411" s="294">
        <v>22.056572890025578</v>
      </c>
      <c r="AL411" s="292">
        <v>17248.240000000002</v>
      </c>
      <c r="AM411" s="296">
        <v>-28.603729671948869</v>
      </c>
      <c r="AN411" s="294">
        <v>-8559.77</v>
      </c>
      <c r="AO411" s="307">
        <v>-0.49626918456607744</v>
      </c>
      <c r="AP411" s="258"/>
      <c r="AQ411" s="258"/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1:61" ht="15.75" customHeight="1">
      <c r="A412" t="s">
        <v>579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 t="s">
        <v>555</v>
      </c>
      <c r="M412" s="11">
        <v>85002.82</v>
      </c>
      <c r="N412" s="11"/>
      <c r="O412" s="11">
        <v>-11485.061215378038</v>
      </c>
      <c r="P412" s="11"/>
      <c r="Q412" s="11">
        <v>-468.58774855632873</v>
      </c>
      <c r="R412" s="11">
        <v>6439</v>
      </c>
      <c r="S412" s="11">
        <v>8.5999999999999993E-2</v>
      </c>
      <c r="T412" s="258"/>
      <c r="U412" s="258">
        <v>0.38053097345132741</v>
      </c>
      <c r="V412" s="109" t="s">
        <v>36</v>
      </c>
      <c r="W412" s="302"/>
      <c r="X412" s="275"/>
      <c r="Y412" s="303">
        <v>45.598928466618887</v>
      </c>
      <c r="Z412" s="276">
        <v>33284.45647284283</v>
      </c>
      <c r="AA412" s="275"/>
      <c r="AB412" s="303">
        <v>45.598928466618887</v>
      </c>
      <c r="AC412" s="276">
        <v>33284.45647284283</v>
      </c>
      <c r="AD412" s="304"/>
      <c r="AE412" s="303">
        <v>45.053192934782608</v>
      </c>
      <c r="AF412" s="276">
        <v>33159.15</v>
      </c>
      <c r="AG412" s="277">
        <v>-0.54573553183627865</v>
      </c>
      <c r="AH412" s="278">
        <v>-125.30647284282895</v>
      </c>
      <c r="AI412" s="305">
        <v>-3.7647144079119314E-3</v>
      </c>
      <c r="AJ412" s="304"/>
      <c r="AK412" s="278">
        <v>41.887352941176474</v>
      </c>
      <c r="AL412" s="276">
        <v>32755.910000000003</v>
      </c>
      <c r="AM412" s="280">
        <v>-0.54573553183627865</v>
      </c>
      <c r="AN412" s="278">
        <v>403.23999999999796</v>
      </c>
      <c r="AO412" s="306">
        <v>1.2310450236308437E-2</v>
      </c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1:61" ht="15.75" customHeight="1">
      <c r="A413" t="s">
        <v>580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 t="s">
        <v>556</v>
      </c>
      <c r="M413" s="11">
        <v>19768.11</v>
      </c>
      <c r="N413" s="11"/>
      <c r="O413" s="11">
        <v>-2670.9321431111712</v>
      </c>
      <c r="P413" s="11"/>
      <c r="Q413" s="11">
        <v>-108.98622059449644</v>
      </c>
      <c r="R413" s="11">
        <v>6431</v>
      </c>
      <c r="S413" s="11">
        <v>0.02</v>
      </c>
      <c r="T413" s="258"/>
      <c r="U413" s="258">
        <v>8.8495575221238951E-2</v>
      </c>
      <c r="V413" s="108" t="s">
        <v>37</v>
      </c>
      <c r="W413" s="298" t="s">
        <v>140</v>
      </c>
      <c r="X413" s="295"/>
      <c r="Y413" s="299">
        <v>140.40183344862407</v>
      </c>
      <c r="Z413" s="292">
        <v>102484.83618533086</v>
      </c>
      <c r="AA413" s="295"/>
      <c r="AB413" s="299">
        <v>140.40183344862407</v>
      </c>
      <c r="AC413" s="292">
        <v>102484.83618533086</v>
      </c>
      <c r="AD413" s="300"/>
      <c r="AE413" s="299">
        <v>143.75614130434781</v>
      </c>
      <c r="AF413" s="292">
        <v>105804.51999999999</v>
      </c>
      <c r="AG413" s="293">
        <v>3.3543078557237322</v>
      </c>
      <c r="AH413" s="294">
        <v>3319.6838146691298</v>
      </c>
      <c r="AI413" s="295">
        <v>3.2391951221602204E-2</v>
      </c>
      <c r="AJ413" s="300"/>
      <c r="AK413" s="294">
        <v>137.97953964194375</v>
      </c>
      <c r="AL413" s="292">
        <v>107900</v>
      </c>
      <c r="AM413" s="296">
        <v>3.3543078557237322</v>
      </c>
      <c r="AN413" s="294">
        <v>-2095.4800000000105</v>
      </c>
      <c r="AO413" s="301">
        <v>-1.9420574606116871E-2</v>
      </c>
      <c r="AP413" s="258"/>
      <c r="AQ413" s="258"/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1:61" ht="15.75" customHeight="1">
      <c r="A414" t="s">
        <v>38</v>
      </c>
      <c r="B414" s="7"/>
      <c r="C414" s="11"/>
      <c r="D414" s="11"/>
      <c r="E414" s="11"/>
      <c r="F414" s="11"/>
      <c r="G414" s="11" t="s">
        <v>554</v>
      </c>
      <c r="H414" s="11"/>
      <c r="I414" s="11"/>
      <c r="J414" s="11"/>
      <c r="K414" s="11"/>
      <c r="L414" s="11"/>
      <c r="M414" s="11">
        <v>223379.53000000003</v>
      </c>
      <c r="N414" s="11"/>
      <c r="O414" s="11">
        <v>-30181.646217156198</v>
      </c>
      <c r="P414" s="11"/>
      <c r="Q414" s="11">
        <v>-1231.4312927178407</v>
      </c>
      <c r="R414" s="11"/>
      <c r="S414" s="11">
        <v>0.22599999999999998</v>
      </c>
      <c r="T414" s="258"/>
      <c r="U414" s="258"/>
      <c r="V414" s="108" t="s">
        <v>38</v>
      </c>
      <c r="W414" s="298" t="s">
        <v>141</v>
      </c>
      <c r="X414" s="291"/>
      <c r="Y414" s="299">
        <v>175.61984340364805</v>
      </c>
      <c r="Z414" s="292">
        <v>128191.85077595375</v>
      </c>
      <c r="AA414" s="291"/>
      <c r="AB414" s="299">
        <v>175.61984340364805</v>
      </c>
      <c r="AC414" s="292">
        <v>128191.85077595375</v>
      </c>
      <c r="AD414" s="300"/>
      <c r="AE414" s="299">
        <v>119.50228982300885</v>
      </c>
      <c r="AF414" s="292">
        <v>108030.07</v>
      </c>
      <c r="AG414" s="293">
        <v>-56.117553580639196</v>
      </c>
      <c r="AH414" s="294">
        <v>-20161.780775953739</v>
      </c>
      <c r="AI414" s="295">
        <v>-0.15727817840145958</v>
      </c>
      <c r="AJ414" s="300"/>
      <c r="AK414" s="294">
        <v>214.03209718670078</v>
      </c>
      <c r="AL414" s="292">
        <v>167373.1</v>
      </c>
      <c r="AM414" s="296">
        <v>-56.117553580639196</v>
      </c>
      <c r="AN414" s="294">
        <v>-59343.03</v>
      </c>
      <c r="AO414" s="301">
        <v>-0.35455536164413515</v>
      </c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1:61" ht="15.75" hidden="1" customHeight="1">
      <c r="A415" t="s">
        <v>21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 t="s">
        <v>556</v>
      </c>
      <c r="M415" s="11"/>
      <c r="N415" s="11"/>
      <c r="O415" s="11"/>
      <c r="P415" s="11"/>
      <c r="Q415" s="11"/>
      <c r="R415" s="11"/>
      <c r="S415" s="11">
        <v>-30181.646217156198</v>
      </c>
      <c r="T415" s="258"/>
      <c r="U415" s="258"/>
      <c r="V415" s="108" t="s">
        <v>21</v>
      </c>
      <c r="W415" s="298"/>
      <c r="X415" s="295"/>
      <c r="Y415" s="299">
        <v>0</v>
      </c>
      <c r="Z415" s="292">
        <v>0</v>
      </c>
      <c r="AA415" s="291"/>
      <c r="AB415" s="299">
        <v>0</v>
      </c>
      <c r="AC415" s="292">
        <v>0</v>
      </c>
      <c r="AD415" s="300"/>
      <c r="AE415" s="299">
        <v>0</v>
      </c>
      <c r="AF415" s="292">
        <v>0</v>
      </c>
      <c r="AG415" s="293">
        <v>0</v>
      </c>
      <c r="AH415" s="294">
        <v>0</v>
      </c>
      <c r="AI415" s="295">
        <v>0</v>
      </c>
      <c r="AJ415" s="300"/>
      <c r="AK415" s="294">
        <v>0</v>
      </c>
      <c r="AL415" s="292">
        <v>0</v>
      </c>
      <c r="AM415" s="296">
        <v>0</v>
      </c>
      <c r="AN415" s="294">
        <v>0</v>
      </c>
      <c r="AO415" s="301">
        <v>0</v>
      </c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1:61" ht="15.75" hidden="1" customHeight="1">
      <c r="A416" t="s">
        <v>21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258"/>
      <c r="U416" s="258"/>
      <c r="V416" s="108" t="s">
        <v>21</v>
      </c>
      <c r="W416" s="298"/>
      <c r="X416" s="295"/>
      <c r="Y416" s="299">
        <v>0</v>
      </c>
      <c r="Z416" s="292">
        <v>0</v>
      </c>
      <c r="AA416" s="291"/>
      <c r="AB416" s="299">
        <v>0</v>
      </c>
      <c r="AC416" s="292">
        <v>0</v>
      </c>
      <c r="AD416" s="300"/>
      <c r="AE416" s="299">
        <v>0</v>
      </c>
      <c r="AF416" s="292">
        <v>0</v>
      </c>
      <c r="AG416" s="293">
        <v>0</v>
      </c>
      <c r="AH416" s="294">
        <v>0</v>
      </c>
      <c r="AI416" s="295">
        <v>0</v>
      </c>
      <c r="AJ416" s="300"/>
      <c r="AK416" s="294">
        <v>0</v>
      </c>
      <c r="AL416" s="292">
        <v>0</v>
      </c>
      <c r="AM416" s="296">
        <v>0</v>
      </c>
      <c r="AN416" s="294">
        <v>0</v>
      </c>
      <c r="AO416" s="301">
        <v>0</v>
      </c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1:61" ht="15.75" hidden="1" customHeight="1">
      <c r="A417" t="s">
        <v>21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8"/>
      <c r="U417" s="258"/>
      <c r="V417" s="108" t="s">
        <v>21</v>
      </c>
      <c r="W417" s="298" t="s">
        <v>141</v>
      </c>
      <c r="X417" s="291"/>
      <c r="Y417" s="299">
        <v>0</v>
      </c>
      <c r="Z417" s="292">
        <v>0</v>
      </c>
      <c r="AA417" s="291"/>
      <c r="AB417" s="299">
        <v>0</v>
      </c>
      <c r="AC417" s="292">
        <v>0</v>
      </c>
      <c r="AD417" s="300"/>
      <c r="AE417" s="299">
        <v>0</v>
      </c>
      <c r="AF417" s="292">
        <v>0</v>
      </c>
      <c r="AG417" s="293">
        <v>0</v>
      </c>
      <c r="AH417" s="294">
        <v>0</v>
      </c>
      <c r="AI417" s="295">
        <v>0</v>
      </c>
      <c r="AJ417" s="300"/>
      <c r="AK417" s="294">
        <v>0</v>
      </c>
      <c r="AL417" s="292">
        <v>0</v>
      </c>
      <c r="AM417" s="296">
        <v>0</v>
      </c>
      <c r="AN417" s="294">
        <v>0</v>
      </c>
      <c r="AO417" s="301">
        <v>0</v>
      </c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1:61" ht="15.75" customHeight="1">
      <c r="A418" t="s">
        <v>39</v>
      </c>
      <c r="B418" s="7"/>
      <c r="C418" s="11"/>
      <c r="D418" s="11"/>
      <c r="E418" s="11"/>
      <c r="F418" s="11"/>
      <c r="G418" s="11" t="s">
        <v>562</v>
      </c>
      <c r="H418" s="11"/>
      <c r="I418" s="11"/>
      <c r="J418" s="11"/>
      <c r="K418" s="11"/>
      <c r="L418" s="11" t="s">
        <v>559</v>
      </c>
      <c r="M418" s="11">
        <v>223379.53000000003</v>
      </c>
      <c r="N418" s="11">
        <v>0.40767493759300827</v>
      </c>
      <c r="O418" s="11">
        <v>0.40542753526653358</v>
      </c>
      <c r="P418" s="11">
        <v>222148.09870728219</v>
      </c>
      <c r="Q418" s="11">
        <v>-1231.4312927178398</v>
      </c>
      <c r="R418" s="11"/>
      <c r="S418" s="11">
        <v>-31413.077509874038</v>
      </c>
      <c r="T418" s="258"/>
      <c r="U418" s="258"/>
      <c r="V418" s="308" t="s">
        <v>39</v>
      </c>
      <c r="W418" s="309"/>
      <c r="X418" s="310">
        <v>0.23483947338270511</v>
      </c>
      <c r="Y418" s="309"/>
      <c r="Z418" s="311">
        <v>989348.85692252649</v>
      </c>
      <c r="AA418" s="310">
        <v>0.23483947338270511</v>
      </c>
      <c r="AB418" s="309"/>
      <c r="AC418" s="311">
        <v>989348.85692252649</v>
      </c>
      <c r="AD418" s="312">
        <v>0.24988403581683588</v>
      </c>
      <c r="AE418" s="309"/>
      <c r="AF418" s="311">
        <v>1095169.51</v>
      </c>
      <c r="AG418" s="313"/>
      <c r="AH418" s="314">
        <v>105820.65307747351</v>
      </c>
      <c r="AI418" s="310">
        <v>0.10695989825736471</v>
      </c>
      <c r="AJ418" s="312">
        <v>0.27313878707511724</v>
      </c>
      <c r="AK418" s="309"/>
      <c r="AL418" s="311">
        <v>1009326.22</v>
      </c>
      <c r="AM418" s="315"/>
      <c r="AN418" s="314">
        <v>85843.290000000037</v>
      </c>
      <c r="AO418" s="289">
        <v>8.5050094111297381E-2</v>
      </c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1:61" ht="15.75" customHeight="1">
      <c r="A419" t="s">
        <v>581</v>
      </c>
      <c r="B419" s="7"/>
      <c r="C419" s="11"/>
      <c r="D419" s="11"/>
      <c r="E419" s="11"/>
      <c r="F419" s="11"/>
      <c r="G419" s="11" t="s">
        <v>556</v>
      </c>
      <c r="H419" s="11"/>
      <c r="I419" s="11"/>
      <c r="J419" s="11"/>
      <c r="K419" s="11"/>
      <c r="L419" s="11" t="s">
        <v>554</v>
      </c>
      <c r="M419" s="11">
        <v>6819.87</v>
      </c>
      <c r="N419" s="11"/>
      <c r="O419" s="316">
        <v>-639.71394853848233</v>
      </c>
      <c r="P419" s="162"/>
      <c r="Q419" s="11">
        <v>54.988685081990866</v>
      </c>
      <c r="R419" s="11">
        <v>6532</v>
      </c>
      <c r="S419" s="11">
        <v>0.12</v>
      </c>
      <c r="T419" s="258"/>
      <c r="U419" s="258">
        <v>0.53097345132743368</v>
      </c>
      <c r="V419" s="108" t="s">
        <v>142</v>
      </c>
      <c r="W419" s="298" t="s">
        <v>143</v>
      </c>
      <c r="X419" s="291"/>
      <c r="Y419" s="291"/>
      <c r="Z419" s="292">
        <v>0</v>
      </c>
      <c r="AA419" s="291"/>
      <c r="AB419" s="291"/>
      <c r="AC419" s="292">
        <v>0</v>
      </c>
      <c r="AD419" s="300"/>
      <c r="AE419" s="299"/>
      <c r="AF419" s="292">
        <v>21011.68</v>
      </c>
      <c r="AG419" s="293"/>
      <c r="AH419" s="294">
        <v>21011.68</v>
      </c>
      <c r="AI419" s="295">
        <v>0</v>
      </c>
      <c r="AJ419" s="300"/>
      <c r="AK419" s="291"/>
      <c r="AL419" s="292">
        <v>72870.84</v>
      </c>
      <c r="AM419" s="296"/>
      <c r="AN419" s="294">
        <v>-51859.159999999996</v>
      </c>
      <c r="AO419" s="301">
        <v>-0.71165860033999884</v>
      </c>
      <c r="AP419" s="258"/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1:61" ht="15.75" customHeight="1">
      <c r="A420" t="s">
        <v>582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 t="s">
        <v>555</v>
      </c>
      <c r="M420" s="11">
        <v>4887.57</v>
      </c>
      <c r="N420" s="11"/>
      <c r="O420" s="316">
        <v>-458.46516311924552</v>
      </c>
      <c r="P420" s="162"/>
      <c r="Q420" s="11">
        <v>39.412057642093373</v>
      </c>
      <c r="R420" s="11">
        <v>6539</v>
      </c>
      <c r="S420" s="11">
        <v>8.5999999999999993E-2</v>
      </c>
      <c r="T420" s="258"/>
      <c r="U420" s="258">
        <v>0.38053097345132741</v>
      </c>
      <c r="V420" s="108" t="s">
        <v>42</v>
      </c>
      <c r="W420" s="298" t="s">
        <v>144</v>
      </c>
      <c r="X420" s="291"/>
      <c r="Y420" s="291"/>
      <c r="Z420" s="292">
        <v>425022.75764501235</v>
      </c>
      <c r="AA420" s="291"/>
      <c r="AB420" s="291"/>
      <c r="AC420" s="292">
        <v>425022.75764501235</v>
      </c>
      <c r="AD420" s="300"/>
      <c r="AE420" s="299"/>
      <c r="AF420" s="292">
        <v>383677.85000000003</v>
      </c>
      <c r="AG420" s="293"/>
      <c r="AH420" s="294">
        <v>-41344.90764501231</v>
      </c>
      <c r="AI420" s="295">
        <v>-9.7276926708815006E-2</v>
      </c>
      <c r="AJ420" s="300"/>
      <c r="AK420" s="291"/>
      <c r="AL420" s="292">
        <v>416428.45999999996</v>
      </c>
      <c r="AM420" s="296"/>
      <c r="AN420" s="294">
        <v>-32750.609999999928</v>
      </c>
      <c r="AO420" s="301">
        <v>-7.8646425847070905E-2</v>
      </c>
      <c r="AP420" s="258"/>
      <c r="AQ420" s="258"/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1:61" ht="15.75" customHeight="1">
      <c r="A421" t="s">
        <v>583</v>
      </c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 t="s">
        <v>556</v>
      </c>
      <c r="M421" s="258">
        <v>1136.6500000000001</v>
      </c>
      <c r="N421" s="258"/>
      <c r="O421" s="317">
        <v>-106.61399142308028</v>
      </c>
      <c r="P421" s="162"/>
      <c r="Q421" s="258">
        <v>9.1597808469983732</v>
      </c>
      <c r="R421" s="258">
        <v>6531</v>
      </c>
      <c r="S421" s="258">
        <v>0.02</v>
      </c>
      <c r="T421" s="258"/>
      <c r="U421" s="258">
        <v>8.8495575221238951E-2</v>
      </c>
      <c r="V421" s="109" t="s">
        <v>43</v>
      </c>
      <c r="W421" s="302" t="s">
        <v>145</v>
      </c>
      <c r="X421" s="275"/>
      <c r="Y421" s="275"/>
      <c r="Z421" s="276">
        <v>207877.59847785442</v>
      </c>
      <c r="AA421" s="275"/>
      <c r="AB421" s="275"/>
      <c r="AC421" s="276">
        <v>207877.59847785442</v>
      </c>
      <c r="AD421" s="304"/>
      <c r="AE421" s="303"/>
      <c r="AF421" s="276">
        <v>189284.11</v>
      </c>
      <c r="AG421" s="277"/>
      <c r="AH421" s="278">
        <v>-18593.488477854436</v>
      </c>
      <c r="AI421" s="305">
        <v>-8.9444406775919319E-2</v>
      </c>
      <c r="AJ421" s="304"/>
      <c r="AK421" s="275"/>
      <c r="AL421" s="276">
        <v>207344.19999999998</v>
      </c>
      <c r="AM421" s="280"/>
      <c r="AN421" s="278">
        <v>-18060.089999999997</v>
      </c>
      <c r="AO421" s="281">
        <v>-8.710197825644507E-2</v>
      </c>
      <c r="AP421" s="258"/>
      <c r="AQ421" s="258"/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1:61" ht="15.75" customHeight="1">
      <c r="A422" t="s">
        <v>44</v>
      </c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>
        <v>12844.089999999998</v>
      </c>
      <c r="N422" s="258"/>
      <c r="O422" s="317">
        <v>-1204.7931030808081</v>
      </c>
      <c r="P422" s="162"/>
      <c r="Q422" s="258">
        <v>103.56052357108261</v>
      </c>
      <c r="R422" s="258"/>
      <c r="S422" s="258">
        <v>0.22599999999999998</v>
      </c>
      <c r="T422" s="258"/>
      <c r="U422" s="258"/>
      <c r="V422" s="108" t="s">
        <v>44</v>
      </c>
      <c r="W422" s="298" t="s">
        <v>146</v>
      </c>
      <c r="X422" s="291"/>
      <c r="Y422" s="291"/>
      <c r="Z422" s="292">
        <v>359727.49422639079</v>
      </c>
      <c r="AA422" s="291"/>
      <c r="AB422" s="291"/>
      <c r="AC422" s="292">
        <v>359727.49422639079</v>
      </c>
      <c r="AD422" s="300"/>
      <c r="AE422" s="299"/>
      <c r="AF422" s="292">
        <v>395756.18</v>
      </c>
      <c r="AG422" s="293"/>
      <c r="AH422" s="294">
        <v>36028.685773609206</v>
      </c>
      <c r="AI422" s="295">
        <v>0.10015549645736815</v>
      </c>
      <c r="AJ422" s="300"/>
      <c r="AK422" s="291"/>
      <c r="AL422" s="292">
        <v>380843.74</v>
      </c>
      <c r="AM422" s="296"/>
      <c r="AN422" s="294">
        <v>14912.440000000002</v>
      </c>
      <c r="AO422" s="301">
        <v>3.9156321697712562E-2</v>
      </c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1:61" ht="15.75" customHeight="1">
      <c r="A423" t="s">
        <v>45</v>
      </c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>
        <v>12844.089999999998</v>
      </c>
      <c r="N423" s="258">
        <v>2.3440883724614246E-2</v>
      </c>
      <c r="O423" s="317">
        <v>2.3629885062310414E-2</v>
      </c>
      <c r="P423" s="162">
        <v>12947.650523571081</v>
      </c>
      <c r="Q423" s="258">
        <v>103.56052357108274</v>
      </c>
      <c r="R423" s="258"/>
      <c r="S423" s="258">
        <v>-1101.2325795097254</v>
      </c>
      <c r="T423" s="258"/>
      <c r="U423" s="258"/>
      <c r="V423" s="108" t="s">
        <v>45</v>
      </c>
      <c r="W423" s="298" t="s">
        <v>147</v>
      </c>
      <c r="X423" s="291"/>
      <c r="Y423" s="291"/>
      <c r="Z423" s="292">
        <v>275468.11886436783</v>
      </c>
      <c r="AA423" s="291"/>
      <c r="AB423" s="291"/>
      <c r="AC423" s="292">
        <v>275468.11886436783</v>
      </c>
      <c r="AD423" s="300"/>
      <c r="AE423" s="299"/>
      <c r="AF423" s="292">
        <v>196644.90999999997</v>
      </c>
      <c r="AG423" s="293"/>
      <c r="AH423" s="294">
        <v>-78823.208864367858</v>
      </c>
      <c r="AI423" s="295">
        <v>-0.2861427637772414</v>
      </c>
      <c r="AJ423" s="300"/>
      <c r="AK423" s="291"/>
      <c r="AL423" s="292">
        <v>212708.7</v>
      </c>
      <c r="AM423" s="296"/>
      <c r="AN423" s="294">
        <v>-16063.790000000037</v>
      </c>
      <c r="AO423" s="301">
        <v>-7.5520136223859377E-2</v>
      </c>
      <c r="AP423" s="258"/>
      <c r="AQ423" s="258"/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1:61" ht="15.75" hidden="1" customHeight="1">
      <c r="A424" t="s">
        <v>21</v>
      </c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317"/>
      <c r="P424" s="162"/>
      <c r="Q424" s="258"/>
      <c r="R424" s="258"/>
      <c r="S424" s="258"/>
      <c r="T424" s="258"/>
      <c r="U424" s="258"/>
      <c r="V424" s="108" t="s">
        <v>21</v>
      </c>
      <c r="W424" s="298"/>
      <c r="X424" s="291"/>
      <c r="Y424" s="291"/>
      <c r="Z424" s="292">
        <v>0</v>
      </c>
      <c r="AA424" s="291"/>
      <c r="AB424" s="291"/>
      <c r="AC424" s="292">
        <v>0</v>
      </c>
      <c r="AD424" s="300"/>
      <c r="AE424" s="299"/>
      <c r="AF424" s="292">
        <v>0</v>
      </c>
      <c r="AG424" s="293"/>
      <c r="AH424" s="294">
        <v>0</v>
      </c>
      <c r="AI424" s="295">
        <v>0</v>
      </c>
      <c r="AJ424" s="300"/>
      <c r="AK424" s="291"/>
      <c r="AL424" s="292">
        <v>0</v>
      </c>
      <c r="AM424" s="296"/>
      <c r="AN424" s="294">
        <v>0</v>
      </c>
      <c r="AO424" s="301">
        <v>0</v>
      </c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1:61" ht="15.75" hidden="1" customHeight="1">
      <c r="A425" t="s">
        <v>21</v>
      </c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317"/>
      <c r="P425" s="162"/>
      <c r="Q425" s="258"/>
      <c r="R425" s="258"/>
      <c r="S425" s="258"/>
      <c r="T425" s="258"/>
      <c r="U425" s="258"/>
      <c r="V425" s="108" t="s">
        <v>21</v>
      </c>
      <c r="W425" s="298"/>
      <c r="X425" s="291"/>
      <c r="Y425" s="291"/>
      <c r="Z425" s="292">
        <v>0</v>
      </c>
      <c r="AA425" s="291"/>
      <c r="AB425" s="291"/>
      <c r="AC425" s="292">
        <v>0</v>
      </c>
      <c r="AD425" s="300"/>
      <c r="AE425" s="299"/>
      <c r="AF425" s="292">
        <v>0</v>
      </c>
      <c r="AG425" s="293"/>
      <c r="AH425" s="294">
        <v>0</v>
      </c>
      <c r="AI425" s="295">
        <v>0</v>
      </c>
      <c r="AJ425" s="300"/>
      <c r="AK425" s="291"/>
      <c r="AL425" s="292">
        <v>0</v>
      </c>
      <c r="AM425" s="296"/>
      <c r="AN425" s="294">
        <v>0</v>
      </c>
      <c r="AO425" s="301">
        <v>0</v>
      </c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1:61" ht="15.75" hidden="1" customHeight="1">
      <c r="A426" t="s">
        <v>21</v>
      </c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317"/>
      <c r="P426" s="162"/>
      <c r="Q426" s="258"/>
      <c r="R426" s="258"/>
      <c r="S426" s="258"/>
      <c r="T426" s="258"/>
      <c r="U426" s="258"/>
      <c r="V426" s="108" t="s">
        <v>21</v>
      </c>
      <c r="W426" s="298"/>
      <c r="X426" s="291"/>
      <c r="Y426" s="291"/>
      <c r="Z426" s="292">
        <v>0</v>
      </c>
      <c r="AA426" s="291"/>
      <c r="AB426" s="291"/>
      <c r="AC426" s="292">
        <v>0</v>
      </c>
      <c r="AD426" s="300"/>
      <c r="AE426" s="299"/>
      <c r="AF426" s="292">
        <v>0</v>
      </c>
      <c r="AG426" s="293"/>
      <c r="AH426" s="294">
        <v>0</v>
      </c>
      <c r="AI426" s="295">
        <v>0</v>
      </c>
      <c r="AJ426" s="300"/>
      <c r="AK426" s="291"/>
      <c r="AL426" s="292">
        <v>0</v>
      </c>
      <c r="AM426" s="296"/>
      <c r="AN426" s="294">
        <v>0</v>
      </c>
      <c r="AO426" s="301">
        <v>0</v>
      </c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1:61" ht="15.75" customHeight="1">
      <c r="A427" t="s">
        <v>46</v>
      </c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 t="s">
        <v>560</v>
      </c>
      <c r="M427" s="258"/>
      <c r="N427" s="258"/>
      <c r="O427" s="317"/>
      <c r="P427" s="162"/>
      <c r="Q427" s="258"/>
      <c r="R427" s="258"/>
      <c r="S427" s="258"/>
      <c r="T427" s="258"/>
      <c r="U427" s="258"/>
      <c r="V427" s="109" t="s">
        <v>46</v>
      </c>
      <c r="W427" s="302" t="s">
        <v>148</v>
      </c>
      <c r="X427" s="275"/>
      <c r="Y427" s="275"/>
      <c r="Z427" s="276">
        <v>294342.00854293344</v>
      </c>
      <c r="AA427" s="275"/>
      <c r="AB427" s="275"/>
      <c r="AC427" s="276">
        <v>294342.00854293344</v>
      </c>
      <c r="AD427" s="304"/>
      <c r="AE427" s="303"/>
      <c r="AF427" s="276">
        <v>266583.15999999997</v>
      </c>
      <c r="AG427" s="277"/>
      <c r="AH427" s="278">
        <v>-27758.848542933469</v>
      </c>
      <c r="AI427" s="305">
        <v>-9.4308144054417217E-2</v>
      </c>
      <c r="AJ427" s="304"/>
      <c r="AK427" s="275"/>
      <c r="AL427" s="276">
        <v>315007.35999999999</v>
      </c>
      <c r="AM427" s="280"/>
      <c r="AN427" s="278">
        <v>-48424.200000000012</v>
      </c>
      <c r="AO427" s="306">
        <v>-0.15372402727352152</v>
      </c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1:61" ht="15.75" customHeight="1">
      <c r="A428" t="s">
        <v>584</v>
      </c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 t="s">
        <v>554</v>
      </c>
      <c r="M428" s="258">
        <v>354.44</v>
      </c>
      <c r="N428" s="258"/>
      <c r="O428" s="317">
        <v>-28285.162072157156</v>
      </c>
      <c r="P428" s="162"/>
      <c r="Q428" s="258">
        <v>27141.041320927539</v>
      </c>
      <c r="R428" s="258">
        <v>6732</v>
      </c>
      <c r="S428" s="258">
        <v>0.12</v>
      </c>
      <c r="T428" s="258"/>
      <c r="U428" s="258">
        <v>0.53097345132743368</v>
      </c>
      <c r="V428" s="108" t="s">
        <v>47</v>
      </c>
      <c r="W428" s="298" t="s">
        <v>149</v>
      </c>
      <c r="X428" s="291"/>
      <c r="Y428" s="291"/>
      <c r="Z428" s="292">
        <v>294342.00854293344</v>
      </c>
      <c r="AA428" s="291"/>
      <c r="AB428" s="291"/>
      <c r="AC428" s="292">
        <v>294342.00854293344</v>
      </c>
      <c r="AD428" s="300"/>
      <c r="AE428" s="299"/>
      <c r="AF428" s="292">
        <v>258135.87000000002</v>
      </c>
      <c r="AG428" s="293"/>
      <c r="AH428" s="294">
        <v>-36206.138542933419</v>
      </c>
      <c r="AI428" s="295">
        <v>-0.12300703770475326</v>
      </c>
      <c r="AJ428" s="300"/>
      <c r="AK428" s="291"/>
      <c r="AL428" s="292">
        <v>249680.31</v>
      </c>
      <c r="AM428" s="296"/>
      <c r="AN428" s="294">
        <v>8455.5600000000268</v>
      </c>
      <c r="AO428" s="301">
        <v>3.38655459054822E-2</v>
      </c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1:61" ht="15.75" customHeight="1">
      <c r="A429" t="s">
        <v>585</v>
      </c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 t="s">
        <v>555</v>
      </c>
      <c r="M429" s="258">
        <v>19738.32</v>
      </c>
      <c r="N429" s="258"/>
      <c r="O429" s="317">
        <v>-786.7281517126321</v>
      </c>
      <c r="P429" s="162"/>
      <c r="Q429" s="258">
        <v>-33.225053335260782</v>
      </c>
      <c r="R429" s="258">
        <v>6739</v>
      </c>
      <c r="S429" s="258">
        <v>8.5999999999999993E-2</v>
      </c>
      <c r="T429" s="258"/>
      <c r="U429" s="258">
        <v>0.38053097345132741</v>
      </c>
      <c r="V429" s="108" t="s">
        <v>48</v>
      </c>
      <c r="W429" s="298" t="s">
        <v>150</v>
      </c>
      <c r="X429" s="291"/>
      <c r="Y429" s="291"/>
      <c r="Z429" s="292">
        <v>210945.10612243565</v>
      </c>
      <c r="AA429" s="291"/>
      <c r="AB429" s="291"/>
      <c r="AC429" s="292">
        <v>210945.10612243565</v>
      </c>
      <c r="AD429" s="300"/>
      <c r="AE429" s="299"/>
      <c r="AF429" s="292">
        <v>204481.64</v>
      </c>
      <c r="AG429" s="293"/>
      <c r="AH429" s="294">
        <v>-6463.4661224356387</v>
      </c>
      <c r="AI429" s="295">
        <v>-3.0640512317380558E-2</v>
      </c>
      <c r="AJ429" s="300"/>
      <c r="AK429" s="291"/>
      <c r="AL429" s="292">
        <v>200754.57</v>
      </c>
      <c r="AM429" s="296"/>
      <c r="AN429" s="294">
        <v>3727.070000000007</v>
      </c>
      <c r="AO429" s="301">
        <v>1.856530588568921E-2</v>
      </c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1:61" ht="15.75" customHeight="1">
      <c r="A430" t="s">
        <v>586</v>
      </c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 t="s">
        <v>556</v>
      </c>
      <c r="M430" s="258">
        <v>33354.300000000003</v>
      </c>
      <c r="N430" s="258"/>
      <c r="O430" s="317">
        <v>28581.032987973809</v>
      </c>
      <c r="P430" s="162"/>
      <c r="Q430" s="258">
        <v>-28771.719779845411</v>
      </c>
      <c r="R430" s="258">
        <v>6731</v>
      </c>
      <c r="S430" s="258">
        <v>0.02</v>
      </c>
      <c r="T430" s="258"/>
      <c r="U430" s="258">
        <v>8.8495575221238951E-2</v>
      </c>
      <c r="V430" s="108" t="s">
        <v>49</v>
      </c>
      <c r="W430" s="298"/>
      <c r="X430" s="291"/>
      <c r="Y430" s="291"/>
      <c r="Z430" s="292">
        <v>49057.00142382225</v>
      </c>
      <c r="AA430" s="291"/>
      <c r="AB430" s="291"/>
      <c r="AC430" s="292">
        <v>49057.00142382225</v>
      </c>
      <c r="AD430" s="300"/>
      <c r="AE430" s="299"/>
      <c r="AF430" s="292">
        <v>85317.890000000014</v>
      </c>
      <c r="AG430" s="293"/>
      <c r="AH430" s="294">
        <v>36260.888576177764</v>
      </c>
      <c r="AI430" s="318">
        <v>0.73915827555186342</v>
      </c>
      <c r="AJ430" s="300"/>
      <c r="AK430" s="291"/>
      <c r="AL430" s="292">
        <v>98758.1</v>
      </c>
      <c r="AM430" s="296"/>
      <c r="AN430" s="294">
        <v>-13440.209999999992</v>
      </c>
      <c r="AO430" s="301">
        <v>-0.13609222939687976</v>
      </c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1:61" ht="15.75" hidden="1" customHeight="1">
      <c r="A431" t="s">
        <v>21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>
        <v>-1663.9035122531313</v>
      </c>
      <c r="R431" s="11"/>
      <c r="S431" s="11">
        <v>0.22599999999999998</v>
      </c>
      <c r="T431" s="258"/>
      <c r="U431" s="258"/>
      <c r="V431" s="30" t="s">
        <v>21</v>
      </c>
      <c r="W431" s="298"/>
      <c r="X431" s="291"/>
      <c r="Y431" s="299"/>
      <c r="Z431" s="292">
        <v>0</v>
      </c>
      <c r="AA431" s="291"/>
      <c r="AB431" s="299"/>
      <c r="AC431" s="292">
        <v>0</v>
      </c>
      <c r="AD431" s="300"/>
      <c r="AE431" s="299"/>
      <c r="AF431" s="292">
        <v>0</v>
      </c>
      <c r="AG431" s="293"/>
      <c r="AH431" s="294"/>
      <c r="AI431" s="295"/>
      <c r="AJ431" s="300"/>
      <c r="AK431" s="294"/>
      <c r="AL431" s="292">
        <v>0</v>
      </c>
      <c r="AM431" s="296"/>
      <c r="AN431" s="294"/>
      <c r="AO431" s="306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1:61" ht="15.75" customHeight="1">
      <c r="A432" t="s">
        <v>50</v>
      </c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O432">
        <v>-490.8572358959791</v>
      </c>
      <c r="Q432">
        <v>-1663.9035122531313</v>
      </c>
      <c r="R432" s="258"/>
      <c r="S432" s="258">
        <v>-2154.7607481491141</v>
      </c>
      <c r="T432" s="258"/>
      <c r="U432" s="258"/>
      <c r="V432" s="308" t="s">
        <v>50</v>
      </c>
      <c r="W432" s="309"/>
      <c r="X432" s="310">
        <v>0.50245571994793625</v>
      </c>
      <c r="Y432" s="309"/>
      <c r="Z432" s="311">
        <v>2116782.0938457502</v>
      </c>
      <c r="AA432" s="310">
        <v>0.50245571994793625</v>
      </c>
      <c r="AB432" s="309"/>
      <c r="AC432" s="311">
        <v>2116782.0938457502</v>
      </c>
      <c r="AD432" s="312">
        <v>0.45654237629755284</v>
      </c>
      <c r="AE432" s="319"/>
      <c r="AF432" s="311">
        <v>2000893.29</v>
      </c>
      <c r="AG432" s="320"/>
      <c r="AH432" s="314">
        <v>-115888.80384575017</v>
      </c>
      <c r="AI432" s="310">
        <v>-5.4747630463561063E-2</v>
      </c>
      <c r="AJ432" s="312">
        <v>0.58301188965282658</v>
      </c>
      <c r="AK432" s="309"/>
      <c r="AL432" s="311">
        <v>2154396.2799999998</v>
      </c>
      <c r="AM432" s="321"/>
      <c r="AN432" s="314">
        <v>-153502.98999999976</v>
      </c>
      <c r="AO432" s="289">
        <v>-7.1251046720151118E-2</v>
      </c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1:62" ht="15.75" customHeight="1">
      <c r="A433" t="s">
        <v>51</v>
      </c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>
        <v>53447.06</v>
      </c>
      <c r="N433" s="258">
        <v>9.7542630025364299E-2</v>
      </c>
      <c r="O433" s="258">
        <v>9.4505951774145017E-2</v>
      </c>
      <c r="P433" s="258">
        <v>51783.156487746863</v>
      </c>
      <c r="Q433" s="322">
        <v>-1663.903512253135</v>
      </c>
      <c r="S433" s="258"/>
      <c r="T433" s="258"/>
      <c r="U433" s="258"/>
      <c r="V433" s="222" t="s">
        <v>51</v>
      </c>
      <c r="W433" s="323" t="s">
        <v>140</v>
      </c>
      <c r="X433" s="324"/>
      <c r="Y433" s="324"/>
      <c r="Z433" s="325">
        <v>87054.666666666657</v>
      </c>
      <c r="AA433" s="324"/>
      <c r="AB433" s="324"/>
      <c r="AC433" s="325">
        <v>87054.666666666657</v>
      </c>
      <c r="AD433" s="326"/>
      <c r="AE433" s="327"/>
      <c r="AF433" s="325">
        <v>79544.649999999994</v>
      </c>
      <c r="AG433" s="326"/>
      <c r="AH433" s="328">
        <v>-7510.0166666666628</v>
      </c>
      <c r="AI433" s="329">
        <v>-8.626782404925637E-2</v>
      </c>
      <c r="AJ433" s="326"/>
      <c r="AK433" s="324"/>
      <c r="AL433" s="325">
        <v>153599.46000000002</v>
      </c>
      <c r="AM433" s="330"/>
      <c r="AN433" s="328">
        <v>-74054.810000000027</v>
      </c>
      <c r="AO433" s="297">
        <v>-0.48212936425687963</v>
      </c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1:62" ht="15.75" customHeight="1">
      <c r="A434" t="s">
        <v>52</v>
      </c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 t="s">
        <v>228</v>
      </c>
      <c r="M434" s="258"/>
      <c r="N434" s="258"/>
      <c r="O434" s="258"/>
      <c r="Q434" s="322"/>
      <c r="S434" s="258"/>
      <c r="T434" s="258"/>
      <c r="U434" s="258"/>
      <c r="V434" s="108" t="s">
        <v>52</v>
      </c>
      <c r="W434" s="298" t="s">
        <v>151</v>
      </c>
      <c r="X434" s="291"/>
      <c r="Y434" s="291"/>
      <c r="Z434" s="292">
        <v>44933.493174229829</v>
      </c>
      <c r="AA434" s="291"/>
      <c r="AB434" s="291"/>
      <c r="AC434" s="292">
        <v>44933.493174229829</v>
      </c>
      <c r="AD434" s="300"/>
      <c r="AE434" s="299"/>
      <c r="AF434" s="292">
        <v>26493.190000000002</v>
      </c>
      <c r="AG434" s="293"/>
      <c r="AH434" s="294">
        <v>-18440.303174229826</v>
      </c>
      <c r="AI434" s="295">
        <v>-0.41039104399756915</v>
      </c>
      <c r="AJ434" s="300"/>
      <c r="AK434" s="291"/>
      <c r="AL434" s="292">
        <v>36361.46</v>
      </c>
      <c r="AM434" s="296"/>
      <c r="AN434" s="294">
        <v>-9868.2699999999968</v>
      </c>
      <c r="AO434" s="301">
        <v>-0.27139366791102437</v>
      </c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1:62" ht="15.75" customHeight="1">
      <c r="A435" t="s">
        <v>53</v>
      </c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 t="s">
        <v>554</v>
      </c>
      <c r="M435" s="258">
        <v>258135.87000000002</v>
      </c>
      <c r="N435" s="258"/>
      <c r="O435" s="258">
        <v>-36206.138542933433</v>
      </c>
      <c r="P435" s="258"/>
      <c r="Q435" s="322">
        <v>32803.280442477859</v>
      </c>
      <c r="S435" s="258"/>
      <c r="T435" s="258"/>
      <c r="U435" s="258"/>
      <c r="V435" s="109" t="s">
        <v>53</v>
      </c>
      <c r="W435" s="302" t="s">
        <v>152</v>
      </c>
      <c r="X435" s="275"/>
      <c r="Y435" s="275"/>
      <c r="Z435" s="276">
        <v>221819.50000000003</v>
      </c>
      <c r="AA435" s="275"/>
      <c r="AB435" s="275"/>
      <c r="AC435" s="276">
        <v>221819.50000000003</v>
      </c>
      <c r="AD435" s="304"/>
      <c r="AE435" s="303"/>
      <c r="AF435" s="276">
        <v>176731.82</v>
      </c>
      <c r="AG435" s="277"/>
      <c r="AH435" s="278">
        <v>-45087.680000000022</v>
      </c>
      <c r="AI435" s="305">
        <v>-0.2032629232326284</v>
      </c>
      <c r="AJ435" s="304"/>
      <c r="AK435" s="275"/>
      <c r="AL435" s="276">
        <v>247440.93999999997</v>
      </c>
      <c r="AM435" s="280"/>
      <c r="AN435" s="278">
        <v>-70709.119999999966</v>
      </c>
      <c r="AO435" s="281">
        <v>-0.28576160436506576</v>
      </c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1:62" ht="15.75" customHeight="1">
      <c r="A436" t="s">
        <v>54</v>
      </c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 t="s">
        <v>555</v>
      </c>
      <c r="M436" s="258">
        <v>204481.64</v>
      </c>
      <c r="N436" s="258"/>
      <c r="O436" s="258">
        <v>-6463.4661224356596</v>
      </c>
      <c r="P436" s="258"/>
      <c r="Q436" s="322">
        <v>4024.751150442497</v>
      </c>
      <c r="S436" s="258"/>
      <c r="T436" s="258"/>
      <c r="U436" s="258"/>
      <c r="V436" s="108" t="s">
        <v>54</v>
      </c>
      <c r="W436" s="298" t="s">
        <v>153</v>
      </c>
      <c r="X436" s="291"/>
      <c r="Y436" s="291"/>
      <c r="Z436" s="292">
        <v>155864.90666666668</v>
      </c>
      <c r="AA436" s="291"/>
      <c r="AB436" s="291"/>
      <c r="AC436" s="292">
        <v>155864.90666666668</v>
      </c>
      <c r="AD436" s="300"/>
      <c r="AE436" s="299"/>
      <c r="AF436" s="292">
        <v>131883.14000000001</v>
      </c>
      <c r="AG436" s="293"/>
      <c r="AH436" s="294">
        <v>-23981.766666666663</v>
      </c>
      <c r="AI436" s="295">
        <v>-0.15386251581283891</v>
      </c>
      <c r="AJ436" s="300"/>
      <c r="AK436" s="291"/>
      <c r="AL436" s="292">
        <v>148494.70000000001</v>
      </c>
      <c r="AM436" s="296"/>
      <c r="AN436" s="294">
        <v>-16611.559999999998</v>
      </c>
      <c r="AO436" s="301">
        <v>-0.11186634943873415</v>
      </c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1:62" ht="15.75" customHeight="1">
      <c r="A437" t="s">
        <v>55</v>
      </c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 t="s">
        <v>556</v>
      </c>
      <c r="M437" s="258">
        <v>85317.890000000014</v>
      </c>
      <c r="N437" s="258"/>
      <c r="O437" s="258">
        <v>36260.888576177756</v>
      </c>
      <c r="P437" s="258"/>
      <c r="Q437" s="322">
        <v>-36828.03159292035</v>
      </c>
      <c r="S437" s="258"/>
      <c r="T437" s="258"/>
      <c r="U437" s="258"/>
      <c r="V437" s="108" t="s">
        <v>55</v>
      </c>
      <c r="W437" s="298" t="s">
        <v>154</v>
      </c>
      <c r="X437" s="291"/>
      <c r="Y437" s="291"/>
      <c r="Z437" s="292">
        <v>39912.42</v>
      </c>
      <c r="AA437" s="291"/>
      <c r="AB437" s="291"/>
      <c r="AC437" s="292">
        <v>39912.42</v>
      </c>
      <c r="AD437" s="300"/>
      <c r="AE437" s="299"/>
      <c r="AF437" s="292">
        <v>12750.530000000002</v>
      </c>
      <c r="AG437" s="293"/>
      <c r="AH437" s="294">
        <v>-27161.889999999996</v>
      </c>
      <c r="AI437" s="295">
        <v>-0.6805372863885476</v>
      </c>
      <c r="AJ437" s="300"/>
      <c r="AK437" s="291"/>
      <c r="AL437" s="292">
        <v>48616.000000000007</v>
      </c>
      <c r="AM437" s="296"/>
      <c r="AN437" s="294">
        <v>-35865.47</v>
      </c>
      <c r="AO437" s="301">
        <v>-0.73772975974987653</v>
      </c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1:62" ht="15.75" customHeight="1">
      <c r="A438" t="s">
        <v>56</v>
      </c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>
        <v>-6408.7160891913372</v>
      </c>
      <c r="P438" s="258"/>
      <c r="Q438" s="322">
        <v>0</v>
      </c>
      <c r="S438" s="258"/>
      <c r="T438" s="258"/>
      <c r="U438" s="258"/>
      <c r="V438" s="108" t="s">
        <v>56</v>
      </c>
      <c r="W438" s="298" t="s">
        <v>155</v>
      </c>
      <c r="X438" s="291"/>
      <c r="Y438" s="291"/>
      <c r="Z438" s="292">
        <v>196732.88456666667</v>
      </c>
      <c r="AA438" s="291"/>
      <c r="AB438" s="291"/>
      <c r="AC438" s="292">
        <v>196732.88456666667</v>
      </c>
      <c r="AD438" s="300"/>
      <c r="AE438" s="299"/>
      <c r="AF438" s="292">
        <v>134502.24</v>
      </c>
      <c r="AG438" s="293"/>
      <c r="AH438" s="294">
        <v>-62230.644566666684</v>
      </c>
      <c r="AI438" s="295">
        <v>-0.31632050078327728</v>
      </c>
      <c r="AJ438" s="300"/>
      <c r="AK438" s="291"/>
      <c r="AL438" s="292">
        <v>246822.18</v>
      </c>
      <c r="AM438" s="296"/>
      <c r="AN438" s="294">
        <v>-112319.94</v>
      </c>
      <c r="AO438" s="301">
        <v>-0.45506420857315177</v>
      </c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1:62" ht="15.75" customHeight="1"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>
        <v>547935.4</v>
      </c>
      <c r="N439" s="258">
        <v>1</v>
      </c>
      <c r="O439" s="258"/>
      <c r="P439" s="258"/>
      <c r="Q439" s="322"/>
      <c r="S439" s="258"/>
      <c r="T439" s="258"/>
      <c r="U439" s="258"/>
      <c r="V439" s="223" t="s">
        <v>99</v>
      </c>
      <c r="W439" s="331"/>
      <c r="X439" s="332"/>
      <c r="Y439" s="332"/>
      <c r="Z439" s="333">
        <v>0</v>
      </c>
      <c r="AA439" s="332"/>
      <c r="AB439" s="332"/>
      <c r="AC439" s="333">
        <v>0</v>
      </c>
      <c r="AD439" s="334"/>
      <c r="AE439" s="335"/>
      <c r="AF439" s="333">
        <v>0</v>
      </c>
      <c r="AG439" s="336"/>
      <c r="AH439" s="337">
        <v>0</v>
      </c>
      <c r="AI439" s="338">
        <v>0</v>
      </c>
      <c r="AJ439" s="334"/>
      <c r="AK439" s="332"/>
      <c r="AL439" s="333">
        <v>0</v>
      </c>
      <c r="AM439" s="339"/>
      <c r="AN439" s="337">
        <v>0</v>
      </c>
      <c r="AO439" s="340">
        <v>0</v>
      </c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1:62" ht="15.75" customHeight="1">
      <c r="A440" t="s">
        <v>57</v>
      </c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341"/>
      <c r="Q440" s="322"/>
      <c r="R440" s="258"/>
      <c r="S440" s="258"/>
      <c r="T440" s="258"/>
      <c r="U440" s="258"/>
      <c r="V440" s="108" t="s">
        <v>57</v>
      </c>
      <c r="W440" s="298" t="s">
        <v>156</v>
      </c>
      <c r="X440" s="291"/>
      <c r="Y440" s="299"/>
      <c r="Z440" s="292">
        <v>8495.5648763650315</v>
      </c>
      <c r="AA440" s="291"/>
      <c r="AB440" s="299"/>
      <c r="AC440" s="292">
        <v>8495.5648763650315</v>
      </c>
      <c r="AD440" s="300"/>
      <c r="AE440" s="299"/>
      <c r="AF440" s="292">
        <v>10066.560000000001</v>
      </c>
      <c r="AG440" s="293"/>
      <c r="AH440" s="294">
        <v>1570.9951236349698</v>
      </c>
      <c r="AI440" s="295">
        <v>0.18491944285017881</v>
      </c>
      <c r="AJ440" s="300"/>
      <c r="AK440" s="291"/>
      <c r="AL440" s="292">
        <v>8586.59</v>
      </c>
      <c r="AM440" s="296"/>
      <c r="AN440" s="294">
        <v>1479.9700000000012</v>
      </c>
      <c r="AO440" s="301">
        <v>0.17235829357172069</v>
      </c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1:62" ht="15.75" customHeight="1">
      <c r="A441" t="s">
        <v>58</v>
      </c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Q441" s="322"/>
      <c r="S441" s="258"/>
      <c r="T441" s="258"/>
      <c r="U441" s="258"/>
      <c r="V441" s="108" t="s">
        <v>58</v>
      </c>
      <c r="W441" s="298" t="s">
        <v>157</v>
      </c>
      <c r="X441" s="291"/>
      <c r="Y441" s="291"/>
      <c r="Z441" s="292">
        <v>12120</v>
      </c>
      <c r="AA441" s="291"/>
      <c r="AB441" s="291"/>
      <c r="AC441" s="292">
        <v>12120</v>
      </c>
      <c r="AD441" s="300"/>
      <c r="AE441" s="299"/>
      <c r="AF441" s="292">
        <v>4662.03</v>
      </c>
      <c r="AG441" s="293"/>
      <c r="AH441" s="294">
        <v>-7457.97</v>
      </c>
      <c r="AI441" s="318">
        <v>-0.61534405940594061</v>
      </c>
      <c r="AJ441" s="300"/>
      <c r="AK441" s="291"/>
      <c r="AL441" s="292">
        <v>12120</v>
      </c>
      <c r="AM441" s="296"/>
      <c r="AN441" s="294">
        <v>-7457.97</v>
      </c>
      <c r="AO441" s="301">
        <v>-0.61534405940594061</v>
      </c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1:62" ht="15.75" customHeight="1">
      <c r="A442" t="s">
        <v>59</v>
      </c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 t="s">
        <v>59</v>
      </c>
      <c r="W442" s="298" t="s">
        <v>158</v>
      </c>
      <c r="X442" s="291"/>
      <c r="Y442" s="291"/>
      <c r="Z442" s="292">
        <v>17440</v>
      </c>
      <c r="AA442" s="291"/>
      <c r="AB442" s="291"/>
      <c r="AC442" s="292">
        <v>17440</v>
      </c>
      <c r="AD442" s="300"/>
      <c r="AE442" s="299"/>
      <c r="AF442" s="292">
        <v>16020.57</v>
      </c>
      <c r="AG442" s="293"/>
      <c r="AH442" s="294">
        <v>-1419.4300000000003</v>
      </c>
      <c r="AI442" s="295">
        <v>-8.1389334862385337E-2</v>
      </c>
      <c r="AJ442" s="300"/>
      <c r="AK442" s="291"/>
      <c r="AL442" s="292">
        <v>14800</v>
      </c>
      <c r="AM442" s="296"/>
      <c r="AN442" s="294">
        <v>1220.5699999999997</v>
      </c>
      <c r="AO442" s="301">
        <v>8.2470945945945923E-2</v>
      </c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1:62" ht="15.75" customHeight="1">
      <c r="A443" t="s">
        <v>60</v>
      </c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S443" s="258"/>
      <c r="T443" s="258"/>
      <c r="U443" s="258"/>
      <c r="V443" s="108" t="s">
        <v>60</v>
      </c>
      <c r="W443" s="298" t="s">
        <v>159</v>
      </c>
      <c r="X443" s="291"/>
      <c r="Y443" s="291"/>
      <c r="Z443" s="292">
        <v>15592.800000000001</v>
      </c>
      <c r="AA443" s="291"/>
      <c r="AB443" s="291"/>
      <c r="AC443" s="292">
        <v>15592.800000000001</v>
      </c>
      <c r="AD443" s="300"/>
      <c r="AE443" s="299"/>
      <c r="AF443" s="292">
        <v>6338.7799999999988</v>
      </c>
      <c r="AG443" s="293"/>
      <c r="AH443" s="294">
        <v>-9254.0200000000023</v>
      </c>
      <c r="AI443" s="318">
        <v>-0.59348032425221908</v>
      </c>
      <c r="AJ443" s="300"/>
      <c r="AK443" s="291"/>
      <c r="AL443" s="292">
        <v>13376.86</v>
      </c>
      <c r="AM443" s="296"/>
      <c r="AN443" s="294">
        <v>-7038.0800000000017</v>
      </c>
      <c r="AO443" s="301">
        <v>-0.52613842112424003</v>
      </c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1:62" ht="15.75" customHeight="1">
      <c r="A444" t="s">
        <v>61</v>
      </c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S444" s="258"/>
      <c r="T444" s="258"/>
      <c r="U444" s="258"/>
      <c r="V444" s="108" t="s">
        <v>61</v>
      </c>
      <c r="W444" s="298" t="s">
        <v>160</v>
      </c>
      <c r="X444" s="291"/>
      <c r="Y444" s="291"/>
      <c r="Z444" s="292">
        <v>6920</v>
      </c>
      <c r="AA444" s="291"/>
      <c r="AB444" s="291"/>
      <c r="AC444" s="292">
        <v>6920</v>
      </c>
      <c r="AD444" s="300"/>
      <c r="AE444" s="299"/>
      <c r="AF444" s="292">
        <v>3449.92</v>
      </c>
      <c r="AG444" s="293"/>
      <c r="AH444" s="294">
        <v>-3470.08</v>
      </c>
      <c r="AI444" s="295">
        <v>-0.50145664739884388</v>
      </c>
      <c r="AJ444" s="300"/>
      <c r="AK444" s="291"/>
      <c r="AL444" s="292">
        <v>3540.3799999999997</v>
      </c>
      <c r="AM444" s="296"/>
      <c r="AN444" s="294">
        <v>-90.459999999999582</v>
      </c>
      <c r="AO444" s="301">
        <v>-2.5550929561233424E-2</v>
      </c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1:62" ht="15.75" customHeight="1">
      <c r="A445" t="s">
        <v>62</v>
      </c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 t="s">
        <v>62</v>
      </c>
      <c r="W445" s="298" t="s">
        <v>161</v>
      </c>
      <c r="X445" s="291"/>
      <c r="Y445" s="299"/>
      <c r="Z445" s="292">
        <v>31128</v>
      </c>
      <c r="AA445" s="291"/>
      <c r="AB445" s="299"/>
      <c r="AC445" s="292">
        <v>31128</v>
      </c>
      <c r="AD445" s="300"/>
      <c r="AE445" s="299"/>
      <c r="AF445" s="292">
        <v>17297.560000000001</v>
      </c>
      <c r="AG445" s="293"/>
      <c r="AH445" s="294">
        <v>-13830.439999999999</v>
      </c>
      <c r="AI445" s="318">
        <v>-0.44430866101259314</v>
      </c>
      <c r="AJ445" s="300"/>
      <c r="AK445" s="291"/>
      <c r="AL445" s="292">
        <v>42759.28</v>
      </c>
      <c r="AM445" s="296"/>
      <c r="AN445" s="294">
        <v>-25461.719999999998</v>
      </c>
      <c r="AO445" s="301">
        <v>-0.59546652796773003</v>
      </c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1:62" ht="15.75" customHeight="1">
      <c r="A446" t="s">
        <v>63</v>
      </c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 t="s">
        <v>63</v>
      </c>
      <c r="W446" s="298" t="s">
        <v>162</v>
      </c>
      <c r="X446" s="291"/>
      <c r="Y446" s="299"/>
      <c r="Z446" s="292">
        <v>25508.666666666668</v>
      </c>
      <c r="AA446" s="291"/>
      <c r="AB446" s="299"/>
      <c r="AC446" s="292">
        <v>25508.666666666668</v>
      </c>
      <c r="AD446" s="300"/>
      <c r="AE446" s="299"/>
      <c r="AF446" s="292">
        <v>19993.099999999999</v>
      </c>
      <c r="AG446" s="293"/>
      <c r="AH446" s="294">
        <v>-5515.5666666666693</v>
      </c>
      <c r="AI446" s="295">
        <v>-0.21622324438752852</v>
      </c>
      <c r="AJ446" s="300"/>
      <c r="AK446" s="291"/>
      <c r="AL446" s="292">
        <v>62100</v>
      </c>
      <c r="AM446" s="296"/>
      <c r="AN446" s="294">
        <v>-42106.9</v>
      </c>
      <c r="AO446" s="301">
        <v>-0.67804991948470217</v>
      </c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1:62" ht="15.75" customHeight="1">
      <c r="A447" t="s">
        <v>64</v>
      </c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 t="s">
        <v>64</v>
      </c>
      <c r="W447" s="298" t="s">
        <v>163</v>
      </c>
      <c r="X447" s="291"/>
      <c r="Y447" s="299"/>
      <c r="Z447" s="292">
        <v>65256.639995545025</v>
      </c>
      <c r="AA447" s="291"/>
      <c r="AB447" s="299"/>
      <c r="AC447" s="292">
        <v>65256.639995545025</v>
      </c>
      <c r="AD447" s="300"/>
      <c r="AE447" s="299"/>
      <c r="AF447" s="292">
        <v>51374.23</v>
      </c>
      <c r="AG447" s="293"/>
      <c r="AH447" s="294">
        <v>-13882.409995545022</v>
      </c>
      <c r="AI447" s="295">
        <v>-0.21273559282998256</v>
      </c>
      <c r="AJ447" s="300"/>
      <c r="AK447" s="291"/>
      <c r="AL447" s="292">
        <v>56692.1</v>
      </c>
      <c r="AM447" s="296"/>
      <c r="AN447" s="294">
        <v>-5317.8699999999953</v>
      </c>
      <c r="AO447" s="301">
        <v>-9.3802663863218963E-2</v>
      </c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1:62" ht="15.75" hidden="1" customHeight="1">
      <c r="A448" t="s">
        <v>21</v>
      </c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 t="s">
        <v>21</v>
      </c>
      <c r="W448" s="298"/>
      <c r="X448" s="291"/>
      <c r="Y448" s="299"/>
      <c r="Z448" s="292">
        <v>0</v>
      </c>
      <c r="AA448" s="291"/>
      <c r="AB448" s="299"/>
      <c r="AC448" s="292">
        <v>0</v>
      </c>
      <c r="AD448" s="300"/>
      <c r="AE448" s="299"/>
      <c r="AF448" s="292">
        <v>0</v>
      </c>
      <c r="AG448" s="293"/>
      <c r="AH448" s="294">
        <v>0</v>
      </c>
      <c r="AI448" s="295">
        <v>0</v>
      </c>
      <c r="AJ448" s="300"/>
      <c r="AK448" s="291"/>
      <c r="AL448" s="292">
        <v>0</v>
      </c>
      <c r="AM448" s="296"/>
      <c r="AN448" s="294">
        <v>0</v>
      </c>
      <c r="AO448" s="301">
        <v>0</v>
      </c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1:62" ht="15.75" hidden="1" customHeight="1">
      <c r="A449" t="s">
        <v>21</v>
      </c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 t="s">
        <v>21</v>
      </c>
      <c r="W449" s="298"/>
      <c r="X449" s="291"/>
      <c r="Y449" s="299"/>
      <c r="Z449" s="292">
        <v>0</v>
      </c>
      <c r="AA449" s="291"/>
      <c r="AB449" s="299"/>
      <c r="AC449" s="292">
        <v>0</v>
      </c>
      <c r="AD449" s="300"/>
      <c r="AE449" s="299"/>
      <c r="AF449" s="292">
        <v>0</v>
      </c>
      <c r="AG449" s="293"/>
      <c r="AH449" s="294">
        <v>0</v>
      </c>
      <c r="AI449" s="295">
        <v>0</v>
      </c>
      <c r="AJ449" s="300"/>
      <c r="AK449" s="291"/>
      <c r="AL449" s="292">
        <v>0</v>
      </c>
      <c r="AM449" s="296"/>
      <c r="AN449" s="294">
        <v>0</v>
      </c>
      <c r="AO449" s="301">
        <v>0</v>
      </c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1:62" ht="15.75" hidden="1" customHeight="1">
      <c r="A450" t="s">
        <v>21</v>
      </c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 t="s">
        <v>21</v>
      </c>
      <c r="W450" s="298"/>
      <c r="X450" s="291"/>
      <c r="Y450" s="299"/>
      <c r="Z450" s="292">
        <v>0</v>
      </c>
      <c r="AA450" s="291"/>
      <c r="AB450" s="299"/>
      <c r="AC450" s="292">
        <v>0</v>
      </c>
      <c r="AD450" s="300"/>
      <c r="AE450" s="299"/>
      <c r="AF450" s="292">
        <v>0</v>
      </c>
      <c r="AG450" s="293"/>
      <c r="AH450" s="294">
        <v>0</v>
      </c>
      <c r="AI450" s="295">
        <v>0</v>
      </c>
      <c r="AJ450" s="300"/>
      <c r="AK450" s="291"/>
      <c r="AL450" s="292">
        <v>0</v>
      </c>
      <c r="AM450" s="296"/>
      <c r="AN450" s="294">
        <v>0</v>
      </c>
      <c r="AO450" s="301">
        <v>0</v>
      </c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1:62" ht="15.75" customHeight="1">
      <c r="A451" t="s">
        <v>65</v>
      </c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 t="s">
        <v>65</v>
      </c>
      <c r="W451" s="342"/>
      <c r="X451" s="310">
        <v>0.22046227389829715</v>
      </c>
      <c r="Y451" s="309"/>
      <c r="Z451" s="311">
        <v>928779.54261280654</v>
      </c>
      <c r="AA451" s="310">
        <v>0.22046227389829715</v>
      </c>
      <c r="AB451" s="309"/>
      <c r="AC451" s="311">
        <v>928779.54261280654</v>
      </c>
      <c r="AD451" s="312">
        <v>0.15768968603608524</v>
      </c>
      <c r="AE451" s="309"/>
      <c r="AF451" s="311">
        <v>691108.32000000018</v>
      </c>
      <c r="AG451" s="320"/>
      <c r="AH451" s="343">
        <v>-237671.2226128066</v>
      </c>
      <c r="AI451" s="310">
        <v>-0.25589627215969801</v>
      </c>
      <c r="AJ451" s="312">
        <v>0.29640727178801252</v>
      </c>
      <c r="AK451" s="310"/>
      <c r="AL451" s="311">
        <v>1095309.95</v>
      </c>
      <c r="AM451" s="321"/>
      <c r="AN451" s="314">
        <v>-404201.62999999995</v>
      </c>
      <c r="AO451" s="344">
        <v>-0.36902945143518506</v>
      </c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1:62" ht="15.75" customHeight="1">
      <c r="A452" t="s">
        <v>164</v>
      </c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 t="s">
        <v>164</v>
      </c>
      <c r="W452" s="298" t="s">
        <v>165</v>
      </c>
      <c r="X452" s="291"/>
      <c r="Y452" s="299"/>
      <c r="Z452" s="292">
        <v>208000</v>
      </c>
      <c r="AA452" s="291"/>
      <c r="AB452" s="299"/>
      <c r="AC452" s="292">
        <v>208000</v>
      </c>
      <c r="AD452" s="300"/>
      <c r="AE452" s="299"/>
      <c r="AF452" s="292">
        <v>208000</v>
      </c>
      <c r="AG452" s="293"/>
      <c r="AH452" s="294">
        <v>0</v>
      </c>
      <c r="AI452" s="295">
        <v>0</v>
      </c>
      <c r="AJ452" s="300"/>
      <c r="AK452" s="291"/>
      <c r="AL452" s="292">
        <v>222236.99</v>
      </c>
      <c r="AM452" s="296"/>
      <c r="AN452" s="294">
        <v>-14236.989999999991</v>
      </c>
      <c r="AO452" s="301">
        <v>-6.4062197746648702E-2</v>
      </c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1:62" ht="15.75" customHeight="1">
      <c r="A453" t="s">
        <v>166</v>
      </c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 t="s">
        <v>166</v>
      </c>
      <c r="W453" s="298" t="s">
        <v>167</v>
      </c>
      <c r="X453" s="291"/>
      <c r="Y453" s="299"/>
      <c r="Z453" s="292">
        <v>38480</v>
      </c>
      <c r="AA453" s="291"/>
      <c r="AB453" s="299"/>
      <c r="AC453" s="292">
        <v>38480</v>
      </c>
      <c r="AD453" s="300"/>
      <c r="AE453" s="299"/>
      <c r="AF453" s="292">
        <v>38480</v>
      </c>
      <c r="AG453" s="293"/>
      <c r="AH453" s="294">
        <v>0</v>
      </c>
      <c r="AI453" s="295">
        <v>0</v>
      </c>
      <c r="AJ453" s="300"/>
      <c r="AK453" s="291"/>
      <c r="AL453" s="292">
        <v>37600</v>
      </c>
      <c r="AM453" s="296"/>
      <c r="AN453" s="294">
        <v>880</v>
      </c>
      <c r="AO453" s="301">
        <v>2.3404255319148935E-2</v>
      </c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1:62" ht="15.75" customHeight="1">
      <c r="A454" t="s">
        <v>168</v>
      </c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 t="s">
        <v>168</v>
      </c>
      <c r="W454" s="302" t="s">
        <v>169</v>
      </c>
      <c r="X454" s="275"/>
      <c r="Y454" s="303"/>
      <c r="Z454" s="276">
        <v>25600</v>
      </c>
      <c r="AA454" s="275"/>
      <c r="AB454" s="303"/>
      <c r="AC454" s="276">
        <v>25600</v>
      </c>
      <c r="AD454" s="304"/>
      <c r="AE454" s="303"/>
      <c r="AF454" s="276">
        <v>25600</v>
      </c>
      <c r="AG454" s="277"/>
      <c r="AH454" s="278">
        <v>0</v>
      </c>
      <c r="AI454" s="305">
        <v>0</v>
      </c>
      <c r="AJ454" s="304"/>
      <c r="AK454" s="275"/>
      <c r="AL454" s="276">
        <v>25200</v>
      </c>
      <c r="AM454" s="280"/>
      <c r="AN454" s="278">
        <v>400</v>
      </c>
      <c r="AO454" s="281">
        <v>1.5873015873015872E-2</v>
      </c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1:62" ht="15.75" customHeight="1">
      <c r="A455" t="s">
        <v>170</v>
      </c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 t="s">
        <v>170</v>
      </c>
      <c r="W455" s="298"/>
      <c r="X455" s="291"/>
      <c r="Y455" s="299"/>
      <c r="Z455" s="292">
        <v>0</v>
      </c>
      <c r="AA455" s="291"/>
      <c r="AB455" s="299"/>
      <c r="AC455" s="292">
        <v>0</v>
      </c>
      <c r="AD455" s="300"/>
      <c r="AE455" s="299"/>
      <c r="AF455" s="292">
        <v>0</v>
      </c>
      <c r="AG455" s="293"/>
      <c r="AH455" s="294">
        <v>0</v>
      </c>
      <c r="AI455" s="295">
        <v>0</v>
      </c>
      <c r="AJ455" s="300"/>
      <c r="AK455" s="291"/>
      <c r="AL455" s="292">
        <v>0</v>
      </c>
      <c r="AM455" s="296"/>
      <c r="AN455" s="294">
        <v>0</v>
      </c>
      <c r="AO455" s="301">
        <v>0</v>
      </c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1:62" ht="15.75" customHeight="1">
      <c r="A456" t="s">
        <v>171</v>
      </c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 t="s">
        <v>171</v>
      </c>
      <c r="W456" s="302" t="s">
        <v>172</v>
      </c>
      <c r="X456" s="275"/>
      <c r="Y456" s="303"/>
      <c r="Z456" s="276">
        <v>29664.666666666679</v>
      </c>
      <c r="AA456" s="275"/>
      <c r="AB456" s="303"/>
      <c r="AC456" s="276">
        <v>29664.666666666679</v>
      </c>
      <c r="AD456" s="304"/>
      <c r="AE456" s="303"/>
      <c r="AF456" s="276">
        <v>29664.880000000001</v>
      </c>
      <c r="AG456" s="277"/>
      <c r="AH456" s="278">
        <v>0.21333333332222537</v>
      </c>
      <c r="AI456" s="305">
        <v>7.1914960555394281E-6</v>
      </c>
      <c r="AJ456" s="304"/>
      <c r="AK456" s="275"/>
      <c r="AL456" s="276">
        <v>12000</v>
      </c>
      <c r="AM456" s="280"/>
      <c r="AN456" s="278">
        <v>17664.88</v>
      </c>
      <c r="AO456" s="281">
        <v>1.4720733333333333</v>
      </c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1:62" ht="15.75" customHeight="1">
      <c r="A457" t="s">
        <v>173</v>
      </c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 t="s">
        <v>173</v>
      </c>
      <c r="W457" s="298" t="s">
        <v>174</v>
      </c>
      <c r="X457" s="345"/>
      <c r="Y457" s="346"/>
      <c r="Z457" s="292">
        <v>30480</v>
      </c>
      <c r="AA457" s="345"/>
      <c r="AB457" s="346"/>
      <c r="AC457" s="292">
        <v>30480</v>
      </c>
      <c r="AD457" s="300"/>
      <c r="AE457" s="299"/>
      <c r="AF457" s="292">
        <v>18558.059999999998</v>
      </c>
      <c r="AG457" s="293"/>
      <c r="AH457" s="294">
        <v>-11921.940000000002</v>
      </c>
      <c r="AI457" s="295">
        <v>-0.39113976377952764</v>
      </c>
      <c r="AJ457" s="300"/>
      <c r="AK457" s="291"/>
      <c r="AL457" s="292">
        <v>29360.000000000004</v>
      </c>
      <c r="AM457" s="296"/>
      <c r="AN457" s="294">
        <v>-10801.940000000006</v>
      </c>
      <c r="AO457" s="301">
        <v>-0.36791348773841975</v>
      </c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1:62" ht="15.75" customHeight="1">
      <c r="A458" t="s">
        <v>175</v>
      </c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 t="s">
        <v>175</v>
      </c>
      <c r="W458" s="298" t="s">
        <v>176</v>
      </c>
      <c r="X458" s="291"/>
      <c r="Y458" s="299"/>
      <c r="Z458" s="292">
        <v>49737.333333333343</v>
      </c>
      <c r="AA458" s="291"/>
      <c r="AB458" s="299"/>
      <c r="AC458" s="292">
        <v>49737.333333333343</v>
      </c>
      <c r="AD458" s="300"/>
      <c r="AE458" s="299"/>
      <c r="AF458" s="292">
        <v>52098.42</v>
      </c>
      <c r="AG458" s="293"/>
      <c r="AH458" s="294">
        <v>2361.0866666666552</v>
      </c>
      <c r="AI458" s="295">
        <v>4.747111492373244E-2</v>
      </c>
      <c r="AJ458" s="300"/>
      <c r="AK458" s="291"/>
      <c r="AL458" s="292">
        <v>64200</v>
      </c>
      <c r="AM458" s="296"/>
      <c r="AN458" s="294">
        <v>-12101.580000000002</v>
      </c>
      <c r="AO458" s="301">
        <v>-0.18849813084112152</v>
      </c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1:62" ht="15.75" customHeight="1">
      <c r="A459" t="s">
        <v>177</v>
      </c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 t="s">
        <v>177</v>
      </c>
      <c r="W459" s="302" t="s">
        <v>178</v>
      </c>
      <c r="X459" s="275"/>
      <c r="Y459" s="303"/>
      <c r="Z459" s="276">
        <v>8000</v>
      </c>
      <c r="AA459" s="275"/>
      <c r="AB459" s="303"/>
      <c r="AC459" s="276">
        <v>8000</v>
      </c>
      <c r="AD459" s="304"/>
      <c r="AE459" s="303"/>
      <c r="AF459" s="276">
        <v>8451.16</v>
      </c>
      <c r="AG459" s="277"/>
      <c r="AH459" s="278">
        <v>451.15999999999985</v>
      </c>
      <c r="AI459" s="305">
        <v>5.639499999999998E-2</v>
      </c>
      <c r="AJ459" s="304"/>
      <c r="AK459" s="275"/>
      <c r="AL459" s="276">
        <v>7072</v>
      </c>
      <c r="AM459" s="280"/>
      <c r="AN459" s="278">
        <v>1379.1599999999999</v>
      </c>
      <c r="AO459" s="281">
        <v>0.19501696832579182</v>
      </c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1:62" ht="15.75" customHeight="1">
      <c r="A460" t="s">
        <v>179</v>
      </c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 t="s">
        <v>179</v>
      </c>
      <c r="W460" s="298" t="s">
        <v>180</v>
      </c>
      <c r="X460" s="291"/>
      <c r="Y460" s="299"/>
      <c r="Z460" s="292">
        <v>7200</v>
      </c>
      <c r="AA460" s="291"/>
      <c r="AB460" s="299"/>
      <c r="AC460" s="292">
        <v>7200</v>
      </c>
      <c r="AD460" s="300"/>
      <c r="AE460" s="299"/>
      <c r="AF460" s="292">
        <v>0</v>
      </c>
      <c r="AG460" s="293"/>
      <c r="AH460" s="294">
        <v>-7200</v>
      </c>
      <c r="AI460" s="349">
        <v>-1</v>
      </c>
      <c r="AJ460" s="291"/>
      <c r="AK460" s="291"/>
      <c r="AL460" s="292">
        <v>7200</v>
      </c>
      <c r="AM460" s="296"/>
      <c r="AN460" s="294">
        <v>-7200</v>
      </c>
      <c r="AO460" s="301">
        <v>-1</v>
      </c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1:62" ht="15.75" customHeight="1">
      <c r="A461" t="s">
        <v>181</v>
      </c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 t="s">
        <v>181</v>
      </c>
      <c r="W461" s="298" t="s">
        <v>182</v>
      </c>
      <c r="X461" s="291"/>
      <c r="Y461" s="299"/>
      <c r="Z461" s="292">
        <v>0</v>
      </c>
      <c r="AA461" s="291"/>
      <c r="AB461" s="299"/>
      <c r="AC461" s="292">
        <v>0</v>
      </c>
      <c r="AD461" s="300"/>
      <c r="AE461" s="299"/>
      <c r="AF461" s="292">
        <v>0</v>
      </c>
      <c r="AG461" s="293"/>
      <c r="AH461" s="294">
        <v>0</v>
      </c>
      <c r="AI461" s="318">
        <v>0</v>
      </c>
      <c r="AJ461" s="291"/>
      <c r="AK461" s="291"/>
      <c r="AL461" s="292">
        <v>0</v>
      </c>
      <c r="AM461" s="296"/>
      <c r="AN461" s="294">
        <v>0</v>
      </c>
      <c r="AO461" s="301">
        <v>0</v>
      </c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1:62" ht="15.75" hidden="1" customHeight="1">
      <c r="A462" t="s">
        <v>21</v>
      </c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 t="s">
        <v>21</v>
      </c>
      <c r="W462" s="298"/>
      <c r="X462" s="291"/>
      <c r="Y462" s="299"/>
      <c r="Z462" s="292">
        <v>0</v>
      </c>
      <c r="AA462" s="291"/>
      <c r="AB462" s="299"/>
      <c r="AC462" s="292">
        <v>0</v>
      </c>
      <c r="AD462" s="300"/>
      <c r="AE462" s="299"/>
      <c r="AF462" s="292">
        <v>0</v>
      </c>
      <c r="AG462" s="293"/>
      <c r="AH462" s="294">
        <v>0</v>
      </c>
      <c r="AI462" s="318">
        <v>1</v>
      </c>
      <c r="AJ462" s="291"/>
      <c r="AK462" s="291"/>
      <c r="AL462" s="292">
        <v>0</v>
      </c>
      <c r="AM462" s="296"/>
      <c r="AN462" s="294">
        <v>0</v>
      </c>
      <c r="AO462" s="301">
        <v>1</v>
      </c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1:62" ht="15.75" hidden="1" customHeight="1">
      <c r="A463" t="s">
        <v>21</v>
      </c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 t="s">
        <v>21</v>
      </c>
      <c r="W463" s="298"/>
      <c r="X463" s="291"/>
      <c r="Y463" s="299"/>
      <c r="Z463" s="292">
        <v>0</v>
      </c>
      <c r="AA463" s="291"/>
      <c r="AB463" s="299"/>
      <c r="AC463" s="292">
        <v>0</v>
      </c>
      <c r="AD463" s="300"/>
      <c r="AE463" s="299"/>
      <c r="AF463" s="292">
        <v>0</v>
      </c>
      <c r="AG463" s="293"/>
      <c r="AH463" s="294">
        <v>0</v>
      </c>
      <c r="AI463" s="318">
        <v>2</v>
      </c>
      <c r="AJ463" s="291"/>
      <c r="AK463" s="291"/>
      <c r="AL463" s="292">
        <v>0</v>
      </c>
      <c r="AM463" s="296"/>
      <c r="AN463" s="294">
        <v>0</v>
      </c>
      <c r="AO463" s="301">
        <v>2</v>
      </c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1:62" ht="15.75" hidden="1" customHeight="1">
      <c r="A464" t="s">
        <v>21</v>
      </c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 t="s">
        <v>21</v>
      </c>
      <c r="W464" s="298"/>
      <c r="X464" s="291"/>
      <c r="Y464" s="299"/>
      <c r="Z464" s="292">
        <v>0</v>
      </c>
      <c r="AA464" s="291"/>
      <c r="AB464" s="299"/>
      <c r="AC464" s="292">
        <v>0</v>
      </c>
      <c r="AD464" s="300"/>
      <c r="AE464" s="299"/>
      <c r="AF464" s="292">
        <v>0</v>
      </c>
      <c r="AG464" s="293"/>
      <c r="AH464" s="294">
        <v>0</v>
      </c>
      <c r="AI464" s="318">
        <v>3</v>
      </c>
      <c r="AJ464" s="291"/>
      <c r="AK464" s="291"/>
      <c r="AL464" s="292">
        <v>0</v>
      </c>
      <c r="AM464" s="296"/>
      <c r="AN464" s="294">
        <v>0</v>
      </c>
      <c r="AO464" s="301">
        <v>3</v>
      </c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1:62" ht="15.75" customHeight="1">
      <c r="A465" t="s">
        <v>183</v>
      </c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 t="s">
        <v>183</v>
      </c>
      <c r="W465" s="309"/>
      <c r="X465" s="310">
        <v>9.4273434769759509E-2</v>
      </c>
      <c r="Y465" s="309"/>
      <c r="Z465" s="311">
        <v>397162</v>
      </c>
      <c r="AA465" s="310">
        <v>9.4273434769759509E-2</v>
      </c>
      <c r="AB465" s="309"/>
      <c r="AC465" s="311">
        <v>397162</v>
      </c>
      <c r="AD465" s="312">
        <v>8.6898844315536308E-2</v>
      </c>
      <c r="AE465" s="309"/>
      <c r="AF465" s="311">
        <v>380852.51999999996</v>
      </c>
      <c r="AG465" s="320"/>
      <c r="AH465" s="350">
        <v>-16309.480000000025</v>
      </c>
      <c r="AI465" s="310">
        <v>-4.1065056576409686E-2</v>
      </c>
      <c r="AJ465" s="312">
        <v>0.10956361051724958</v>
      </c>
      <c r="AK465" s="310"/>
      <c r="AL465" s="311">
        <v>404868.99</v>
      </c>
      <c r="AM465" s="321"/>
      <c r="AN465" s="314">
        <v>-24016.469999999998</v>
      </c>
      <c r="AO465" s="344">
        <v>-5.9319114560984279E-2</v>
      </c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1:62" ht="15.75" customHeight="1">
      <c r="A466" t="s">
        <v>522</v>
      </c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>
        <v>0</v>
      </c>
      <c r="AI466" s="295"/>
      <c r="AJ466" s="300"/>
      <c r="AK466" s="291"/>
      <c r="AL466" s="351"/>
      <c r="AM466" s="352"/>
      <c r="AN466" s="294">
        <v>0</v>
      </c>
      <c r="AO466" s="353">
        <v>0</v>
      </c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1:62" ht="15.75" customHeight="1">
      <c r="A467" t="s">
        <v>66</v>
      </c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 t="s">
        <v>66</v>
      </c>
      <c r="W467" s="309"/>
      <c r="X467" s="310">
        <v>1.052030901998698</v>
      </c>
      <c r="Y467" s="309"/>
      <c r="Z467" s="311">
        <v>4432072.493381083</v>
      </c>
      <c r="AA467" s="310">
        <v>1.052030901998698</v>
      </c>
      <c r="AB467" s="309"/>
      <c r="AC467" s="311">
        <v>4432072.493381083</v>
      </c>
      <c r="AD467" s="312">
        <v>0.95101494246601026</v>
      </c>
      <c r="AE467" s="309"/>
      <c r="AF467" s="311">
        <v>4168023.64</v>
      </c>
      <c r="AG467" s="320"/>
      <c r="AH467" s="314">
        <v>-264048.85338108288</v>
      </c>
      <c r="AI467" s="310">
        <v>-5.957683539143753E-2</v>
      </c>
      <c r="AJ467" s="312">
        <v>1.2621215590332062</v>
      </c>
      <c r="AK467" s="310"/>
      <c r="AL467" s="311">
        <v>4663901.4400000004</v>
      </c>
      <c r="AM467" s="321"/>
      <c r="AN467" s="314">
        <v>-495877.80000000028</v>
      </c>
      <c r="AO467" s="289">
        <v>-0.10632252983459278</v>
      </c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1:62" ht="15.75" customHeight="1">
      <c r="A468" t="s">
        <v>184</v>
      </c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 t="s">
        <v>184</v>
      </c>
      <c r="W468" s="346"/>
      <c r="X468" s="346"/>
      <c r="Y468" s="291"/>
      <c r="Z468" s="325">
        <v>0</v>
      </c>
      <c r="AA468" s="354"/>
      <c r="AB468" s="355"/>
      <c r="AC468" s="325">
        <v>0</v>
      </c>
      <c r="AD468" s="356"/>
      <c r="AE468" s="355"/>
      <c r="AF468" s="292">
        <v>193437.37</v>
      </c>
      <c r="AG468" s="357"/>
      <c r="AH468" s="294">
        <v>193437.37</v>
      </c>
      <c r="AI468" s="349" t="e">
        <v>#DIV/0!</v>
      </c>
      <c r="AJ468" s="356"/>
      <c r="AK468" s="354"/>
      <c r="AL468" s="358">
        <v>213722.88</v>
      </c>
      <c r="AM468" s="359"/>
      <c r="AN468" s="294">
        <v>-20285.510000000009</v>
      </c>
      <c r="AO468" s="301">
        <v>-9.4915013310694712E-2</v>
      </c>
      <c r="AP468" s="258"/>
      <c r="AQ468" s="258"/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1:62" ht="30" customHeight="1">
      <c r="A469" t="s">
        <v>70</v>
      </c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 t="s">
        <v>70</v>
      </c>
      <c r="W469" s="291"/>
      <c r="X469" s="291"/>
      <c r="Y469" s="291"/>
      <c r="Z469" s="292">
        <v>487912.71776086953</v>
      </c>
      <c r="AA469" s="345"/>
      <c r="AB469" s="346"/>
      <c r="AC469" s="292">
        <v>487912.71776086953</v>
      </c>
      <c r="AD469" s="360"/>
      <c r="AE469" s="346"/>
      <c r="AF469" s="292">
        <v>575488.15</v>
      </c>
      <c r="AG469" s="361"/>
      <c r="AH469" s="294">
        <v>87575.432239130489</v>
      </c>
      <c r="AI469" s="318">
        <v>0.17948995599260442</v>
      </c>
      <c r="AJ469" s="360"/>
      <c r="AK469" s="345"/>
      <c r="AL469" s="362">
        <v>768512.35</v>
      </c>
      <c r="AM469" s="363"/>
      <c r="AN469" s="294">
        <v>-193024.19999999995</v>
      </c>
      <c r="AO469" s="301">
        <v>-0.25116603526280346</v>
      </c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1:62" ht="15.75" customHeight="1">
      <c r="A470" t="s">
        <v>212</v>
      </c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 t="s">
        <v>212</v>
      </c>
      <c r="W470" s="291"/>
      <c r="X470" s="291"/>
      <c r="Y470" s="291"/>
      <c r="Z470" s="292">
        <v>58399.989142876504</v>
      </c>
      <c r="AA470" s="345"/>
      <c r="AB470" s="346"/>
      <c r="AC470" s="292">
        <v>58399.989142876504</v>
      </c>
      <c r="AD470" s="360"/>
      <c r="AE470" s="346"/>
      <c r="AF470" s="292">
        <v>96776.52</v>
      </c>
      <c r="AG470" s="361"/>
      <c r="AH470" s="294">
        <v>38376.5308571235</v>
      </c>
      <c r="AI470" s="318">
        <v>0.65713249985774325</v>
      </c>
      <c r="AJ470" s="360"/>
      <c r="AK470" s="345"/>
      <c r="AL470" s="362">
        <v>182595.39</v>
      </c>
      <c r="AM470" s="363"/>
      <c r="AN470" s="294">
        <v>-85818.87000000001</v>
      </c>
      <c r="AO470" s="301">
        <v>-0.46999472440131157</v>
      </c>
      <c r="AP470" s="258"/>
      <c r="AQ470" s="258"/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1:62" ht="15.75" hidden="1" customHeight="1">
      <c r="A471" t="s">
        <v>209</v>
      </c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 t="s">
        <v>209</v>
      </c>
      <c r="W471" s="291"/>
      <c r="X471" s="291"/>
      <c r="Y471" s="291"/>
      <c r="Z471" s="292">
        <v>0</v>
      </c>
      <c r="AA471" s="345"/>
      <c r="AB471" s="346"/>
      <c r="AC471" s="292">
        <v>0</v>
      </c>
      <c r="AD471" s="360"/>
      <c r="AE471" s="346"/>
      <c r="AF471" s="292">
        <v>0</v>
      </c>
      <c r="AG471" s="361"/>
      <c r="AH471" s="294">
        <v>0</v>
      </c>
      <c r="AI471" s="318">
        <v>0</v>
      </c>
      <c r="AJ471" s="360"/>
      <c r="AK471" s="345"/>
      <c r="AL471" s="362">
        <v>0</v>
      </c>
      <c r="AM471" s="363"/>
      <c r="AN471" s="294">
        <v>0</v>
      </c>
      <c r="AO471" s="301">
        <v>0</v>
      </c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1:62" ht="15.75" hidden="1" customHeight="1">
      <c r="A472" t="s">
        <v>69</v>
      </c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 t="s">
        <v>69</v>
      </c>
      <c r="W472" s="291"/>
      <c r="X472" s="291"/>
      <c r="Y472" s="291"/>
      <c r="Z472" s="292">
        <v>0</v>
      </c>
      <c r="AA472" s="345"/>
      <c r="AB472" s="346"/>
      <c r="AC472" s="292">
        <v>0</v>
      </c>
      <c r="AD472" s="360"/>
      <c r="AE472" s="346"/>
      <c r="AF472" s="292">
        <v>0</v>
      </c>
      <c r="AG472" s="361"/>
      <c r="AH472" s="294">
        <v>0</v>
      </c>
      <c r="AI472" s="318">
        <v>0</v>
      </c>
      <c r="AJ472" s="360"/>
      <c r="AK472" s="345"/>
      <c r="AL472" s="362">
        <v>0</v>
      </c>
      <c r="AM472" s="363"/>
      <c r="AN472" s="294">
        <v>0</v>
      </c>
      <c r="AO472" s="301">
        <v>0</v>
      </c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1:62" ht="15.75" customHeight="1">
      <c r="A473" t="s">
        <v>371</v>
      </c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 t="s">
        <v>371</v>
      </c>
      <c r="W473" s="291"/>
      <c r="X473" s="291"/>
      <c r="Y473" s="291"/>
      <c r="Z473" s="292">
        <v>17000</v>
      </c>
      <c r="AA473" s="345"/>
      <c r="AB473" s="346"/>
      <c r="AC473" s="292">
        <v>17000</v>
      </c>
      <c r="AD473" s="360"/>
      <c r="AE473" s="346"/>
      <c r="AF473" s="292">
        <v>17000</v>
      </c>
      <c r="AG473" s="361"/>
      <c r="AH473" s="294">
        <v>0</v>
      </c>
      <c r="AI473" s="318">
        <v>0</v>
      </c>
      <c r="AJ473" s="360"/>
      <c r="AK473" s="345"/>
      <c r="AL473" s="362">
        <v>0</v>
      </c>
      <c r="AM473" s="363"/>
      <c r="AN473" s="294">
        <v>17000</v>
      </c>
      <c r="AO473" s="301">
        <v>0</v>
      </c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1:62" ht="15.75" hidden="1" customHeight="1">
      <c r="A474" t="s">
        <v>82</v>
      </c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 t="s">
        <v>82</v>
      </c>
      <c r="W474" s="291"/>
      <c r="X474" s="291"/>
      <c r="Y474" s="291"/>
      <c r="Z474" s="292">
        <v>0</v>
      </c>
      <c r="AA474" s="345"/>
      <c r="AB474" s="346"/>
      <c r="AC474" s="292">
        <v>0</v>
      </c>
      <c r="AD474" s="360"/>
      <c r="AE474" s="346"/>
      <c r="AF474" s="292">
        <v>0</v>
      </c>
      <c r="AG474" s="361"/>
      <c r="AH474" s="294">
        <v>0</v>
      </c>
      <c r="AI474" s="318">
        <v>0</v>
      </c>
      <c r="AJ474" s="360"/>
      <c r="AK474" s="345"/>
      <c r="AL474" s="362">
        <v>0</v>
      </c>
      <c r="AM474" s="363"/>
      <c r="AN474" s="294">
        <v>0</v>
      </c>
      <c r="AO474" s="301">
        <v>0</v>
      </c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1:62" ht="15.75" hidden="1" customHeight="1">
      <c r="A475" t="s">
        <v>83</v>
      </c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 t="s">
        <v>83</v>
      </c>
      <c r="W475" s="291"/>
      <c r="X475" s="291"/>
      <c r="Y475" s="291"/>
      <c r="Z475" s="292">
        <v>0</v>
      </c>
      <c r="AA475" s="345"/>
      <c r="AB475" s="346"/>
      <c r="AC475" s="292">
        <v>0</v>
      </c>
      <c r="AD475" s="360"/>
      <c r="AE475" s="346"/>
      <c r="AF475" s="292">
        <v>0</v>
      </c>
      <c r="AG475" s="361"/>
      <c r="AH475" s="294">
        <v>0</v>
      </c>
      <c r="AI475" s="318">
        <v>0</v>
      </c>
      <c r="AJ475" s="360"/>
      <c r="AK475" s="345"/>
      <c r="AL475" s="362">
        <v>0</v>
      </c>
      <c r="AM475" s="363"/>
      <c r="AN475" s="294">
        <v>0</v>
      </c>
      <c r="AO475" s="301">
        <v>0</v>
      </c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1:62" ht="15.75" customHeight="1">
      <c r="A476" t="s">
        <v>21</v>
      </c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 t="s">
        <v>21</v>
      </c>
      <c r="W476" s="291"/>
      <c r="X476" s="291"/>
      <c r="Y476" s="291"/>
      <c r="Z476" s="292">
        <v>0</v>
      </c>
      <c r="AA476" s="345"/>
      <c r="AB476" s="346"/>
      <c r="AC476" s="292">
        <v>0</v>
      </c>
      <c r="AD476" s="360"/>
      <c r="AE476" s="346"/>
      <c r="AF476" s="292">
        <v>0</v>
      </c>
      <c r="AG476" s="361"/>
      <c r="AH476" s="294">
        <v>0</v>
      </c>
      <c r="AI476" s="318">
        <v>0</v>
      </c>
      <c r="AJ476" s="360"/>
      <c r="AK476" s="345"/>
      <c r="AL476" s="362">
        <v>0</v>
      </c>
      <c r="AM476" s="363"/>
      <c r="AN476" s="294">
        <v>0</v>
      </c>
      <c r="AO476" s="301">
        <v>0</v>
      </c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1:62" ht="15.75" hidden="1" customHeight="1">
      <c r="A477" t="s">
        <v>21</v>
      </c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 t="s">
        <v>21</v>
      </c>
      <c r="W477" s="291"/>
      <c r="X477" s="291"/>
      <c r="Y477" s="291"/>
      <c r="Z477" s="292">
        <v>0</v>
      </c>
      <c r="AA477" s="345"/>
      <c r="AB477" s="346"/>
      <c r="AC477" s="292">
        <v>0</v>
      </c>
      <c r="AD477" s="360"/>
      <c r="AE477" s="346"/>
      <c r="AF477" s="292">
        <v>0</v>
      </c>
      <c r="AG477" s="361"/>
      <c r="AH477" s="294">
        <v>0</v>
      </c>
      <c r="AI477" s="318">
        <v>0</v>
      </c>
      <c r="AJ477" s="360"/>
      <c r="AK477" s="345"/>
      <c r="AL477" s="362">
        <v>0</v>
      </c>
      <c r="AM477" s="363"/>
      <c r="AN477" s="294">
        <v>0</v>
      </c>
      <c r="AO477" s="301">
        <v>0</v>
      </c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1:62" ht="15.75" hidden="1" customHeight="1">
      <c r="A478" t="s">
        <v>21</v>
      </c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 t="s">
        <v>21</v>
      </c>
      <c r="W478" s="291"/>
      <c r="X478" s="291"/>
      <c r="Y478" s="291"/>
      <c r="Z478" s="292">
        <v>0</v>
      </c>
      <c r="AA478" s="345"/>
      <c r="AB478" s="346"/>
      <c r="AC478" s="292">
        <v>0</v>
      </c>
      <c r="AD478" s="360"/>
      <c r="AE478" s="346"/>
      <c r="AF478" s="292">
        <v>0</v>
      </c>
      <c r="AG478" s="361"/>
      <c r="AH478" s="294">
        <v>0</v>
      </c>
      <c r="AI478" s="318">
        <v>0</v>
      </c>
      <c r="AJ478" s="360"/>
      <c r="AK478" s="345"/>
      <c r="AL478" s="362">
        <v>0</v>
      </c>
      <c r="AM478" s="363"/>
      <c r="AN478" s="294">
        <v>0</v>
      </c>
      <c r="AO478" s="301">
        <v>0</v>
      </c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1:62" ht="15.75" customHeight="1">
      <c r="A479" t="s">
        <v>71</v>
      </c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 t="s">
        <v>71</v>
      </c>
      <c r="W479" s="291"/>
      <c r="X479" s="291"/>
      <c r="Y479" s="291"/>
      <c r="Z479" s="292">
        <v>244963.83191656403</v>
      </c>
      <c r="AA479" s="345"/>
      <c r="AB479" s="346"/>
      <c r="AC479" s="292">
        <v>244963.83191656403</v>
      </c>
      <c r="AD479" s="360"/>
      <c r="AE479" s="346"/>
      <c r="AF479" s="292">
        <v>245798.69</v>
      </c>
      <c r="AG479" s="361"/>
      <c r="AH479" s="294">
        <v>834.85808343597455</v>
      </c>
      <c r="AI479" s="318">
        <v>3.4080871323091144E-3</v>
      </c>
      <c r="AJ479" s="360"/>
      <c r="AK479" s="345"/>
      <c r="AL479" s="362">
        <v>223892.25</v>
      </c>
      <c r="AM479" s="363"/>
      <c r="AN479" s="294">
        <v>21906.440000000002</v>
      </c>
      <c r="AO479" s="301">
        <v>9.7843672570176066E-2</v>
      </c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1:62" ht="15.75" customHeight="1">
      <c r="A480" t="s">
        <v>185</v>
      </c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 t="s">
        <v>185</v>
      </c>
      <c r="W480" s="309"/>
      <c r="X480" s="310">
        <v>0.19185875173960118</v>
      </c>
      <c r="Y480" s="342"/>
      <c r="Z480" s="311">
        <v>808276.53882031003</v>
      </c>
      <c r="AA480" s="310">
        <v>0.19185875173960118</v>
      </c>
      <c r="AB480" s="342"/>
      <c r="AC480" s="311">
        <v>808276.53882031003</v>
      </c>
      <c r="AD480" s="310">
        <v>0.25748919620182398</v>
      </c>
      <c r="AE480" s="342"/>
      <c r="AF480" s="311">
        <v>1128500.73</v>
      </c>
      <c r="AG480" s="320"/>
      <c r="AH480" s="314">
        <v>320224.19117968995</v>
      </c>
      <c r="AI480" s="310">
        <v>0.39618147477973475</v>
      </c>
      <c r="AJ480" s="364"/>
      <c r="AK480" s="365"/>
      <c r="AL480" s="311">
        <v>1388722.87</v>
      </c>
      <c r="AM480" s="366"/>
      <c r="AN480" s="314">
        <v>-260222.14000000013</v>
      </c>
      <c r="AO480" s="344">
        <v>-0.18738233928559131</v>
      </c>
      <c r="AP480" s="258"/>
      <c r="AQ480" s="367"/>
      <c r="AR480" s="322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1:62" ht="15.75" customHeight="1" thickBot="1">
      <c r="A481" t="s">
        <v>522</v>
      </c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>
        <v>0</v>
      </c>
      <c r="AO481" s="380">
        <v>0</v>
      </c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1:62" ht="15.75" customHeight="1" thickTop="1" thickBot="1">
      <c r="A482" t="s">
        <v>186</v>
      </c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 t="s">
        <v>186</v>
      </c>
      <c r="W482" s="382"/>
      <c r="X482" s="383" t="s">
        <v>187</v>
      </c>
      <c r="Y482" s="384">
        <v>2.8952271342082819E-2</v>
      </c>
      <c r="Z482" s="385">
        <v>589076.96101691807</v>
      </c>
      <c r="AA482" s="383" t="s">
        <v>187</v>
      </c>
      <c r="AB482" s="384">
        <v>2.8952271342082819E-2</v>
      </c>
      <c r="AC482" s="385">
        <v>589076.96101691807</v>
      </c>
      <c r="AD482" s="383" t="s">
        <v>187</v>
      </c>
      <c r="AE482" s="384">
        <v>3.5557763333165918E-2</v>
      </c>
      <c r="AF482" s="386">
        <v>1343188.0799999991</v>
      </c>
      <c r="AG482" s="387"/>
      <c r="AH482" s="387">
        <v>754111.11898308108</v>
      </c>
      <c r="AI482" s="388">
        <v>1.2801572101568293</v>
      </c>
      <c r="AJ482" s="389" t="s">
        <v>187</v>
      </c>
      <c r="AK482" s="384">
        <v>1.2498372235863696E-2</v>
      </c>
      <c r="AL482" s="386">
        <v>420108.46999999881</v>
      </c>
      <c r="AM482" s="390"/>
      <c r="AN482" s="386">
        <v>923079.61000000034</v>
      </c>
      <c r="AO482" s="391">
        <v>2.1972411315582447</v>
      </c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1:62" ht="15.75" customHeight="1" thickTop="1">
      <c r="A483" t="s">
        <v>522</v>
      </c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1:62" ht="35.25" customHeight="1">
      <c r="A484" t="s">
        <v>256</v>
      </c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 t="s">
        <v>256</v>
      </c>
      <c r="W484" s="6"/>
      <c r="X484" s="6"/>
      <c r="Y484" s="6"/>
      <c r="Z484" s="1"/>
      <c r="AA484" s="1"/>
      <c r="AB484" s="6"/>
      <c r="AC484" s="6"/>
      <c r="AD484" s="1"/>
      <c r="AE484" s="749" t="s">
        <v>188</v>
      </c>
      <c r="AF484" s="6"/>
      <c r="AG484" s="6"/>
      <c r="AH484" s="1"/>
      <c r="AI484" s="1"/>
      <c r="AJ484" s="267"/>
      <c r="AK484" s="2"/>
      <c r="AL484" s="1"/>
      <c r="AM484" s="6"/>
      <c r="AN484" s="6"/>
      <c r="AO484" s="5" t="s">
        <v>587</v>
      </c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1:62" ht="15.75" customHeight="1">
      <c r="A485" t="s">
        <v>522</v>
      </c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1:62" ht="15.75" customHeight="1">
      <c r="A486" t="s">
        <v>522</v>
      </c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1:62" ht="15.75" customHeight="1" thickBot="1">
      <c r="A487" t="s">
        <v>522</v>
      </c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1:62" ht="15.75" customHeight="1" thickTop="1" thickBot="1">
      <c r="A488" t="s">
        <v>186</v>
      </c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 t="s">
        <v>186</v>
      </c>
      <c r="W488" s="394"/>
      <c r="X488" s="395" t="s">
        <v>187</v>
      </c>
      <c r="Y488" s="396">
        <v>2.8952271342082819E-2</v>
      </c>
      <c r="Z488" s="397">
        <v>589076.96101691807</v>
      </c>
      <c r="AA488" s="395" t="s">
        <v>187</v>
      </c>
      <c r="AB488" s="396">
        <v>2.8952271342082819E-2</v>
      </c>
      <c r="AC488" s="397">
        <v>589076.96101691807</v>
      </c>
      <c r="AD488" s="395" t="s">
        <v>187</v>
      </c>
      <c r="AE488" s="396">
        <v>3.5557763333165918E-2</v>
      </c>
      <c r="AF488" s="397">
        <v>1343188.0799999991</v>
      </c>
      <c r="AG488" s="398"/>
      <c r="AH488" s="387">
        <v>754111.11898308108</v>
      </c>
      <c r="AI488" s="388">
        <v>1.2801572101568293</v>
      </c>
      <c r="AJ488" s="395" t="s">
        <v>187</v>
      </c>
      <c r="AK488" s="396">
        <v>1.2498372235863696E-2</v>
      </c>
      <c r="AL488" s="399">
        <v>420108.46999999881</v>
      </c>
      <c r="AM488" s="400"/>
      <c r="AN488" s="401">
        <v>923079.61000000034</v>
      </c>
      <c r="AO488" s="402">
        <v>2.1972411315582447</v>
      </c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1:62" ht="15.75" customHeight="1" thickTop="1">
      <c r="A489" t="s">
        <v>522</v>
      </c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40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1:62" ht="15.75" customHeight="1">
      <c r="A490" t="s">
        <v>189</v>
      </c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 t="s">
        <v>189</v>
      </c>
      <c r="W490" s="298"/>
      <c r="X490" s="291"/>
      <c r="Y490" s="299"/>
      <c r="Z490" s="292">
        <v>73336</v>
      </c>
      <c r="AA490" s="291"/>
      <c r="AB490" s="299"/>
      <c r="AC490" s="292">
        <v>73336</v>
      </c>
      <c r="AD490" s="291"/>
      <c r="AE490" s="299"/>
      <c r="AF490" s="292">
        <v>35310.5</v>
      </c>
      <c r="AG490" s="291"/>
      <c r="AH490" s="294">
        <v>-38025.5</v>
      </c>
      <c r="AI490" s="318">
        <v>-0.51851069052034471</v>
      </c>
      <c r="AJ490" s="291"/>
      <c r="AK490" s="291"/>
      <c r="AL490" s="292">
        <v>72524</v>
      </c>
      <c r="AM490" s="296"/>
      <c r="AN490" s="294">
        <v>-37213.5</v>
      </c>
      <c r="AO490" s="301">
        <v>-0.51311979482654013</v>
      </c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1:62" ht="15.75" customHeight="1">
      <c r="A491" t="s">
        <v>190</v>
      </c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 t="s">
        <v>190</v>
      </c>
      <c r="W491" s="11"/>
      <c r="X491" s="11"/>
      <c r="Y491" s="11"/>
      <c r="Z491" s="292">
        <v>3650</v>
      </c>
      <c r="AA491" s="11"/>
      <c r="AB491" s="11"/>
      <c r="AC491" s="292">
        <v>3650</v>
      </c>
      <c r="AD491" s="11"/>
      <c r="AE491" s="14"/>
      <c r="AF491" s="292">
        <v>-4458.1099999999997</v>
      </c>
      <c r="AG491" s="11"/>
      <c r="AH491" s="294">
        <v>-8108.11</v>
      </c>
      <c r="AI491" s="318">
        <v>-2.2214</v>
      </c>
      <c r="AJ491" s="11"/>
      <c r="AK491" s="11"/>
      <c r="AL491" s="292">
        <v>0</v>
      </c>
      <c r="AM491" s="409"/>
      <c r="AN491" s="294">
        <v>-4458.1099999999997</v>
      </c>
      <c r="AO491" s="301">
        <v>0</v>
      </c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1:62" ht="15.75" customHeight="1">
      <c r="A492" t="s">
        <v>191</v>
      </c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 t="s">
        <v>191</v>
      </c>
      <c r="W492" s="14"/>
      <c r="X492" s="14"/>
      <c r="Y492" s="14"/>
      <c r="Z492" s="292">
        <v>4620.5873015648758</v>
      </c>
      <c r="AA492" s="11"/>
      <c r="AB492" s="11"/>
      <c r="AC492" s="292">
        <v>4620.5873015648758</v>
      </c>
      <c r="AD492" s="11"/>
      <c r="AE492" s="14"/>
      <c r="AF492" s="292">
        <v>4564.7199999999993</v>
      </c>
      <c r="AG492" s="11"/>
      <c r="AH492" s="294">
        <v>-55.86730156487647</v>
      </c>
      <c r="AI492" s="318">
        <v>-1.2090952495574672E-2</v>
      </c>
      <c r="AJ492" s="11"/>
      <c r="AK492" s="11"/>
      <c r="AL492" s="292">
        <v>38319.22</v>
      </c>
      <c r="AM492" s="409"/>
      <c r="AN492" s="294">
        <v>-33754.5</v>
      </c>
      <c r="AO492" s="301">
        <v>-0.88087648965714849</v>
      </c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1:62" ht="15.75" customHeight="1" thickBot="1">
      <c r="A493" t="s">
        <v>192</v>
      </c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 t="s">
        <v>192</v>
      </c>
      <c r="W493" s="14"/>
      <c r="X493" s="14"/>
      <c r="Y493" s="14"/>
      <c r="Z493" s="292">
        <v>0</v>
      </c>
      <c r="AA493" s="11"/>
      <c r="AB493" s="11"/>
      <c r="AC493" s="292">
        <v>0</v>
      </c>
      <c r="AD493" s="11"/>
      <c r="AE493" s="14"/>
      <c r="AF493" s="292">
        <v>0</v>
      </c>
      <c r="AG493" s="11"/>
      <c r="AH493" s="294">
        <v>0</v>
      </c>
      <c r="AI493" s="318">
        <v>0</v>
      </c>
      <c r="AJ493" s="11"/>
      <c r="AK493" s="11"/>
      <c r="AL493" s="292">
        <v>0</v>
      </c>
      <c r="AM493" s="409"/>
      <c r="AN493" s="294">
        <v>0</v>
      </c>
      <c r="AO493" s="301">
        <v>0</v>
      </c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1:62" ht="15.75" hidden="1" customHeight="1">
      <c r="A494" t="s">
        <v>21</v>
      </c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 t="s">
        <v>21</v>
      </c>
      <c r="W494" s="14"/>
      <c r="X494" s="14"/>
      <c r="Y494" s="14"/>
      <c r="Z494" s="292">
        <v>0</v>
      </c>
      <c r="AA494" s="11"/>
      <c r="AB494" s="11"/>
      <c r="AC494" s="292">
        <v>0</v>
      </c>
      <c r="AD494" s="11"/>
      <c r="AE494" s="14"/>
      <c r="AF494" s="292">
        <v>0</v>
      </c>
      <c r="AG494" s="11"/>
      <c r="AH494" s="294">
        <v>0</v>
      </c>
      <c r="AI494" s="318">
        <v>0</v>
      </c>
      <c r="AJ494" s="11"/>
      <c r="AK494" s="11"/>
      <c r="AL494" s="292">
        <v>0</v>
      </c>
      <c r="AM494" s="409"/>
      <c r="AN494" s="294">
        <v>0</v>
      </c>
      <c r="AO494" s="301">
        <v>0</v>
      </c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1:62" ht="15.75" hidden="1" customHeight="1">
      <c r="A495" t="s">
        <v>21</v>
      </c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 t="s">
        <v>21</v>
      </c>
      <c r="W495" s="14"/>
      <c r="X495" s="14"/>
      <c r="Y495" s="14"/>
      <c r="Z495" s="292">
        <v>0</v>
      </c>
      <c r="AA495" s="11"/>
      <c r="AB495" s="11"/>
      <c r="AC495" s="292">
        <v>0</v>
      </c>
      <c r="AD495" s="11"/>
      <c r="AE495" s="14"/>
      <c r="AF495" s="292">
        <v>0</v>
      </c>
      <c r="AG495" s="11"/>
      <c r="AH495" s="294">
        <v>0</v>
      </c>
      <c r="AI495" s="318">
        <v>0</v>
      </c>
      <c r="AJ495" s="11"/>
      <c r="AK495" s="11"/>
      <c r="AL495" s="292">
        <v>0</v>
      </c>
      <c r="AM495" s="409"/>
      <c r="AN495" s="294">
        <v>0</v>
      </c>
      <c r="AO495" s="301">
        <v>0</v>
      </c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1:62" ht="15.75" hidden="1" customHeight="1">
      <c r="A496" t="s">
        <v>21</v>
      </c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 t="s">
        <v>21</v>
      </c>
      <c r="W496" s="14"/>
      <c r="X496" s="258"/>
      <c r="Y496" s="14"/>
      <c r="Z496" s="292">
        <v>0</v>
      </c>
      <c r="AA496" s="11"/>
      <c r="AB496" s="11"/>
      <c r="AC496" s="292">
        <v>0</v>
      </c>
      <c r="AD496" s="11"/>
      <c r="AE496" s="14"/>
      <c r="AF496" s="292">
        <v>0</v>
      </c>
      <c r="AG496" s="11"/>
      <c r="AH496" s="294">
        <v>0</v>
      </c>
      <c r="AI496" s="318">
        <v>0</v>
      </c>
      <c r="AJ496" s="11"/>
      <c r="AK496" s="11"/>
      <c r="AL496" s="292">
        <v>0</v>
      </c>
      <c r="AM496" s="409"/>
      <c r="AN496" s="294">
        <v>0</v>
      </c>
      <c r="AO496" s="301">
        <v>0</v>
      </c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1:62" ht="15.75" customHeight="1" thickTop="1" thickBot="1">
      <c r="A497" t="s">
        <v>194</v>
      </c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 t="s">
        <v>194</v>
      </c>
      <c r="W497" s="382"/>
      <c r="X497" s="383" t="s">
        <v>187</v>
      </c>
      <c r="Y497" s="384">
        <v>2.4941426893544928E-2</v>
      </c>
      <c r="Z497" s="385">
        <v>507470.3737153532</v>
      </c>
      <c r="AA497" s="383" t="s">
        <v>187</v>
      </c>
      <c r="AB497" s="384">
        <v>2.4941426893544928E-2</v>
      </c>
      <c r="AC497" s="385">
        <v>507470.3737153532</v>
      </c>
      <c r="AD497" s="383" t="s">
        <v>187</v>
      </c>
      <c r="AE497" s="384">
        <v>3.4620178169869426E-2</v>
      </c>
      <c r="AF497" s="386">
        <v>1307770.9699999993</v>
      </c>
      <c r="AG497" s="387"/>
      <c r="AH497" s="387">
        <v>800300.59628464608</v>
      </c>
      <c r="AI497" s="388">
        <v>1.5770390504284792</v>
      </c>
      <c r="AJ497" s="389" t="s">
        <v>187</v>
      </c>
      <c r="AK497" s="384">
        <v>9.2007481165934154E-3</v>
      </c>
      <c r="AL497" s="386">
        <v>309265.24999999884</v>
      </c>
      <c r="AM497" s="390"/>
      <c r="AN497" s="386">
        <v>998505.72000000044</v>
      </c>
      <c r="AO497" s="410">
        <v>3.2286385877495265</v>
      </c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1:62" ht="15.75" customHeight="1" thickTop="1">
      <c r="A498" t="s">
        <v>522</v>
      </c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1:62" ht="15.75" customHeight="1"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>
        <v>507470</v>
      </c>
      <c r="AA499" s="258"/>
      <c r="AB499" s="258"/>
      <c r="AC499" s="258">
        <v>507470</v>
      </c>
      <c r="AD499" s="258"/>
      <c r="AE499" s="258"/>
      <c r="AF499" s="363">
        <v>1307770.97</v>
      </c>
      <c r="AG499" s="258"/>
      <c r="AH499" s="258"/>
      <c r="AI499" s="258"/>
      <c r="AJ499" s="258"/>
      <c r="AK499" s="258"/>
      <c r="AL499" s="258">
        <v>309265.25</v>
      </c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1:62" ht="15.75" customHeight="1"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>
        <v>0.37371535319834948</v>
      </c>
      <c r="AA500" s="258"/>
      <c r="AB500" s="258"/>
      <c r="AC500" s="258">
        <v>0.37371535319834948</v>
      </c>
      <c r="AD500" s="258"/>
      <c r="AE500" s="258"/>
      <c r="AF500" s="258">
        <v>0</v>
      </c>
      <c r="AG500" s="258"/>
      <c r="AH500" s="258"/>
      <c r="AI500" s="258"/>
      <c r="AJ500" s="258"/>
      <c r="AK500" s="258"/>
      <c r="AL500" s="258">
        <v>-1.1641532182693481E-9</v>
      </c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1:62" ht="15.75" customHeight="1"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/>
      <c r="AA501" s="258"/>
      <c r="AB501" s="258"/>
      <c r="AC501" s="258"/>
      <c r="AD501" s="258"/>
      <c r="AE501" s="258"/>
      <c r="AF501" s="413"/>
      <c r="AG501" s="258"/>
      <c r="AH501" s="258"/>
      <c r="AI501" s="258"/>
      <c r="AJ501" s="258"/>
      <c r="AK501" s="258"/>
      <c r="AL501" s="258"/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1:62" ht="15.75" customHeight="1"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322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1:62" ht="15.75" customHeight="1"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322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1:62" ht="15.75" customHeight="1"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1:62" ht="15.75" customHeight="1"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322"/>
      <c r="AG505" s="258"/>
      <c r="AH505" s="258"/>
      <c r="AI505" s="258"/>
      <c r="AJ505" s="258"/>
      <c r="AK505" s="258"/>
      <c r="AL505" s="322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1:62" ht="15.75" customHeight="1"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1:62" ht="15.75" hidden="1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1:62" ht="15.7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1:62" ht="15.7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1:62" ht="15.7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1:62" ht="15.7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258"/>
      <c r="AG511" s="258"/>
      <c r="AH511" s="258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1:62" ht="15.7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258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15.7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15.7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258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15.7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15.7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15.7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15.7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15.7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15.7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15.7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15.7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15.7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15.7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15.7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15.7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15.7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15.7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15.7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15.7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15.7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15.7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15.7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15.7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15.7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1708" priority="316" stopIfTrue="1">
      <formula>"esterreur(reference)"</formula>
    </cfRule>
  </conditionalFormatting>
  <conditionalFormatting sqref="M95:M96">
    <cfRule type="expression" dxfId="1707" priority="317" stopIfTrue="1">
      <formula>"esterreur(reference)"</formula>
    </cfRule>
  </conditionalFormatting>
  <conditionalFormatting sqref="H275:H280 J275:K280">
    <cfRule type="expression" dxfId="1706" priority="318" stopIfTrue="1">
      <formula>"esterreur(reference)"</formula>
    </cfRule>
  </conditionalFormatting>
  <conditionalFormatting sqref="H219:H224 J219:K224">
    <cfRule type="expression" dxfId="1705" priority="319" stopIfTrue="1">
      <formula>"esterreur(reference)"</formula>
    </cfRule>
  </conditionalFormatting>
  <conditionalFormatting sqref="H141:H147 J141:K147">
    <cfRule type="expression" dxfId="1704" priority="320" stopIfTrue="1">
      <formula>"esterreur(reference)"</formula>
    </cfRule>
  </conditionalFormatting>
  <conditionalFormatting sqref="H137:H139 J137:K139">
    <cfRule type="expression" dxfId="1703" priority="321" stopIfTrue="1">
      <formula>"esterreur(reference)"</formula>
    </cfRule>
  </conditionalFormatting>
  <conditionalFormatting sqref="H140 J140:K140">
    <cfRule type="expression" dxfId="1702" priority="322" stopIfTrue="1">
      <formula>"esterreur(reference)"</formula>
    </cfRule>
  </conditionalFormatting>
  <conditionalFormatting sqref="L82">
    <cfRule type="expression" dxfId="1701" priority="296" stopIfTrue="1">
      <formula>"esterreur(reference)"</formula>
    </cfRule>
  </conditionalFormatting>
  <conditionalFormatting sqref="M311">
    <cfRule type="expression" dxfId="1700" priority="323" stopIfTrue="1">
      <formula>"esterreur(reference)"</formula>
    </cfRule>
  </conditionalFormatting>
  <conditionalFormatting sqref="R311">
    <cfRule type="expression" dxfId="1699" priority="324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1698" priority="325" operator="greaterThan">
      <formula>0</formula>
    </cfRule>
  </conditionalFormatting>
  <conditionalFormatting sqref="AH468:AI479">
    <cfRule type="cellIs" dxfId="1697" priority="326" operator="lessThan">
      <formula>0</formula>
    </cfRule>
  </conditionalFormatting>
  <conditionalFormatting sqref="AH491:AH496">
    <cfRule type="cellIs" dxfId="1696" priority="327" operator="greaterThan">
      <formula>0</formula>
    </cfRule>
  </conditionalFormatting>
  <conditionalFormatting sqref="J281:K283">
    <cfRule type="expression" dxfId="1695" priority="328" stopIfTrue="1">
      <formula>"esterreur(reference)"</formula>
    </cfRule>
  </conditionalFormatting>
  <conditionalFormatting sqref="K356 J356:J357 H356:I356 L355:L356 H358:L358">
    <cfRule type="expression" dxfId="1694" priority="329" stopIfTrue="1">
      <formula>"esterreur(reference)"</formula>
    </cfRule>
  </conditionalFormatting>
  <conditionalFormatting sqref="H396">
    <cfRule type="expression" dxfId="1693" priority="330" stopIfTrue="1">
      <formula>"esterreur(reference)"</formula>
    </cfRule>
  </conditionalFormatting>
  <conditionalFormatting sqref="I376:L376 H377:H392 J377:K392">
    <cfRule type="expression" dxfId="1692" priority="331" stopIfTrue="1">
      <formula>"esterreur(reference)"</formula>
    </cfRule>
  </conditionalFormatting>
  <conditionalFormatting sqref="H397:L398 I396:L396 H395:L395 H393:H394 J393:K393">
    <cfRule type="expression" dxfId="1691" priority="332" stopIfTrue="1">
      <formula>"esterreur(reference)"</formula>
    </cfRule>
  </conditionalFormatting>
  <conditionalFormatting sqref="H360:L362 H359 K359">
    <cfRule type="expression" dxfId="1690" priority="333" stopIfTrue="1">
      <formula>"esterreur(reference)"</formula>
    </cfRule>
  </conditionalFormatting>
  <conditionalFormatting sqref="K394">
    <cfRule type="expression" dxfId="1689" priority="334" stopIfTrue="1">
      <formula>"esterreur(reference)"</formula>
    </cfRule>
  </conditionalFormatting>
  <conditionalFormatting sqref="H316:L316">
    <cfRule type="expression" dxfId="1688" priority="335" stopIfTrue="1">
      <formula>"esterreur(reference)"</formula>
    </cfRule>
  </conditionalFormatting>
  <conditionalFormatting sqref="H196:L196">
    <cfRule type="expression" dxfId="1687" priority="336" stopIfTrue="1">
      <formula>"esterreur(reference)"</formula>
    </cfRule>
  </conditionalFormatting>
  <conditionalFormatting sqref="H55:H56 J55:K56 H71 J71:K71">
    <cfRule type="expression" dxfId="1686" priority="337" stopIfTrue="1">
      <formula>"esterreur(reference)"</formula>
    </cfRule>
  </conditionalFormatting>
  <conditionalFormatting sqref="J61:K70 H61:H70">
    <cfRule type="expression" dxfId="1685" priority="338" stopIfTrue="1">
      <formula>"esterreur(reference)"</formula>
    </cfRule>
  </conditionalFormatting>
  <conditionalFormatting sqref="H57:H59 J57:K59">
    <cfRule type="expression" dxfId="1684" priority="339" stopIfTrue="1">
      <formula>"esterreur(reference)"</formula>
    </cfRule>
  </conditionalFormatting>
  <conditionalFormatting sqref="H60 J60:K60">
    <cfRule type="expression" dxfId="1683" priority="340" stopIfTrue="1">
      <formula>"esterreur(reference)"</formula>
    </cfRule>
  </conditionalFormatting>
  <conditionalFormatting sqref="L19 L21:L23">
    <cfRule type="expression" dxfId="1682" priority="314" stopIfTrue="1">
      <formula>"esterreur(reference)"</formula>
    </cfRule>
  </conditionalFormatting>
  <conditionalFormatting sqref="K98">
    <cfRule type="expression" dxfId="1681" priority="341" stopIfTrue="1">
      <formula>"esterreur(reference)"</formula>
    </cfRule>
  </conditionalFormatting>
  <conditionalFormatting sqref="L331:L347">
    <cfRule type="expression" dxfId="1680" priority="211" stopIfTrue="1">
      <formula>"esterreur(reference)"</formula>
    </cfRule>
  </conditionalFormatting>
  <conditionalFormatting sqref="L16:L17">
    <cfRule type="expression" dxfId="1679" priority="315" stopIfTrue="1">
      <formula>"esterreur(reference)"</formula>
    </cfRule>
  </conditionalFormatting>
  <conditionalFormatting sqref="L20">
    <cfRule type="expression" dxfId="1678" priority="313" stopIfTrue="1">
      <formula>"esterreur(reference)"</formula>
    </cfRule>
  </conditionalFormatting>
  <conditionalFormatting sqref="L325">
    <cfRule type="expression" dxfId="1677" priority="215" stopIfTrue="1">
      <formula>"esterreur(reference)"</formula>
    </cfRule>
  </conditionalFormatting>
  <conditionalFormatting sqref="L326">
    <cfRule type="expression" dxfId="1676" priority="214" stopIfTrue="1">
      <formula>"esterreur(reference)"</formula>
    </cfRule>
  </conditionalFormatting>
  <conditionalFormatting sqref="L327">
    <cfRule type="expression" dxfId="1675" priority="213" stopIfTrue="1">
      <formula>"esterreur(reference)"</formula>
    </cfRule>
  </conditionalFormatting>
  <conditionalFormatting sqref="L328">
    <cfRule type="expression" dxfId="1674" priority="212" stopIfTrue="1">
      <formula>"esterreur(reference)"</formula>
    </cfRule>
  </conditionalFormatting>
  <conditionalFormatting sqref="L42">
    <cfRule type="expression" dxfId="1673" priority="312" stopIfTrue="1">
      <formula>"esterreur(reference)"</formula>
    </cfRule>
  </conditionalFormatting>
  <conditionalFormatting sqref="L43">
    <cfRule type="expression" dxfId="1672" priority="311" stopIfTrue="1">
      <formula>"esterreur(reference)"</formula>
    </cfRule>
  </conditionalFormatting>
  <conditionalFormatting sqref="L44">
    <cfRule type="expression" dxfId="1671" priority="310" stopIfTrue="1">
      <formula>"esterreur(reference)"</formula>
    </cfRule>
  </conditionalFormatting>
  <conditionalFormatting sqref="L45:L48">
    <cfRule type="expression" dxfId="1670" priority="309" stopIfTrue="1">
      <formula>"esterreur(reference)"</formula>
    </cfRule>
  </conditionalFormatting>
  <conditionalFormatting sqref="L55">
    <cfRule type="expression" dxfId="1669" priority="308" stopIfTrue="1">
      <formula>"esterreur(reference)"</formula>
    </cfRule>
  </conditionalFormatting>
  <conditionalFormatting sqref="L56">
    <cfRule type="expression" dxfId="1668" priority="307" stopIfTrue="1">
      <formula>"esterreur(reference)"</formula>
    </cfRule>
  </conditionalFormatting>
  <conditionalFormatting sqref="L271">
    <cfRule type="expression" dxfId="1667" priority="226" stopIfTrue="1">
      <formula>"esterreur(reference)"</formula>
    </cfRule>
  </conditionalFormatting>
  <conditionalFormatting sqref="L58">
    <cfRule type="expression" dxfId="1666" priority="306" stopIfTrue="1">
      <formula>"esterreur(reference)"</formula>
    </cfRule>
  </conditionalFormatting>
  <conditionalFormatting sqref="L61">
    <cfRule type="expression" dxfId="1665" priority="305" stopIfTrue="1">
      <formula>"esterreur(reference)"</formula>
    </cfRule>
  </conditionalFormatting>
  <conditionalFormatting sqref="L274">
    <cfRule type="expression" dxfId="1664" priority="224" stopIfTrue="1">
      <formula>"esterreur(reference)"</formula>
    </cfRule>
  </conditionalFormatting>
  <conditionalFormatting sqref="L63">
    <cfRule type="expression" dxfId="1663" priority="304" stopIfTrue="1">
      <formula>"esterreur(reference)"</formula>
    </cfRule>
  </conditionalFormatting>
  <conditionalFormatting sqref="L62">
    <cfRule type="expression" dxfId="1662" priority="303" stopIfTrue="1">
      <formula>"esterreur(reference)"</formula>
    </cfRule>
  </conditionalFormatting>
  <conditionalFormatting sqref="L64">
    <cfRule type="expression" dxfId="1661" priority="302" stopIfTrue="1">
      <formula>"esterreur(reference)"</formula>
    </cfRule>
  </conditionalFormatting>
  <conditionalFormatting sqref="L65">
    <cfRule type="expression" dxfId="1660" priority="301" stopIfTrue="1">
      <formula>"esterreur(reference)"</formula>
    </cfRule>
  </conditionalFormatting>
  <conditionalFormatting sqref="L69 L66:L67">
    <cfRule type="expression" dxfId="1659" priority="300" stopIfTrue="1">
      <formula>"esterreur(reference)"</formula>
    </cfRule>
  </conditionalFormatting>
  <conditionalFormatting sqref="L70">
    <cfRule type="expression" dxfId="1658" priority="299" stopIfTrue="1">
      <formula>"esterreur(reference)"</formula>
    </cfRule>
  </conditionalFormatting>
  <conditionalFormatting sqref="L76:L77">
    <cfRule type="expression" dxfId="1657" priority="298" stopIfTrue="1">
      <formula>"esterreur(reference)"</formula>
    </cfRule>
  </conditionalFormatting>
  <conditionalFormatting sqref="L78:L81">
    <cfRule type="expression" dxfId="1656" priority="297" stopIfTrue="1">
      <formula>"esterreur(reference)"</formula>
    </cfRule>
  </conditionalFormatting>
  <conditionalFormatting sqref="L57">
    <cfRule type="expression" dxfId="1655" priority="295" stopIfTrue="1">
      <formula>"esterreur(reference)"</formula>
    </cfRule>
  </conditionalFormatting>
  <conditionalFormatting sqref="L94:L95">
    <cfRule type="expression" dxfId="1654" priority="294" stopIfTrue="1">
      <formula>"esterreur(reference)"</formula>
    </cfRule>
  </conditionalFormatting>
  <conditionalFormatting sqref="L98">
    <cfRule type="expression" dxfId="1653" priority="293" stopIfTrue="1">
      <formula>"esterreur(reference)"</formula>
    </cfRule>
  </conditionalFormatting>
  <conditionalFormatting sqref="L99">
    <cfRule type="expression" dxfId="1652" priority="292" stopIfTrue="1">
      <formula>"esterreur(reference)"</formula>
    </cfRule>
  </conditionalFormatting>
  <conditionalFormatting sqref="L101">
    <cfRule type="expression" dxfId="1651" priority="291" stopIfTrue="1">
      <formula>"esterreur(reference)"</formula>
    </cfRule>
  </conditionalFormatting>
  <conditionalFormatting sqref="L102">
    <cfRule type="expression" dxfId="1650" priority="290" stopIfTrue="1">
      <formula>"esterreur(reference)"</formula>
    </cfRule>
  </conditionalFormatting>
  <conditionalFormatting sqref="L103">
    <cfRule type="expression" dxfId="1649" priority="289" stopIfTrue="1">
      <formula>"esterreur(reference)"</formula>
    </cfRule>
  </conditionalFormatting>
  <conditionalFormatting sqref="L111">
    <cfRule type="expression" dxfId="1648" priority="288" stopIfTrue="1">
      <formula>"esterreur(reference)"</formula>
    </cfRule>
  </conditionalFormatting>
  <conditionalFormatting sqref="L112">
    <cfRule type="expression" dxfId="1647" priority="287" stopIfTrue="1">
      <formula>"esterreur(reference)"</formula>
    </cfRule>
  </conditionalFormatting>
  <conditionalFormatting sqref="L207">
    <cfRule type="expression" dxfId="1646" priority="248" stopIfTrue="1">
      <formula>"esterreur(reference)"</formula>
    </cfRule>
  </conditionalFormatting>
  <conditionalFormatting sqref="L114">
    <cfRule type="expression" dxfId="1645" priority="286" stopIfTrue="1">
      <formula>"esterreur(reference)"</formula>
    </cfRule>
  </conditionalFormatting>
  <conditionalFormatting sqref="L116:L119">
    <cfRule type="expression" dxfId="1644" priority="285" stopIfTrue="1">
      <formula>"esterreur(reference)"</formula>
    </cfRule>
  </conditionalFormatting>
  <conditionalFormatting sqref="L120">
    <cfRule type="expression" dxfId="1643" priority="284" stopIfTrue="1">
      <formula>"esterreur(reference)"</formula>
    </cfRule>
  </conditionalFormatting>
  <conditionalFormatting sqref="L130">
    <cfRule type="expression" dxfId="1642" priority="281" stopIfTrue="1">
      <formula>"esterreur(reference)"</formula>
    </cfRule>
  </conditionalFormatting>
  <conditionalFormatting sqref="L124">
    <cfRule type="expression" dxfId="1641" priority="283" stopIfTrue="1">
      <formula>"esterreur(reference)"</formula>
    </cfRule>
  </conditionalFormatting>
  <conditionalFormatting sqref="L123">
    <cfRule type="expression" dxfId="1640" priority="282" stopIfTrue="1">
      <formula>"esterreur(reference)"</formula>
    </cfRule>
  </conditionalFormatting>
  <conditionalFormatting sqref="L138">
    <cfRule type="expression" dxfId="1639" priority="275" stopIfTrue="1">
      <formula>"esterreur(reference)"</formula>
    </cfRule>
  </conditionalFormatting>
  <conditionalFormatting sqref="L131">
    <cfRule type="expression" dxfId="1638" priority="280" stopIfTrue="1">
      <formula>"esterreur(reference)"</formula>
    </cfRule>
  </conditionalFormatting>
  <conditionalFormatting sqref="L132">
    <cfRule type="expression" dxfId="1637" priority="279" stopIfTrue="1">
      <formula>"esterreur(reference)"</formula>
    </cfRule>
  </conditionalFormatting>
  <conditionalFormatting sqref="L133">
    <cfRule type="expression" dxfId="1636" priority="278" stopIfTrue="1">
      <formula>"esterreur(reference)"</formula>
    </cfRule>
  </conditionalFormatting>
  <conditionalFormatting sqref="L139">
    <cfRule type="expression" dxfId="1635" priority="274" stopIfTrue="1">
      <formula>"esterreur(reference)"</formula>
    </cfRule>
  </conditionalFormatting>
  <conditionalFormatting sqref="L136">
    <cfRule type="expression" dxfId="1634" priority="277" stopIfTrue="1">
      <formula>"esterreur(reference)"</formula>
    </cfRule>
  </conditionalFormatting>
  <conditionalFormatting sqref="L137">
    <cfRule type="expression" dxfId="1633" priority="276" stopIfTrue="1">
      <formula>"esterreur(reference)"</formula>
    </cfRule>
  </conditionalFormatting>
  <conditionalFormatting sqref="L140">
    <cfRule type="expression" dxfId="1632" priority="273" stopIfTrue="1">
      <formula>"esterreur(reference)"</formula>
    </cfRule>
  </conditionalFormatting>
  <conditionalFormatting sqref="L141">
    <cfRule type="expression" dxfId="1631" priority="272" stopIfTrue="1">
      <formula>"esterreur(reference)"</formula>
    </cfRule>
  </conditionalFormatting>
  <conditionalFormatting sqref="L142">
    <cfRule type="expression" dxfId="1630" priority="271" stopIfTrue="1">
      <formula>"esterreur(reference)"</formula>
    </cfRule>
  </conditionalFormatting>
  <conditionalFormatting sqref="L143">
    <cfRule type="expression" dxfId="1629" priority="270" stopIfTrue="1">
      <formula>"esterreur(reference)"</formula>
    </cfRule>
  </conditionalFormatting>
  <conditionalFormatting sqref="L144">
    <cfRule type="expression" dxfId="1628" priority="269" stopIfTrue="1">
      <formula>"esterreur(reference)"</formula>
    </cfRule>
  </conditionalFormatting>
  <conditionalFormatting sqref="L145">
    <cfRule type="expression" dxfId="1627" priority="268" stopIfTrue="1">
      <formula>"esterreur(reference)"</formula>
    </cfRule>
  </conditionalFormatting>
  <conditionalFormatting sqref="L146">
    <cfRule type="expression" dxfId="1626" priority="267" stopIfTrue="1">
      <formula>"esterreur(reference)"</formula>
    </cfRule>
  </conditionalFormatting>
  <conditionalFormatting sqref="L147">
    <cfRule type="expression" dxfId="1625" priority="266" stopIfTrue="1">
      <formula>"esterreur(reference)"</formula>
    </cfRule>
  </conditionalFormatting>
  <conditionalFormatting sqref="L155">
    <cfRule type="expression" dxfId="1624" priority="265" stopIfTrue="1">
      <formula>"esterreur(reference)"</formula>
    </cfRule>
  </conditionalFormatting>
  <conditionalFormatting sqref="L157">
    <cfRule type="expression" dxfId="1623" priority="263" stopIfTrue="1">
      <formula>"esterreur(reference)"</formula>
    </cfRule>
  </conditionalFormatting>
  <conditionalFormatting sqref="L156">
    <cfRule type="expression" dxfId="1622" priority="264" stopIfTrue="1">
      <formula>"esterreur(reference)"</formula>
    </cfRule>
  </conditionalFormatting>
  <conditionalFormatting sqref="L115">
    <cfRule type="expression" dxfId="1621" priority="262" stopIfTrue="1">
      <formula>"esterreur(reference)"</formula>
    </cfRule>
  </conditionalFormatting>
  <conditionalFormatting sqref="L113">
    <cfRule type="expression" dxfId="1620" priority="261" stopIfTrue="1">
      <formula>"esterreur(reference)"</formula>
    </cfRule>
  </conditionalFormatting>
  <conditionalFormatting sqref="L171">
    <cfRule type="expression" dxfId="1619" priority="260" stopIfTrue="1">
      <formula>"esterreur(reference)"</formula>
    </cfRule>
  </conditionalFormatting>
  <conditionalFormatting sqref="L174">
    <cfRule type="expression" dxfId="1618" priority="259" stopIfTrue="1">
      <formula>"esterreur(reference)"</formula>
    </cfRule>
  </conditionalFormatting>
  <conditionalFormatting sqref="L177">
    <cfRule type="expression" dxfId="1617" priority="258" stopIfTrue="1">
      <formula>"esterreur(reference)"</formula>
    </cfRule>
  </conditionalFormatting>
  <conditionalFormatting sqref="L187">
    <cfRule type="expression" dxfId="1616" priority="257" stopIfTrue="1">
      <formula>"esterreur(reference)"</formula>
    </cfRule>
  </conditionalFormatting>
  <conditionalFormatting sqref="L197">
    <cfRule type="expression" dxfId="1615" priority="256" stopIfTrue="1">
      <formula>"esterreur(reference)"</formula>
    </cfRule>
  </conditionalFormatting>
  <conditionalFormatting sqref="L199">
    <cfRule type="expression" dxfId="1614" priority="255" stopIfTrue="1">
      <formula>"esterreur(reference)"</formula>
    </cfRule>
  </conditionalFormatting>
  <conditionalFormatting sqref="L198">
    <cfRule type="expression" dxfId="1613" priority="254" stopIfTrue="1">
      <formula>"esterreur(reference)"</formula>
    </cfRule>
  </conditionalFormatting>
  <conditionalFormatting sqref="L200">
    <cfRule type="expression" dxfId="1612" priority="253" stopIfTrue="1">
      <formula>"esterreur(reference)"</formula>
    </cfRule>
  </conditionalFormatting>
  <conditionalFormatting sqref="L201">
    <cfRule type="expression" dxfId="1611" priority="252" stopIfTrue="1">
      <formula>"esterreur(reference)"</formula>
    </cfRule>
  </conditionalFormatting>
  <conditionalFormatting sqref="L202:L204">
    <cfRule type="expression" dxfId="1610" priority="251" stopIfTrue="1">
      <formula>"esterreur(reference)"</formula>
    </cfRule>
  </conditionalFormatting>
  <conditionalFormatting sqref="L206">
    <cfRule type="expression" dxfId="1609" priority="249" stopIfTrue="1">
      <formula>"esterreur(reference)"</formula>
    </cfRule>
  </conditionalFormatting>
  <conditionalFormatting sqref="L205">
    <cfRule type="expression" dxfId="1608" priority="250" stopIfTrue="1">
      <formula>"esterreur(reference)"</formula>
    </cfRule>
  </conditionalFormatting>
  <conditionalFormatting sqref="L208">
    <cfRule type="expression" dxfId="1607" priority="247" stopIfTrue="1">
      <formula>"esterreur(reference)"</formula>
    </cfRule>
  </conditionalFormatting>
  <conditionalFormatting sqref="L211:L224">
    <cfRule type="expression" dxfId="1606" priority="246" stopIfTrue="1">
      <formula>"esterreur(reference)"</formula>
    </cfRule>
  </conditionalFormatting>
  <conditionalFormatting sqref="L225:L227">
    <cfRule type="expression" dxfId="1605" priority="245" stopIfTrue="1">
      <formula>"esterreur(reference)"</formula>
    </cfRule>
  </conditionalFormatting>
  <conditionalFormatting sqref="L180">
    <cfRule type="expression" dxfId="1604" priority="244" stopIfTrue="1">
      <formula>"esterreur(reference)"</formula>
    </cfRule>
  </conditionalFormatting>
  <conditionalFormatting sqref="L243">
    <cfRule type="expression" dxfId="1603" priority="243" stopIfTrue="1">
      <formula>"esterreur(reference)"</formula>
    </cfRule>
  </conditionalFormatting>
  <conditionalFormatting sqref="L246">
    <cfRule type="expression" dxfId="1602" priority="242" stopIfTrue="1">
      <formula>"esterreur(reference)"</formula>
    </cfRule>
  </conditionalFormatting>
  <conditionalFormatting sqref="L253">
    <cfRule type="expression" dxfId="1601" priority="241" stopIfTrue="1">
      <formula>"esterreur(reference)"</formula>
    </cfRule>
  </conditionalFormatting>
  <conditionalFormatting sqref="L254">
    <cfRule type="expression" dxfId="1600" priority="240" stopIfTrue="1">
      <formula>"esterreur(reference)"</formula>
    </cfRule>
  </conditionalFormatting>
  <conditionalFormatting sqref="L255">
    <cfRule type="expression" dxfId="1599" priority="239" stopIfTrue="1">
      <formula>"esterreur(reference)"</formula>
    </cfRule>
  </conditionalFormatting>
  <conditionalFormatting sqref="L256">
    <cfRule type="expression" dxfId="1598" priority="238" stopIfTrue="1">
      <formula>"esterreur(reference)"</formula>
    </cfRule>
  </conditionalFormatting>
  <conditionalFormatting sqref="L257">
    <cfRule type="expression" dxfId="1597" priority="237" stopIfTrue="1">
      <formula>"esterreur(reference)"</formula>
    </cfRule>
  </conditionalFormatting>
  <conditionalFormatting sqref="L258">
    <cfRule type="expression" dxfId="1596" priority="236" stopIfTrue="1">
      <formula>"esterreur(reference)"</formula>
    </cfRule>
  </conditionalFormatting>
  <conditionalFormatting sqref="L259">
    <cfRule type="expression" dxfId="1595" priority="235" stopIfTrue="1">
      <formula>"esterreur(reference)"</formula>
    </cfRule>
  </conditionalFormatting>
  <conditionalFormatting sqref="L260">
    <cfRule type="expression" dxfId="1594" priority="234" stopIfTrue="1">
      <formula>"esterreur(reference)"</formula>
    </cfRule>
  </conditionalFormatting>
  <conditionalFormatting sqref="L261">
    <cfRule type="expression" dxfId="1593" priority="233" stopIfTrue="1">
      <formula>"esterreur(reference)"</formula>
    </cfRule>
  </conditionalFormatting>
  <conditionalFormatting sqref="L262">
    <cfRule type="expression" dxfId="1592" priority="232" stopIfTrue="1">
      <formula>"esterreur(reference)"</formula>
    </cfRule>
  </conditionalFormatting>
  <conditionalFormatting sqref="L263:L264">
    <cfRule type="expression" dxfId="1591" priority="231" stopIfTrue="1">
      <formula>"esterreur(reference)"</formula>
    </cfRule>
  </conditionalFormatting>
  <conditionalFormatting sqref="L268">
    <cfRule type="expression" dxfId="1590" priority="229" stopIfTrue="1">
      <formula>"esterreur(reference)"</formula>
    </cfRule>
  </conditionalFormatting>
  <conditionalFormatting sqref="L267">
    <cfRule type="expression" dxfId="1589" priority="230" stopIfTrue="1">
      <formula>"esterreur(reference)"</formula>
    </cfRule>
  </conditionalFormatting>
  <conditionalFormatting sqref="L269">
    <cfRule type="expression" dxfId="1588" priority="228" stopIfTrue="1">
      <formula>"esterreur(reference)"</formula>
    </cfRule>
  </conditionalFormatting>
  <conditionalFormatting sqref="L270">
    <cfRule type="expression" dxfId="1587" priority="227" stopIfTrue="1">
      <formula>"esterreur(reference)"</formula>
    </cfRule>
  </conditionalFormatting>
  <conditionalFormatting sqref="L272:L273">
    <cfRule type="expression" dxfId="1586" priority="225" stopIfTrue="1">
      <formula>"esterreur(reference)"</formula>
    </cfRule>
  </conditionalFormatting>
  <conditionalFormatting sqref="L295:L300">
    <cfRule type="expression" dxfId="1585" priority="223" stopIfTrue="1">
      <formula>"esterreur(reference)"</formula>
    </cfRule>
  </conditionalFormatting>
  <conditionalFormatting sqref="L301">
    <cfRule type="expression" dxfId="1584" priority="222" stopIfTrue="1">
      <formula>"esterreur(reference)"</formula>
    </cfRule>
  </conditionalFormatting>
  <conditionalFormatting sqref="L302">
    <cfRule type="expression" dxfId="1583" priority="221" stopIfTrue="1">
      <formula>"esterreur(reference)"</formula>
    </cfRule>
  </conditionalFormatting>
  <conditionalFormatting sqref="L306">
    <cfRule type="expression" dxfId="1582" priority="220" stopIfTrue="1">
      <formula>"esterreur(reference)"</formula>
    </cfRule>
  </conditionalFormatting>
  <conditionalFormatting sqref="L307">
    <cfRule type="expression" dxfId="1581" priority="219" stopIfTrue="1">
      <formula>"esterreur(reference)"</formula>
    </cfRule>
  </conditionalFormatting>
  <conditionalFormatting sqref="L311">
    <cfRule type="expression" dxfId="1580" priority="218" stopIfTrue="1">
      <formula>"esterreur(reference)"</formula>
    </cfRule>
  </conditionalFormatting>
  <conditionalFormatting sqref="L317">
    <cfRule type="expression" dxfId="1579" priority="217" stopIfTrue="1">
      <formula>"esterreur(reference)"</formula>
    </cfRule>
  </conditionalFormatting>
  <conditionalFormatting sqref="L318">
    <cfRule type="expression" dxfId="1578" priority="216" stopIfTrue="1">
      <formula>"esterreur(reference)"</formula>
    </cfRule>
  </conditionalFormatting>
  <conditionalFormatting sqref="K5">
    <cfRule type="expression" dxfId="1577" priority="210" stopIfTrue="1">
      <formula>"esterreur(reference)"</formula>
    </cfRule>
  </conditionalFormatting>
  <conditionalFormatting sqref="L5">
    <cfRule type="expression" dxfId="1576" priority="209" stopIfTrue="1">
      <formula>"esterreur(reference)"</formula>
    </cfRule>
  </conditionalFormatting>
  <conditionalFormatting sqref="K182">
    <cfRule type="expression" dxfId="1575" priority="208" stopIfTrue="1">
      <formula>"esterreur(reference)"</formula>
    </cfRule>
  </conditionalFormatting>
  <conditionalFormatting sqref="K243">
    <cfRule type="expression" dxfId="1574" priority="207" stopIfTrue="1">
      <formula>"esterreur(reference)"</formula>
    </cfRule>
  </conditionalFormatting>
  <conditionalFormatting sqref="K246">
    <cfRule type="expression" dxfId="1573" priority="206" stopIfTrue="1">
      <formula>"esterreur(reference)"</formula>
    </cfRule>
  </conditionalFormatting>
  <conditionalFormatting sqref="J306:J307">
    <cfRule type="expression" dxfId="1572" priority="205" stopIfTrue="1">
      <formula>"esterreur(reference)"</formula>
    </cfRule>
  </conditionalFormatting>
  <conditionalFormatting sqref="K187">
    <cfRule type="expression" dxfId="1571" priority="204" stopIfTrue="1">
      <formula>"esterreur(reference)"</formula>
    </cfRule>
  </conditionalFormatting>
  <conditionalFormatting sqref="K190">
    <cfRule type="expression" dxfId="1570" priority="203" stopIfTrue="1">
      <formula>"esterreur(reference)"</formula>
    </cfRule>
  </conditionalFormatting>
  <conditionalFormatting sqref="J311">
    <cfRule type="expression" dxfId="1569" priority="202" stopIfTrue="1">
      <formula>"esterreur(reference)"</formula>
    </cfRule>
  </conditionalFormatting>
  <conditionalFormatting sqref="L364:L375">
    <cfRule type="expression" dxfId="1568" priority="201" stopIfTrue="1">
      <formula>"esterreur(reference)"</formula>
    </cfRule>
  </conditionalFormatting>
  <conditionalFormatting sqref="L377:L393">
    <cfRule type="expression" dxfId="1567" priority="200" stopIfTrue="1">
      <formula>"esterreur(reference)"</formula>
    </cfRule>
  </conditionalFormatting>
  <conditionalFormatting sqref="K93">
    <cfRule type="expression" dxfId="1566" priority="199" stopIfTrue="1">
      <formula>"esterreur(reference)"</formula>
    </cfRule>
  </conditionalFormatting>
  <conditionalFormatting sqref="K239">
    <cfRule type="expression" dxfId="1565" priority="198" stopIfTrue="1">
      <formula>"esterreur(reference)"</formula>
    </cfRule>
  </conditionalFormatting>
  <conditionalFormatting sqref="L239">
    <cfRule type="expression" dxfId="1564" priority="197" stopIfTrue="1">
      <formula>"esterreur(reference)"</formula>
    </cfRule>
  </conditionalFormatting>
  <conditionalFormatting sqref="F183">
    <cfRule type="expression" dxfId="1563" priority="196" stopIfTrue="1">
      <formula>"esterreur(reference)"</formula>
    </cfRule>
  </conditionalFormatting>
  <conditionalFormatting sqref="J359">
    <cfRule type="expression" dxfId="1562" priority="195" stopIfTrue="1">
      <formula>"esterreur(reference)"</formula>
    </cfRule>
  </conditionalFormatting>
  <conditionalFormatting sqref="L359">
    <cfRule type="expression" dxfId="1561" priority="194" stopIfTrue="1">
      <formula>"esterreur(reference)"</formula>
    </cfRule>
  </conditionalFormatting>
  <conditionalFormatting sqref="S185">
    <cfRule type="expression" dxfId="1560" priority="193" stopIfTrue="1">
      <formula>"esterreur(reference)"</formula>
    </cfRule>
  </conditionalFormatting>
  <conditionalFormatting sqref="K286">
    <cfRule type="expression" dxfId="1559" priority="192" stopIfTrue="1">
      <formula>"esterreur(reference)"</formula>
    </cfRule>
  </conditionalFormatting>
  <conditionalFormatting sqref="AO408:AO413">
    <cfRule type="cellIs" dxfId="1558" priority="191" operator="greaterThan">
      <formula>0</formula>
    </cfRule>
  </conditionalFormatting>
  <conditionalFormatting sqref="L71">
    <cfRule type="expression" dxfId="1557" priority="190" stopIfTrue="1">
      <formula>"esterreur(reference)"</formula>
    </cfRule>
  </conditionalFormatting>
  <conditionalFormatting sqref="L210">
    <cfRule type="expression" dxfId="1556" priority="187" stopIfTrue="1">
      <formula>"esterreur(reference)"</formula>
    </cfRule>
  </conditionalFormatting>
  <conditionalFormatting sqref="L122">
    <cfRule type="expression" dxfId="1555" priority="189" stopIfTrue="1">
      <formula>"esterreur(reference)"</formula>
    </cfRule>
  </conditionalFormatting>
  <conditionalFormatting sqref="L266">
    <cfRule type="expression" dxfId="1554" priority="186" stopIfTrue="1">
      <formula>"esterreur(reference)"</formula>
    </cfRule>
  </conditionalFormatting>
  <conditionalFormatting sqref="L135">
    <cfRule type="expression" dxfId="1553" priority="188" stopIfTrue="1">
      <formula>"esterreur(reference)"</formula>
    </cfRule>
  </conditionalFormatting>
  <conditionalFormatting sqref="L330">
    <cfRule type="expression" dxfId="1552" priority="185" stopIfTrue="1">
      <formula>"esterreur(reference)"</formula>
    </cfRule>
  </conditionalFormatting>
  <conditionalFormatting sqref="L75">
    <cfRule type="expression" dxfId="1551" priority="184" stopIfTrue="1">
      <formula>"esterreur(reference)"</formula>
    </cfRule>
  </conditionalFormatting>
  <conditionalFormatting sqref="L60">
    <cfRule type="expression" dxfId="1550" priority="182" stopIfTrue="1">
      <formula>"esterreur(reference)"</formula>
    </cfRule>
  </conditionalFormatting>
  <conditionalFormatting sqref="L59">
    <cfRule type="expression" dxfId="1549" priority="183" stopIfTrue="1">
      <formula>"esterreur(reference)"</formula>
    </cfRule>
  </conditionalFormatting>
  <conditionalFormatting sqref="F5">
    <cfRule type="expression" dxfId="1548" priority="181" stopIfTrue="1">
      <formula>"esterreur(reference)"</formula>
    </cfRule>
  </conditionalFormatting>
  <conditionalFormatting sqref="O25:Q30 Q18 O83:Q85 O41:Q41 O72:Q72 Q24 O13:O14 O16 O18:O24 O49:Q54 O31:P40 O42:P48 Q6:Q14">
    <cfRule type="expression" dxfId="1547" priority="176" stopIfTrue="1">
      <formula>"esterreur(reference)"</formula>
    </cfRule>
  </conditionalFormatting>
  <conditionalFormatting sqref="P5">
    <cfRule type="expression" dxfId="1546" priority="153" stopIfTrue="1">
      <formula>"esterreur(reference)"</formula>
    </cfRule>
  </conditionalFormatting>
  <conditionalFormatting sqref="Q32">
    <cfRule type="expression" dxfId="1545" priority="171" stopIfTrue="1">
      <formula>"esterreur(reference)"</formula>
    </cfRule>
  </conditionalFormatting>
  <conditionalFormatting sqref="Q35">
    <cfRule type="expression" dxfId="1544" priority="170" stopIfTrue="1">
      <formula>"esterreur(reference)"</formula>
    </cfRule>
  </conditionalFormatting>
  <conditionalFormatting sqref="O55:P56 O71:P71">
    <cfRule type="expression" dxfId="1543" priority="177" stopIfTrue="1">
      <formula>"esterreur(reference)"</formula>
    </cfRule>
  </conditionalFormatting>
  <conditionalFormatting sqref="O61:P70">
    <cfRule type="expression" dxfId="1542" priority="178" stopIfTrue="1">
      <formula>"esterreur(reference)"</formula>
    </cfRule>
  </conditionalFormatting>
  <conditionalFormatting sqref="O57:P59">
    <cfRule type="expression" dxfId="1541" priority="179" stopIfTrue="1">
      <formula>"esterreur(reference)"</formula>
    </cfRule>
  </conditionalFormatting>
  <conditionalFormatting sqref="O60:P60">
    <cfRule type="expression" dxfId="1540" priority="180" stopIfTrue="1">
      <formula>"esterreur(reference)"</formula>
    </cfRule>
  </conditionalFormatting>
  <conditionalFormatting sqref="Q19 Q21:Q23">
    <cfRule type="expression" dxfId="1539" priority="174" stopIfTrue="1">
      <formula>"esterreur(reference)"</formula>
    </cfRule>
  </conditionalFormatting>
  <conditionalFormatting sqref="Q16:Q17">
    <cfRule type="expression" dxfId="1538" priority="175" stopIfTrue="1">
      <formula>"esterreur(reference)"</formula>
    </cfRule>
  </conditionalFormatting>
  <conditionalFormatting sqref="Q20">
    <cfRule type="expression" dxfId="1537" priority="173" stopIfTrue="1">
      <formula>"esterreur(reference)"</formula>
    </cfRule>
  </conditionalFormatting>
  <conditionalFormatting sqref="Q31 Q33:Q34">
    <cfRule type="expression" dxfId="1536" priority="172" stopIfTrue="1">
      <formula>"esterreur(reference)"</formula>
    </cfRule>
  </conditionalFormatting>
  <conditionalFormatting sqref="Q42">
    <cfRule type="expression" dxfId="1535" priority="169" stopIfTrue="1">
      <formula>"esterreur(reference)"</formula>
    </cfRule>
  </conditionalFormatting>
  <conditionalFormatting sqref="Q43">
    <cfRule type="expression" dxfId="1534" priority="168" stopIfTrue="1">
      <formula>"esterreur(reference)"</formula>
    </cfRule>
  </conditionalFormatting>
  <conditionalFormatting sqref="Q44">
    <cfRule type="expression" dxfId="1533" priority="167" stopIfTrue="1">
      <formula>"esterreur(reference)"</formula>
    </cfRule>
  </conditionalFormatting>
  <conditionalFormatting sqref="Q45:Q48">
    <cfRule type="expression" dxfId="1532" priority="166" stopIfTrue="1">
      <formula>"esterreur(reference)"</formula>
    </cfRule>
  </conditionalFormatting>
  <conditionalFormatting sqref="Q55">
    <cfRule type="expression" dxfId="1531" priority="165" stopIfTrue="1">
      <formula>"esterreur(reference)"</formula>
    </cfRule>
  </conditionalFormatting>
  <conditionalFormatting sqref="Q56">
    <cfRule type="expression" dxfId="1530" priority="164" stopIfTrue="1">
      <formula>"esterreur(reference)"</formula>
    </cfRule>
  </conditionalFormatting>
  <conditionalFormatting sqref="Q58">
    <cfRule type="expression" dxfId="1529" priority="163" stopIfTrue="1">
      <formula>"esterreur(reference)"</formula>
    </cfRule>
  </conditionalFormatting>
  <conditionalFormatting sqref="Q61">
    <cfRule type="expression" dxfId="1528" priority="162" stopIfTrue="1">
      <formula>"esterreur(reference)"</formula>
    </cfRule>
  </conditionalFormatting>
  <conditionalFormatting sqref="Q63">
    <cfRule type="expression" dxfId="1527" priority="161" stopIfTrue="1">
      <formula>"esterreur(reference)"</formula>
    </cfRule>
  </conditionalFormatting>
  <conditionalFormatting sqref="Q62">
    <cfRule type="expression" dxfId="1526" priority="160" stopIfTrue="1">
      <formula>"esterreur(reference)"</formula>
    </cfRule>
  </conditionalFormatting>
  <conditionalFormatting sqref="Q64">
    <cfRule type="expression" dxfId="1525" priority="159" stopIfTrue="1">
      <formula>"esterreur(reference)"</formula>
    </cfRule>
  </conditionalFormatting>
  <conditionalFormatting sqref="Q65">
    <cfRule type="expression" dxfId="1524" priority="158" stopIfTrue="1">
      <formula>"esterreur(reference)"</formula>
    </cfRule>
  </conditionalFormatting>
  <conditionalFormatting sqref="Q66:Q69">
    <cfRule type="expression" dxfId="1523" priority="157" stopIfTrue="1">
      <formula>"esterreur(reference)"</formula>
    </cfRule>
  </conditionalFormatting>
  <conditionalFormatting sqref="Q70">
    <cfRule type="expression" dxfId="1522" priority="156" stopIfTrue="1">
      <formula>"esterreur(reference)"</formula>
    </cfRule>
  </conditionalFormatting>
  <conditionalFormatting sqref="Q75:Q82">
    <cfRule type="expression" dxfId="1521" priority="155" stopIfTrue="1">
      <formula>"esterreur(reference)"</formula>
    </cfRule>
  </conditionalFormatting>
  <conditionalFormatting sqref="Q57">
    <cfRule type="expression" dxfId="1520" priority="154" stopIfTrue="1">
      <formula>"esterreur(reference)"</formula>
    </cfRule>
  </conditionalFormatting>
  <conditionalFormatting sqref="Q5">
    <cfRule type="expression" dxfId="1519" priority="152" stopIfTrue="1">
      <formula>"esterreur(reference)"</formula>
    </cfRule>
  </conditionalFormatting>
  <conditionalFormatting sqref="Q71">
    <cfRule type="expression" dxfId="1518" priority="151" stopIfTrue="1">
      <formula>"esterreur(reference)"</formula>
    </cfRule>
  </conditionalFormatting>
  <conditionalFormatting sqref="Q60">
    <cfRule type="expression" dxfId="1517" priority="149" stopIfTrue="1">
      <formula>"esterreur(reference)"</formula>
    </cfRule>
  </conditionalFormatting>
  <conditionalFormatting sqref="P98">
    <cfRule type="expression" dxfId="1516" priority="148" stopIfTrue="1">
      <formula>"esterreur(reference)"</formula>
    </cfRule>
  </conditionalFormatting>
  <conditionalFormatting sqref="Q59">
    <cfRule type="expression" dxfId="1515" priority="150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1514" priority="144" stopIfTrue="1">
      <formula>"esterreur(reference)"</formula>
    </cfRule>
  </conditionalFormatting>
  <conditionalFormatting sqref="O141:P147">
    <cfRule type="expression" dxfId="1513" priority="145" stopIfTrue="1">
      <formula>"esterreur(reference)"</formula>
    </cfRule>
  </conditionalFormatting>
  <conditionalFormatting sqref="O137:P139">
    <cfRule type="expression" dxfId="1512" priority="146" stopIfTrue="1">
      <formula>"esterreur(reference)"</formula>
    </cfRule>
  </conditionalFormatting>
  <conditionalFormatting sqref="O140:P140">
    <cfRule type="expression" dxfId="1511" priority="147" stopIfTrue="1">
      <formula>"esterreur(reference)"</formula>
    </cfRule>
  </conditionalFormatting>
  <conditionalFormatting sqref="Q94:Q95">
    <cfRule type="expression" dxfId="1510" priority="143" stopIfTrue="1">
      <formula>"esterreur(reference)"</formula>
    </cfRule>
  </conditionalFormatting>
  <conditionalFormatting sqref="Q98">
    <cfRule type="expression" dxfId="1509" priority="142" stopIfTrue="1">
      <formula>"esterreur(reference)"</formula>
    </cfRule>
  </conditionalFormatting>
  <conditionalFormatting sqref="Q101">
    <cfRule type="expression" dxfId="1508" priority="141" stopIfTrue="1">
      <formula>"esterreur(reference)"</formula>
    </cfRule>
  </conditionalFormatting>
  <conditionalFormatting sqref="Q102">
    <cfRule type="expression" dxfId="1507" priority="140" stopIfTrue="1">
      <formula>"esterreur(reference)"</formula>
    </cfRule>
  </conditionalFormatting>
  <conditionalFormatting sqref="Q103">
    <cfRule type="expression" dxfId="1506" priority="139" stopIfTrue="1">
      <formula>"esterreur(reference)"</formula>
    </cfRule>
  </conditionalFormatting>
  <conditionalFormatting sqref="Q111">
    <cfRule type="expression" dxfId="1505" priority="138" stopIfTrue="1">
      <formula>"esterreur(reference)"</formula>
    </cfRule>
  </conditionalFormatting>
  <conditionalFormatting sqref="Q112">
    <cfRule type="expression" dxfId="1504" priority="137" stopIfTrue="1">
      <formula>"esterreur(reference)"</formula>
    </cfRule>
  </conditionalFormatting>
  <conditionalFormatting sqref="Q114">
    <cfRule type="expression" dxfId="1503" priority="136" stopIfTrue="1">
      <formula>"esterreur(reference)"</formula>
    </cfRule>
  </conditionalFormatting>
  <conditionalFormatting sqref="Q116:Q119">
    <cfRule type="expression" dxfId="1502" priority="135" stopIfTrue="1">
      <formula>"esterreur(reference)"</formula>
    </cfRule>
  </conditionalFormatting>
  <conditionalFormatting sqref="Q120">
    <cfRule type="expression" dxfId="1501" priority="134" stopIfTrue="1">
      <formula>"esterreur(reference)"</formula>
    </cfRule>
  </conditionalFormatting>
  <conditionalFormatting sqref="Q130">
    <cfRule type="expression" dxfId="1500" priority="131" stopIfTrue="1">
      <formula>"esterreur(reference)"</formula>
    </cfRule>
  </conditionalFormatting>
  <conditionalFormatting sqref="Q124">
    <cfRule type="expression" dxfId="1499" priority="133" stopIfTrue="1">
      <formula>"esterreur(reference)"</formula>
    </cfRule>
  </conditionalFormatting>
  <conditionalFormatting sqref="Q123">
    <cfRule type="expression" dxfId="1498" priority="132" stopIfTrue="1">
      <formula>"esterreur(reference)"</formula>
    </cfRule>
  </conditionalFormatting>
  <conditionalFormatting sqref="Q139">
    <cfRule type="expression" dxfId="1497" priority="124" stopIfTrue="1">
      <formula>"esterreur(reference)"</formula>
    </cfRule>
  </conditionalFormatting>
  <conditionalFormatting sqref="Q131">
    <cfRule type="expression" dxfId="1496" priority="130" stopIfTrue="1">
      <formula>"esterreur(reference)"</formula>
    </cfRule>
  </conditionalFormatting>
  <conditionalFormatting sqref="Q132">
    <cfRule type="expression" dxfId="1495" priority="129" stopIfTrue="1">
      <formula>"esterreur(reference)"</formula>
    </cfRule>
  </conditionalFormatting>
  <conditionalFormatting sqref="Q133">
    <cfRule type="expression" dxfId="1494" priority="128" stopIfTrue="1">
      <formula>"esterreur(reference)"</formula>
    </cfRule>
  </conditionalFormatting>
  <conditionalFormatting sqref="Q141">
    <cfRule type="expression" dxfId="1493" priority="122" stopIfTrue="1">
      <formula>"esterreur(reference)"</formula>
    </cfRule>
  </conditionalFormatting>
  <conditionalFormatting sqref="Q136">
    <cfRule type="expression" dxfId="1492" priority="127" stopIfTrue="1">
      <formula>"esterreur(reference)"</formula>
    </cfRule>
  </conditionalFormatting>
  <conditionalFormatting sqref="Q137">
    <cfRule type="expression" dxfId="1491" priority="126" stopIfTrue="1">
      <formula>"esterreur(reference)"</formula>
    </cfRule>
  </conditionalFormatting>
  <conditionalFormatting sqref="Q138">
    <cfRule type="expression" dxfId="1490" priority="125" stopIfTrue="1">
      <formula>"esterreur(reference)"</formula>
    </cfRule>
  </conditionalFormatting>
  <conditionalFormatting sqref="Q143">
    <cfRule type="expression" dxfId="1489" priority="120" stopIfTrue="1">
      <formula>"esterreur(reference)"</formula>
    </cfRule>
  </conditionalFormatting>
  <conditionalFormatting sqref="Q140">
    <cfRule type="expression" dxfId="1488" priority="123" stopIfTrue="1">
      <formula>"esterreur(reference)"</formula>
    </cfRule>
  </conditionalFormatting>
  <conditionalFormatting sqref="Q142">
    <cfRule type="expression" dxfId="1487" priority="121" stopIfTrue="1">
      <formula>"esterreur(reference)"</formula>
    </cfRule>
  </conditionalFormatting>
  <conditionalFormatting sqref="Q144">
    <cfRule type="expression" dxfId="1486" priority="119" stopIfTrue="1">
      <formula>"esterreur(reference)"</formula>
    </cfRule>
  </conditionalFormatting>
  <conditionalFormatting sqref="Q145">
    <cfRule type="expression" dxfId="1485" priority="118" stopIfTrue="1">
      <formula>"esterreur(reference)"</formula>
    </cfRule>
  </conditionalFormatting>
  <conditionalFormatting sqref="Q146">
    <cfRule type="expression" dxfId="1484" priority="117" stopIfTrue="1">
      <formula>"esterreur(reference)"</formula>
    </cfRule>
  </conditionalFormatting>
  <conditionalFormatting sqref="Q147">
    <cfRule type="expression" dxfId="1483" priority="116" stopIfTrue="1">
      <formula>"esterreur(reference)"</formula>
    </cfRule>
  </conditionalFormatting>
  <conditionalFormatting sqref="Q113">
    <cfRule type="expression" dxfId="1482" priority="113" stopIfTrue="1">
      <formula>"esterreur(reference)"</formula>
    </cfRule>
  </conditionalFormatting>
  <conditionalFormatting sqref="Q155:Q161">
    <cfRule type="expression" dxfId="1481" priority="115" stopIfTrue="1">
      <formula>"esterreur(reference)"</formula>
    </cfRule>
  </conditionalFormatting>
  <conditionalFormatting sqref="Q115">
    <cfRule type="expression" dxfId="1480" priority="114" stopIfTrue="1">
      <formula>"esterreur(reference)"</formula>
    </cfRule>
  </conditionalFormatting>
  <conditionalFormatting sqref="P93">
    <cfRule type="expression" dxfId="1479" priority="112" stopIfTrue="1">
      <formula>"esterreur(reference)"</formula>
    </cfRule>
  </conditionalFormatting>
  <conditionalFormatting sqref="Q122">
    <cfRule type="expression" dxfId="1478" priority="111" stopIfTrue="1">
      <formula>"esterreur(reference)"</formula>
    </cfRule>
  </conditionalFormatting>
  <conditionalFormatting sqref="Q135">
    <cfRule type="expression" dxfId="1477" priority="110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1476" priority="107" stopIfTrue="1">
      <formula>"esterreur(reference)"</formula>
    </cfRule>
  </conditionalFormatting>
  <conditionalFormatting sqref="O219:P224">
    <cfRule type="expression" dxfId="1475" priority="108" stopIfTrue="1">
      <formula>"esterreur(reference)"</formula>
    </cfRule>
  </conditionalFormatting>
  <conditionalFormatting sqref="O196:Q196">
    <cfRule type="expression" dxfId="1474" priority="109" stopIfTrue="1">
      <formula>"esterreur(reference)"</formula>
    </cfRule>
  </conditionalFormatting>
  <conditionalFormatting sqref="Q171">
    <cfRule type="expression" dxfId="1473" priority="106" stopIfTrue="1">
      <formula>"esterreur(reference)"</formula>
    </cfRule>
  </conditionalFormatting>
  <conditionalFormatting sqref="Q174">
    <cfRule type="expression" dxfId="1472" priority="105" stopIfTrue="1">
      <formula>"esterreur(reference)"</formula>
    </cfRule>
  </conditionalFormatting>
  <conditionalFormatting sqref="Q177">
    <cfRule type="expression" dxfId="1471" priority="104" stopIfTrue="1">
      <formula>"esterreur(reference)"</formula>
    </cfRule>
  </conditionalFormatting>
  <conditionalFormatting sqref="Q183">
    <cfRule type="expression" dxfId="1470" priority="103" stopIfTrue="1">
      <formula>"esterreur(reference)"</formula>
    </cfRule>
  </conditionalFormatting>
  <conditionalFormatting sqref="Q187">
    <cfRule type="expression" dxfId="1469" priority="102" stopIfTrue="1">
      <formula>"esterreur(reference)"</formula>
    </cfRule>
  </conditionalFormatting>
  <conditionalFormatting sqref="Q180">
    <cfRule type="expression" dxfId="1468" priority="101" stopIfTrue="1">
      <formula>"esterreur(reference)"</formula>
    </cfRule>
  </conditionalFormatting>
  <conditionalFormatting sqref="P182">
    <cfRule type="expression" dxfId="1467" priority="100" stopIfTrue="1">
      <formula>"esterreur(reference)"</formula>
    </cfRule>
  </conditionalFormatting>
  <conditionalFormatting sqref="P174">
    <cfRule type="expression" dxfId="1466" priority="99" stopIfTrue="1">
      <formula>"esterreur(reference)"</formula>
    </cfRule>
  </conditionalFormatting>
  <conditionalFormatting sqref="P177">
    <cfRule type="expression" dxfId="1465" priority="98" stopIfTrue="1">
      <formula>"esterreur(reference)"</formula>
    </cfRule>
  </conditionalFormatting>
  <conditionalFormatting sqref="P180">
    <cfRule type="expression" dxfId="1464" priority="97" stopIfTrue="1">
      <formula>"esterreur(reference)"</formula>
    </cfRule>
  </conditionalFormatting>
  <conditionalFormatting sqref="P187">
    <cfRule type="expression" dxfId="1463" priority="96" stopIfTrue="1">
      <formula>"esterreur(reference)"</formula>
    </cfRule>
  </conditionalFormatting>
  <conditionalFormatting sqref="P190">
    <cfRule type="expression" dxfId="1462" priority="95" stopIfTrue="1">
      <formula>"esterreur(reference)"</formula>
    </cfRule>
  </conditionalFormatting>
  <conditionalFormatting sqref="O287:Q287 O288:P288 O242:Q242 O251:Q252 O284:Q284 O253:P274">
    <cfRule type="expression" dxfId="1461" priority="92" stopIfTrue="1">
      <formula>"esterreur(reference)"</formula>
    </cfRule>
  </conditionalFormatting>
  <conditionalFormatting sqref="O275:P280">
    <cfRule type="expression" dxfId="1460" priority="93" stopIfTrue="1">
      <formula>"esterreur(reference)"</formula>
    </cfRule>
  </conditionalFormatting>
  <conditionalFormatting sqref="O281:P283">
    <cfRule type="expression" dxfId="1459" priority="94" stopIfTrue="1">
      <formula>"esterreur(reference)"</formula>
    </cfRule>
  </conditionalFormatting>
  <conditionalFormatting sqref="Q243">
    <cfRule type="expression" dxfId="1458" priority="91" stopIfTrue="1">
      <formula>"esterreur(reference)"</formula>
    </cfRule>
  </conditionalFormatting>
  <conditionalFormatting sqref="Q246">
    <cfRule type="expression" dxfId="1457" priority="90" stopIfTrue="1">
      <formula>"esterreur(reference)"</formula>
    </cfRule>
  </conditionalFormatting>
  <conditionalFormatting sqref="Q253">
    <cfRule type="expression" dxfId="1456" priority="89" stopIfTrue="1">
      <formula>"esterreur(reference)"</formula>
    </cfRule>
  </conditionalFormatting>
  <conditionalFormatting sqref="Q254">
    <cfRule type="expression" dxfId="1455" priority="88" stopIfTrue="1">
      <formula>"esterreur(reference)"</formula>
    </cfRule>
  </conditionalFormatting>
  <conditionalFormatting sqref="Q255">
    <cfRule type="expression" dxfId="1454" priority="87" stopIfTrue="1">
      <formula>"esterreur(reference)"</formula>
    </cfRule>
  </conditionalFormatting>
  <conditionalFormatting sqref="Q256">
    <cfRule type="expression" dxfId="1453" priority="86" stopIfTrue="1">
      <formula>"esterreur(reference)"</formula>
    </cfRule>
  </conditionalFormatting>
  <conditionalFormatting sqref="Q257">
    <cfRule type="expression" dxfId="1452" priority="85" stopIfTrue="1">
      <formula>"esterreur(reference)"</formula>
    </cfRule>
  </conditionalFormatting>
  <conditionalFormatting sqref="Q258">
    <cfRule type="expression" dxfId="1451" priority="84" stopIfTrue="1">
      <formula>"esterreur(reference)"</formula>
    </cfRule>
  </conditionalFormatting>
  <conditionalFormatting sqref="Q259">
    <cfRule type="expression" dxfId="1450" priority="83" stopIfTrue="1">
      <formula>"esterreur(reference)"</formula>
    </cfRule>
  </conditionalFormatting>
  <conditionalFormatting sqref="Q260">
    <cfRule type="expression" dxfId="1449" priority="82" stopIfTrue="1">
      <formula>"esterreur(reference)"</formula>
    </cfRule>
  </conditionalFormatting>
  <conditionalFormatting sqref="Q261">
    <cfRule type="expression" dxfId="1448" priority="81" stopIfTrue="1">
      <formula>"esterreur(reference)"</formula>
    </cfRule>
  </conditionalFormatting>
  <conditionalFormatting sqref="Q262">
    <cfRule type="expression" dxfId="1447" priority="80" stopIfTrue="1">
      <formula>"esterreur(reference)"</formula>
    </cfRule>
  </conditionalFormatting>
  <conditionalFormatting sqref="Q263:Q264">
    <cfRule type="expression" dxfId="1446" priority="79" stopIfTrue="1">
      <formula>"esterreur(reference)"</formula>
    </cfRule>
  </conditionalFormatting>
  <conditionalFormatting sqref="P240">
    <cfRule type="expression" dxfId="1445" priority="78" stopIfTrue="1">
      <formula>"esterreur(reference)"</formula>
    </cfRule>
  </conditionalFormatting>
  <conditionalFormatting sqref="P243">
    <cfRule type="expression" dxfId="1444" priority="77" stopIfTrue="1">
      <formula>"esterreur(reference)"</formula>
    </cfRule>
  </conditionalFormatting>
  <conditionalFormatting sqref="P246">
    <cfRule type="expression" dxfId="1443" priority="76" stopIfTrue="1">
      <formula>"esterreur(reference)"</formula>
    </cfRule>
  </conditionalFormatting>
  <conditionalFormatting sqref="Q240">
    <cfRule type="expression" dxfId="1442" priority="75" stopIfTrue="1">
      <formula>"esterreur(reference)"</formula>
    </cfRule>
  </conditionalFormatting>
  <conditionalFormatting sqref="P286">
    <cfRule type="expression" dxfId="1441" priority="74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1440" priority="72" stopIfTrue="1">
      <formula>"esterreur(reference)"</formula>
    </cfRule>
  </conditionalFormatting>
  <conditionalFormatting sqref="O316:Q316">
    <cfRule type="expression" dxfId="1439" priority="73" stopIfTrue="1">
      <formula>"esterreur(reference)"</formula>
    </cfRule>
  </conditionalFormatting>
  <conditionalFormatting sqref="Q331:Q347">
    <cfRule type="expression" dxfId="1438" priority="59" stopIfTrue="1">
      <formula>"esterreur(reference)"</formula>
    </cfRule>
  </conditionalFormatting>
  <conditionalFormatting sqref="Q325">
    <cfRule type="expression" dxfId="1437" priority="63" stopIfTrue="1">
      <formula>"esterreur(reference)"</formula>
    </cfRule>
  </conditionalFormatting>
  <conditionalFormatting sqref="Q326">
    <cfRule type="expression" dxfId="1436" priority="62" stopIfTrue="1">
      <formula>"esterreur(reference)"</formula>
    </cfRule>
  </conditionalFormatting>
  <conditionalFormatting sqref="Q327">
    <cfRule type="expression" dxfId="1435" priority="61" stopIfTrue="1">
      <formula>"esterreur(reference)"</formula>
    </cfRule>
  </conditionalFormatting>
  <conditionalFormatting sqref="Q328">
    <cfRule type="expression" dxfId="1434" priority="60" stopIfTrue="1">
      <formula>"esterreur(reference)"</formula>
    </cfRule>
  </conditionalFormatting>
  <conditionalFormatting sqref="Q294:Q300">
    <cfRule type="expression" dxfId="1433" priority="71" stopIfTrue="1">
      <formula>"esterreur(reference)"</formula>
    </cfRule>
  </conditionalFormatting>
  <conditionalFormatting sqref="Q301">
    <cfRule type="expression" dxfId="1432" priority="70" stopIfTrue="1">
      <formula>"esterreur(reference)"</formula>
    </cfRule>
  </conditionalFormatting>
  <conditionalFormatting sqref="Q302">
    <cfRule type="expression" dxfId="1431" priority="69" stopIfTrue="1">
      <formula>"esterreur(reference)"</formula>
    </cfRule>
  </conditionalFormatting>
  <conditionalFormatting sqref="Q306">
    <cfRule type="expression" dxfId="1430" priority="68" stopIfTrue="1">
      <formula>"esterreur(reference)"</formula>
    </cfRule>
  </conditionalFormatting>
  <conditionalFormatting sqref="Q307">
    <cfRule type="expression" dxfId="1429" priority="67" stopIfTrue="1">
      <formula>"esterreur(reference)"</formula>
    </cfRule>
  </conditionalFormatting>
  <conditionalFormatting sqref="Q311">
    <cfRule type="expression" dxfId="1428" priority="66" stopIfTrue="1">
      <formula>"esterreur(reference)"</formula>
    </cfRule>
  </conditionalFormatting>
  <conditionalFormatting sqref="Q317">
    <cfRule type="expression" dxfId="1427" priority="65" stopIfTrue="1">
      <formula>"esterreur(reference)"</formula>
    </cfRule>
  </conditionalFormatting>
  <conditionalFormatting sqref="Q318">
    <cfRule type="expression" dxfId="1426" priority="64" stopIfTrue="1">
      <formula>"esterreur(reference)"</formula>
    </cfRule>
  </conditionalFormatting>
  <conditionalFormatting sqref="O306:O307">
    <cfRule type="expression" dxfId="1425" priority="58" stopIfTrue="1">
      <formula>"esterreur(reference)"</formula>
    </cfRule>
  </conditionalFormatting>
  <conditionalFormatting sqref="O311">
    <cfRule type="expression" dxfId="1424" priority="57" stopIfTrue="1">
      <formula>"esterreur(reference)"</formula>
    </cfRule>
  </conditionalFormatting>
  <conditionalFormatting sqref="Q330">
    <cfRule type="expression" dxfId="1423" priority="56" stopIfTrue="1">
      <formula>"esterreur(reference)"</formula>
    </cfRule>
  </conditionalFormatting>
  <conditionalFormatting sqref="O363:Q363 O364:P375">
    <cfRule type="expression" dxfId="1422" priority="50" stopIfTrue="1">
      <formula>"esterreur(reference)"</formula>
    </cfRule>
  </conditionalFormatting>
  <conditionalFormatting sqref="O358:Q358">
    <cfRule type="expression" dxfId="1421" priority="51" stopIfTrue="1">
      <formula>"esterreur(reference)"</formula>
    </cfRule>
  </conditionalFormatting>
  <conditionalFormatting sqref="O376:Q376 O377:P392">
    <cfRule type="expression" dxfId="1420" priority="52" stopIfTrue="1">
      <formula>"esterreur(reference)"</formula>
    </cfRule>
  </conditionalFormatting>
  <conditionalFormatting sqref="O395:Q398 O393:P393">
    <cfRule type="expression" dxfId="1419" priority="53" stopIfTrue="1">
      <formula>"esterreur(reference)"</formula>
    </cfRule>
  </conditionalFormatting>
  <conditionalFormatting sqref="O360:Q362 P359">
    <cfRule type="expression" dxfId="1418" priority="54" stopIfTrue="1">
      <formula>"esterreur(reference)"</formula>
    </cfRule>
  </conditionalFormatting>
  <conditionalFormatting sqref="P394">
    <cfRule type="expression" dxfId="1417" priority="55" stopIfTrue="1">
      <formula>"esterreur(reference)"</formula>
    </cfRule>
  </conditionalFormatting>
  <conditionalFormatting sqref="Q364:Q375">
    <cfRule type="expression" dxfId="1416" priority="49" stopIfTrue="1">
      <formula>"esterreur(reference)"</formula>
    </cfRule>
  </conditionalFormatting>
  <conditionalFormatting sqref="Q377:Q393">
    <cfRule type="expression" dxfId="1415" priority="48" stopIfTrue="1">
      <formula>"esterreur(reference)"</formula>
    </cfRule>
  </conditionalFormatting>
  <conditionalFormatting sqref="O359">
    <cfRule type="expression" dxfId="1414" priority="47" stopIfTrue="1">
      <formula>"esterreur(reference)"</formula>
    </cfRule>
  </conditionalFormatting>
  <conditionalFormatting sqref="Q359">
    <cfRule type="expression" dxfId="1413" priority="46" stopIfTrue="1">
      <formula>"esterreur(reference)"</formula>
    </cfRule>
  </conditionalFormatting>
  <conditionalFormatting sqref="Q36:Q40">
    <cfRule type="expression" dxfId="1412" priority="45" stopIfTrue="1">
      <formula>"esterreur(reference)"</formula>
    </cfRule>
  </conditionalFormatting>
  <conditionalFormatting sqref="L68">
    <cfRule type="expression" dxfId="1411" priority="44" stopIfTrue="1">
      <formula>"esterreur(reference)"</formula>
    </cfRule>
  </conditionalFormatting>
  <conditionalFormatting sqref="Q149:Q151">
    <cfRule type="expression" dxfId="1410" priority="36" stopIfTrue="1">
      <formula>"esterreur(reference)"</formula>
    </cfRule>
  </conditionalFormatting>
  <conditionalFormatting sqref="H148 J148:K148">
    <cfRule type="expression" dxfId="1409" priority="43" stopIfTrue="1">
      <formula>"esterreur(reference)"</formula>
    </cfRule>
  </conditionalFormatting>
  <conditionalFormatting sqref="L148">
    <cfRule type="expression" dxfId="1408" priority="42" stopIfTrue="1">
      <formula>"esterreur(reference)"</formula>
    </cfRule>
  </conditionalFormatting>
  <conditionalFormatting sqref="O148:P148">
    <cfRule type="expression" dxfId="1407" priority="41" stopIfTrue="1">
      <formula>"esterreur(reference)"</formula>
    </cfRule>
  </conditionalFormatting>
  <conditionalFormatting sqref="Q148">
    <cfRule type="expression" dxfId="1406" priority="40" stopIfTrue="1">
      <formula>"esterreur(reference)"</formula>
    </cfRule>
  </conditionalFormatting>
  <conditionalFormatting sqref="H149:H151 J149:K151">
    <cfRule type="expression" dxfId="1405" priority="39" stopIfTrue="1">
      <formula>"esterreur(reference)"</formula>
    </cfRule>
  </conditionalFormatting>
  <conditionalFormatting sqref="L149:L151">
    <cfRule type="expression" dxfId="1404" priority="38" stopIfTrue="1">
      <formula>"esterreur(reference)"</formula>
    </cfRule>
  </conditionalFormatting>
  <conditionalFormatting sqref="O149:P151">
    <cfRule type="expression" dxfId="1403" priority="37" stopIfTrue="1">
      <formula>"esterreur(reference)"</formula>
    </cfRule>
  </conditionalFormatting>
  <conditionalFormatting sqref="L158:L161">
    <cfRule type="expression" dxfId="1402" priority="35" stopIfTrue="1">
      <formula>"esterreur(reference)"</formula>
    </cfRule>
  </conditionalFormatting>
  <conditionalFormatting sqref="AG414:AI417">
    <cfRule type="cellIs" dxfId="1401" priority="34" operator="greaterThan">
      <formula>0</formula>
    </cfRule>
  </conditionalFormatting>
  <conditionalFormatting sqref="AO414:AO417">
    <cfRule type="cellIs" dxfId="1400" priority="33" operator="greaterThan">
      <formula>0</formula>
    </cfRule>
  </conditionalFormatting>
  <conditionalFormatting sqref="Q99">
    <cfRule type="expression" dxfId="1399" priority="32" stopIfTrue="1">
      <formula>"esterreur(reference)"</formula>
    </cfRule>
  </conditionalFormatting>
  <conditionalFormatting sqref="L93">
    <cfRule type="expression" dxfId="1398" priority="31" stopIfTrue="1">
      <formula>"esterreur(reference)"</formula>
    </cfRule>
  </conditionalFormatting>
  <conditionalFormatting sqref="Q93">
    <cfRule type="expression" dxfId="1397" priority="30" stopIfTrue="1">
      <formula>"esterreur(reference)"</formula>
    </cfRule>
  </conditionalFormatting>
  <conditionalFormatting sqref="K171">
    <cfRule type="expression" dxfId="1396" priority="29" stopIfTrue="1">
      <formula>"esterreur(reference)"</formula>
    </cfRule>
  </conditionalFormatting>
  <conditionalFormatting sqref="P171">
    <cfRule type="expression" dxfId="1395" priority="28" stopIfTrue="1">
      <formula>"esterreur(reference)"</formula>
    </cfRule>
  </conditionalFormatting>
  <conditionalFormatting sqref="K180 K177 K174">
    <cfRule type="expression" dxfId="1394" priority="27" stopIfTrue="1">
      <formula>"esterreur(reference)"</formula>
    </cfRule>
  </conditionalFormatting>
  <conditionalFormatting sqref="Q207">
    <cfRule type="expression" dxfId="1393" priority="18" stopIfTrue="1">
      <formula>"esterreur(reference)"</formula>
    </cfRule>
  </conditionalFormatting>
  <conditionalFormatting sqref="Q197">
    <cfRule type="expression" dxfId="1392" priority="26" stopIfTrue="1">
      <formula>"esterreur(reference)"</formula>
    </cfRule>
  </conditionalFormatting>
  <conditionalFormatting sqref="Q199">
    <cfRule type="expression" dxfId="1391" priority="25" stopIfTrue="1">
      <formula>"esterreur(reference)"</formula>
    </cfRule>
  </conditionalFormatting>
  <conditionalFormatting sqref="Q198">
    <cfRule type="expression" dxfId="1390" priority="24" stopIfTrue="1">
      <formula>"esterreur(reference)"</formula>
    </cfRule>
  </conditionalFormatting>
  <conditionalFormatting sqref="Q200">
    <cfRule type="expression" dxfId="1389" priority="23" stopIfTrue="1">
      <formula>"esterreur(reference)"</formula>
    </cfRule>
  </conditionalFormatting>
  <conditionalFormatting sqref="Q201">
    <cfRule type="expression" dxfId="1388" priority="22" stopIfTrue="1">
      <formula>"esterreur(reference)"</formula>
    </cfRule>
  </conditionalFormatting>
  <conditionalFormatting sqref="Q202:Q204">
    <cfRule type="expression" dxfId="1387" priority="21" stopIfTrue="1">
      <formula>"esterreur(reference)"</formula>
    </cfRule>
  </conditionalFormatting>
  <conditionalFormatting sqref="Q206">
    <cfRule type="expression" dxfId="1386" priority="19" stopIfTrue="1">
      <formula>"esterreur(reference)"</formula>
    </cfRule>
  </conditionalFormatting>
  <conditionalFormatting sqref="Q205">
    <cfRule type="expression" dxfId="1385" priority="20" stopIfTrue="1">
      <formula>"esterreur(reference)"</formula>
    </cfRule>
  </conditionalFormatting>
  <conditionalFormatting sqref="Q208">
    <cfRule type="expression" dxfId="1384" priority="17" stopIfTrue="1">
      <formula>"esterreur(reference)"</formula>
    </cfRule>
  </conditionalFormatting>
  <conditionalFormatting sqref="Q211:Q224">
    <cfRule type="expression" dxfId="1383" priority="16" stopIfTrue="1">
      <formula>"esterreur(reference)"</formula>
    </cfRule>
  </conditionalFormatting>
  <conditionalFormatting sqref="Q225:Q227">
    <cfRule type="expression" dxfId="1382" priority="15" stopIfTrue="1">
      <formula>"esterreur(reference)"</formula>
    </cfRule>
  </conditionalFormatting>
  <conditionalFormatting sqref="Q210">
    <cfRule type="expression" dxfId="1381" priority="14" stopIfTrue="1">
      <formula>"esterreur(reference)"</formula>
    </cfRule>
  </conditionalFormatting>
  <conditionalFormatting sqref="L240">
    <cfRule type="expression" dxfId="1380" priority="13" stopIfTrue="1">
      <formula>"esterreur(reference)"</formula>
    </cfRule>
  </conditionalFormatting>
  <conditionalFormatting sqref="K240">
    <cfRule type="expression" dxfId="1379" priority="12" stopIfTrue="1">
      <formula>"esterreur(reference)"</formula>
    </cfRule>
  </conditionalFormatting>
  <conditionalFormatting sqref="L294">
    <cfRule type="expression" dxfId="1378" priority="11" stopIfTrue="1">
      <formula>"esterreur(reference)"</formula>
    </cfRule>
  </conditionalFormatting>
  <conditionalFormatting sqref="Q275:Q283">
    <cfRule type="expression" dxfId="1377" priority="10" stopIfTrue="1">
      <formula>"esterreur(reference)"</formula>
    </cfRule>
  </conditionalFormatting>
  <conditionalFormatting sqref="Q271">
    <cfRule type="expression" dxfId="1376" priority="5" stopIfTrue="1">
      <formula>"esterreur(reference)"</formula>
    </cfRule>
  </conditionalFormatting>
  <conditionalFormatting sqref="Q274">
    <cfRule type="expression" dxfId="1375" priority="3" stopIfTrue="1">
      <formula>"esterreur(reference)"</formula>
    </cfRule>
  </conditionalFormatting>
  <conditionalFormatting sqref="Q268">
    <cfRule type="expression" dxfId="1374" priority="8" stopIfTrue="1">
      <formula>"esterreur(reference)"</formula>
    </cfRule>
  </conditionalFormatting>
  <conditionalFormatting sqref="Q267">
    <cfRule type="expression" dxfId="1373" priority="9" stopIfTrue="1">
      <formula>"esterreur(reference)"</formula>
    </cfRule>
  </conditionalFormatting>
  <conditionalFormatting sqref="Q269">
    <cfRule type="expression" dxfId="1372" priority="7" stopIfTrue="1">
      <formula>"esterreur(reference)"</formula>
    </cfRule>
  </conditionalFormatting>
  <conditionalFormatting sqref="Q270">
    <cfRule type="expression" dxfId="1371" priority="6" stopIfTrue="1">
      <formula>"esterreur(reference)"</formula>
    </cfRule>
  </conditionalFormatting>
  <conditionalFormatting sqref="Q272:Q273">
    <cfRule type="expression" dxfId="1370" priority="4" stopIfTrue="1">
      <formula>"esterreur(reference)"</formula>
    </cfRule>
  </conditionalFormatting>
  <conditionalFormatting sqref="Q266">
    <cfRule type="expression" dxfId="1369" priority="2" stopIfTrue="1">
      <formula>"esterreur(reference)"</formula>
    </cfRule>
  </conditionalFormatting>
  <conditionalFormatting sqref="G111:G112">
    <cfRule type="expression" dxfId="1368" priority="1" stopIfTrue="1">
      <formula>"esterreur(reference)"</formula>
    </cfRule>
  </conditionalFormatting>
  <printOptions horizontalCentered="1"/>
  <pageMargins left="0.25" right="0.25" top="0.75" bottom="0.75" header="0" footer="0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99E6-C503-4B16-A3A5-A6936A41E66A}">
  <sheetPr>
    <tabColor theme="4" tint="0.79998168889431442"/>
    <pageSetUpPr fitToPage="1"/>
  </sheetPr>
  <dimension ref="A1:BJ697"/>
  <sheetViews>
    <sheetView topLeftCell="C1" workbookViewId="0">
      <selection sqref="A1:XFD1048576"/>
    </sheetView>
  </sheetViews>
  <sheetFormatPr baseColWidth="10" defaultColWidth="12.625" defaultRowHeight="15" customHeight="1"/>
  <cols>
    <col min="1" max="1" width="24.125" hidden="1" customWidth="1"/>
    <col min="2" max="2" width="21.625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9.875" customWidth="1"/>
    <col min="23" max="23" width="12.875" customWidth="1"/>
    <col min="24" max="24" width="13.375" customWidth="1"/>
    <col min="25" max="25" width="10.5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6.3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" customWidth="1"/>
    <col min="43" max="43" width="24" customWidth="1"/>
    <col min="44" max="62" width="11" customWidth="1"/>
  </cols>
  <sheetData>
    <row r="1" spans="2:40" ht="35.25">
      <c r="B1" s="1"/>
      <c r="C1" s="1"/>
      <c r="D1" s="2"/>
      <c r="E1" s="2"/>
      <c r="F1" s="2"/>
      <c r="G1" s="2"/>
      <c r="H1" s="1"/>
      <c r="I1" s="2"/>
      <c r="J1" s="1"/>
      <c r="K1" s="749"/>
      <c r="L1" s="2"/>
      <c r="M1" s="2"/>
      <c r="N1" s="4"/>
      <c r="O1" s="1"/>
      <c r="P1" s="2"/>
      <c r="Q1" s="1"/>
      <c r="R1" s="2"/>
      <c r="S1" s="5"/>
      <c r="T1" s="2"/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2:40" ht="15" customHeight="1" thickBot="1">
      <c r="B2" s="7"/>
      <c r="C2" s="8"/>
      <c r="D2" s="9"/>
      <c r="E2" s="9"/>
      <c r="F2" s="9"/>
      <c r="G2" s="9"/>
      <c r="H2" s="9"/>
      <c r="I2" s="9"/>
      <c r="J2" s="10"/>
      <c r="K2" s="9"/>
      <c r="L2" s="10"/>
      <c r="M2" s="11"/>
      <c r="N2" s="11"/>
      <c r="O2" s="9"/>
      <c r="P2" s="9"/>
      <c r="Q2" s="9"/>
      <c r="R2" s="11"/>
      <c r="S2" s="11"/>
      <c r="T2" s="11"/>
      <c r="U2" s="11"/>
    </row>
    <row r="3" spans="2:40" ht="21" thickTop="1">
      <c r="B3" s="12"/>
      <c r="C3" s="13"/>
      <c r="D3" s="774"/>
      <c r="E3" s="775"/>
      <c r="F3" s="776"/>
      <c r="G3" s="777"/>
      <c r="H3" s="775"/>
      <c r="I3" s="776"/>
      <c r="J3" s="777"/>
      <c r="K3" s="775"/>
      <c r="L3" s="776"/>
      <c r="M3" s="777"/>
      <c r="N3" s="776"/>
      <c r="O3" s="774"/>
      <c r="P3" s="775"/>
      <c r="Q3" s="776"/>
      <c r="R3" s="777"/>
      <c r="S3" s="778"/>
      <c r="T3" s="14"/>
      <c r="U3" s="14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2:40" ht="20.25">
      <c r="B4" s="12"/>
      <c r="C4" s="15"/>
      <c r="D4" s="16"/>
      <c r="E4" s="17"/>
      <c r="F4" s="18"/>
      <c r="G4" s="19"/>
      <c r="H4" s="17"/>
      <c r="I4" s="18"/>
      <c r="J4" s="19"/>
      <c r="K4" s="17"/>
      <c r="L4" s="18"/>
      <c r="M4" s="19"/>
      <c r="N4" s="18"/>
      <c r="O4" s="17"/>
      <c r="P4" s="17"/>
      <c r="Q4" s="18"/>
      <c r="R4" s="19"/>
      <c r="S4" s="20"/>
      <c r="T4" s="14"/>
      <c r="U4" s="14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2:40" ht="20.25">
      <c r="B5" s="12"/>
      <c r="C5" s="21"/>
      <c r="D5" s="22"/>
      <c r="E5" s="22"/>
      <c r="F5" s="23"/>
      <c r="G5" s="24"/>
      <c r="H5" s="22"/>
      <c r="I5" s="25"/>
      <c r="J5" s="24"/>
      <c r="K5" s="26"/>
      <c r="L5" s="23"/>
      <c r="M5" s="27"/>
      <c r="N5" s="28"/>
      <c r="O5" s="24"/>
      <c r="P5" s="26"/>
      <c r="Q5" s="23"/>
      <c r="R5" s="27"/>
      <c r="S5" s="29"/>
      <c r="T5" s="14"/>
      <c r="U5" s="14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2:40" ht="20.25">
      <c r="B6" s="12"/>
      <c r="C6" s="30"/>
      <c r="D6" s="31"/>
      <c r="E6" s="31"/>
      <c r="F6" s="31"/>
      <c r="G6" s="32"/>
      <c r="H6" s="31"/>
      <c r="I6" s="31"/>
      <c r="J6" s="32"/>
      <c r="K6" s="31"/>
      <c r="L6" s="33"/>
      <c r="M6" s="32"/>
      <c r="N6" s="34"/>
      <c r="O6" s="32"/>
      <c r="P6" s="31"/>
      <c r="Q6" s="33"/>
      <c r="R6" s="32"/>
      <c r="S6" s="35"/>
      <c r="T6" s="14"/>
      <c r="U6" s="14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2:40" ht="20.25">
      <c r="B7" s="12"/>
      <c r="C7" s="30"/>
      <c r="D7" s="31"/>
      <c r="E7" s="31"/>
      <c r="F7" s="31"/>
      <c r="G7" s="32"/>
      <c r="H7" s="31"/>
      <c r="I7" s="31"/>
      <c r="J7" s="32"/>
      <c r="K7" s="31"/>
      <c r="L7" s="33"/>
      <c r="M7" s="32"/>
      <c r="N7" s="34"/>
      <c r="O7" s="32"/>
      <c r="P7" s="31"/>
      <c r="Q7" s="33"/>
      <c r="R7" s="32"/>
      <c r="S7" s="35"/>
      <c r="T7" s="14"/>
      <c r="U7" s="14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2:40" ht="20.25">
      <c r="B8" s="12"/>
      <c r="C8" s="30"/>
      <c r="D8" s="31"/>
      <c r="E8" s="31"/>
      <c r="F8" s="31"/>
      <c r="G8" s="32"/>
      <c r="H8" s="31"/>
      <c r="I8" s="31"/>
      <c r="J8" s="32"/>
      <c r="K8" s="31"/>
      <c r="L8" s="33"/>
      <c r="M8" s="32"/>
      <c r="N8" s="34"/>
      <c r="O8" s="32"/>
      <c r="P8" s="31"/>
      <c r="Q8" s="33"/>
      <c r="R8" s="32"/>
      <c r="S8" s="35"/>
      <c r="T8" s="14"/>
      <c r="U8" s="14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2:40" ht="20.25">
      <c r="B9" s="12"/>
      <c r="C9" s="30"/>
      <c r="D9" s="31"/>
      <c r="E9" s="31"/>
      <c r="F9" s="31"/>
      <c r="G9" s="32"/>
      <c r="H9" s="31"/>
      <c r="I9" s="31"/>
      <c r="J9" s="32"/>
      <c r="K9" s="31"/>
      <c r="L9" s="33"/>
      <c r="M9" s="32"/>
      <c r="N9" s="34"/>
      <c r="O9" s="32"/>
      <c r="P9" s="31"/>
      <c r="Q9" s="33"/>
      <c r="R9" s="32"/>
      <c r="S9" s="35"/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2:40" ht="20.25" hidden="1" customHeight="1">
      <c r="B10" s="12"/>
      <c r="C10" s="30"/>
      <c r="D10" s="31"/>
      <c r="E10" s="31"/>
      <c r="F10" s="31"/>
      <c r="G10" s="32"/>
      <c r="H10" s="31"/>
      <c r="I10" s="31"/>
      <c r="J10" s="32"/>
      <c r="K10" s="31"/>
      <c r="L10" s="33"/>
      <c r="M10" s="32"/>
      <c r="N10" s="34"/>
      <c r="O10" s="32"/>
      <c r="P10" s="31"/>
      <c r="Q10" s="33"/>
      <c r="R10" s="32"/>
      <c r="S10" s="35"/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2:40" ht="20.25" hidden="1" customHeight="1">
      <c r="B11" s="12"/>
      <c r="C11" s="30"/>
      <c r="D11" s="31"/>
      <c r="E11" s="31"/>
      <c r="F11" s="31"/>
      <c r="G11" s="32"/>
      <c r="H11" s="31"/>
      <c r="I11" s="31"/>
      <c r="J11" s="32"/>
      <c r="K11" s="31"/>
      <c r="L11" s="33"/>
      <c r="M11" s="32"/>
      <c r="N11" s="34"/>
      <c r="O11" s="32"/>
      <c r="P11" s="31"/>
      <c r="Q11" s="33"/>
      <c r="R11" s="32"/>
      <c r="S11" s="35"/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2:40" ht="20.25" hidden="1" customHeight="1">
      <c r="B12" s="12"/>
      <c r="C12" s="30"/>
      <c r="D12" s="31"/>
      <c r="E12" s="31"/>
      <c r="F12" s="31"/>
      <c r="G12" s="32"/>
      <c r="H12" s="31"/>
      <c r="I12" s="31"/>
      <c r="J12" s="32"/>
      <c r="K12" s="31"/>
      <c r="L12" s="33"/>
      <c r="M12" s="32"/>
      <c r="N12" s="34"/>
      <c r="O12" s="32"/>
      <c r="P12" s="31"/>
      <c r="Q12" s="33"/>
      <c r="R12" s="32"/>
      <c r="S12" s="35"/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2:40" ht="20.25">
      <c r="B13" s="12"/>
      <c r="C13" s="36"/>
      <c r="D13" s="37"/>
      <c r="E13" s="37"/>
      <c r="F13" s="38"/>
      <c r="G13" s="39"/>
      <c r="H13" s="37"/>
      <c r="I13" s="38"/>
      <c r="J13" s="39"/>
      <c r="K13" s="37"/>
      <c r="L13" s="38"/>
      <c r="M13" s="39"/>
      <c r="N13" s="38"/>
      <c r="O13" s="39"/>
      <c r="P13" s="37"/>
      <c r="Q13" s="38"/>
      <c r="R13" s="39"/>
      <c r="S13" s="40"/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2:40" ht="20.25">
      <c r="B14" s="12"/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/>
      <c r="N14" s="44"/>
      <c r="O14" s="42"/>
      <c r="P14" s="31"/>
      <c r="Q14" s="41"/>
      <c r="R14" s="43"/>
      <c r="S14" s="45"/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2:40" ht="20.25">
      <c r="B15" s="12"/>
      <c r="C15" s="46"/>
      <c r="D15" s="26"/>
      <c r="E15" s="26"/>
      <c r="F15" s="23"/>
      <c r="G15" s="47"/>
      <c r="H15" s="48"/>
      <c r="I15" s="49"/>
      <c r="J15" s="50"/>
      <c r="K15" s="51"/>
      <c r="L15" s="51"/>
      <c r="M15" s="52"/>
      <c r="N15" s="49"/>
      <c r="O15" s="50"/>
      <c r="P15" s="51"/>
      <c r="Q15" s="51"/>
      <c r="R15" s="52"/>
      <c r="S15" s="53"/>
      <c r="T15" s="14"/>
      <c r="U15" s="14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2:40" ht="20.25">
      <c r="B16" s="12"/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2:40" ht="20.25">
      <c r="B17" s="12"/>
      <c r="C17" s="54"/>
      <c r="D17" s="31"/>
      <c r="E17" s="31"/>
      <c r="F17" s="31"/>
      <c r="G17" s="32"/>
      <c r="H17" s="31"/>
      <c r="I17" s="31"/>
      <c r="J17" s="52"/>
      <c r="K17" s="31"/>
      <c r="L17" s="34"/>
      <c r="M17" s="52"/>
      <c r="N17" s="34"/>
      <c r="O17" s="52"/>
      <c r="P17" s="31"/>
      <c r="Q17" s="34"/>
      <c r="R17" s="32"/>
      <c r="S17" s="35"/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2:40" ht="20.25">
      <c r="B18" s="12"/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2:40" ht="20.25">
      <c r="B19" s="12"/>
      <c r="C19" s="46"/>
      <c r="D19" s="31"/>
      <c r="E19" s="31"/>
      <c r="F19" s="31"/>
      <c r="G19" s="32"/>
      <c r="H19" s="31"/>
      <c r="I19" s="31"/>
      <c r="J19" s="47"/>
      <c r="K19" s="31"/>
      <c r="L19" s="34"/>
      <c r="M19" s="32"/>
      <c r="N19" s="34"/>
      <c r="O19" s="47"/>
      <c r="P19" s="31"/>
      <c r="Q19" s="34"/>
      <c r="R19" s="32"/>
      <c r="S19" s="35"/>
      <c r="T19" s="14"/>
      <c r="U19" s="14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2:40" ht="20.25">
      <c r="B20" s="12"/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2:40" ht="15.75" customHeight="1">
      <c r="B21" s="12"/>
      <c r="C21" s="30"/>
      <c r="D21" s="31"/>
      <c r="E21" s="31"/>
      <c r="F21" s="31"/>
      <c r="G21" s="42"/>
      <c r="H21" s="31"/>
      <c r="I21" s="31"/>
      <c r="J21" s="32"/>
      <c r="K21" s="31"/>
      <c r="L21" s="34"/>
      <c r="M21" s="32"/>
      <c r="N21" s="34"/>
      <c r="O21" s="32"/>
      <c r="P21" s="31"/>
      <c r="Q21" s="34"/>
      <c r="R21" s="32"/>
      <c r="S21" s="35"/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2:40" ht="15.75" customHeight="1">
      <c r="B22" s="12"/>
      <c r="C22" s="30"/>
      <c r="D22" s="31"/>
      <c r="E22" s="31"/>
      <c r="F22" s="31"/>
      <c r="G22" s="42"/>
      <c r="H22" s="31"/>
      <c r="I22" s="31"/>
      <c r="J22" s="32"/>
      <c r="K22" s="31"/>
      <c r="L22" s="34"/>
      <c r="M22" s="32"/>
      <c r="N22" s="34"/>
      <c r="O22" s="32"/>
      <c r="P22" s="31"/>
      <c r="Q22" s="34"/>
      <c r="R22" s="32"/>
      <c r="S22" s="35"/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2:40" ht="15.75" customHeight="1">
      <c r="B23" s="12"/>
      <c r="C23" s="30"/>
      <c r="D23" s="31"/>
      <c r="E23" s="31"/>
      <c r="F23" s="31"/>
      <c r="G23" s="42"/>
      <c r="H23" s="31"/>
      <c r="I23" s="31"/>
      <c r="J23" s="32"/>
      <c r="K23" s="31"/>
      <c r="L23" s="34"/>
      <c r="M23" s="52"/>
      <c r="N23" s="34"/>
      <c r="O23" s="32"/>
      <c r="P23" s="31"/>
      <c r="Q23" s="34"/>
      <c r="R23" s="32"/>
      <c r="S23" s="35"/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2:40" ht="15.75" customHeight="1">
      <c r="B24" s="12"/>
      <c r="C24" s="36"/>
      <c r="D24" s="37"/>
      <c r="E24" s="37"/>
      <c r="F24" s="38"/>
      <c r="G24" s="39"/>
      <c r="H24" s="37"/>
      <c r="I24" s="38"/>
      <c r="J24" s="39"/>
      <c r="K24" s="37"/>
      <c r="L24" s="38"/>
      <c r="M24" s="59"/>
      <c r="N24" s="38"/>
      <c r="O24" s="39"/>
      <c r="P24" s="37"/>
      <c r="Q24" s="38"/>
      <c r="R24" s="57"/>
      <c r="S24" s="40"/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2:40" ht="15.75" customHeight="1">
      <c r="B25" s="12"/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/>
      <c r="O25" s="42"/>
      <c r="P25" s="14"/>
      <c r="Q25" s="60"/>
      <c r="R25" s="61"/>
      <c r="S25" s="45"/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2:40" ht="15.75" customHeight="1" thickBot="1">
      <c r="B26" s="12"/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2:40" ht="18" customHeight="1" thickTop="1">
      <c r="B27" s="12"/>
      <c r="C27" s="63"/>
      <c r="D27" s="64"/>
      <c r="E27" s="65"/>
      <c r="F27" s="66"/>
      <c r="G27" s="67"/>
      <c r="H27" s="68"/>
      <c r="I27" s="66"/>
      <c r="J27" s="67"/>
      <c r="K27" s="68"/>
      <c r="L27" s="66"/>
      <c r="M27" s="67"/>
      <c r="N27" s="66"/>
      <c r="O27" s="67"/>
      <c r="P27" s="68"/>
      <c r="Q27" s="66"/>
      <c r="R27" s="67"/>
      <c r="S27" s="69"/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2:40" ht="22.5" customHeight="1" thickBot="1">
      <c r="B28" s="12"/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/>
      <c r="N28" s="75"/>
      <c r="O28" s="73"/>
      <c r="P28" s="71"/>
      <c r="Q28" s="72"/>
      <c r="R28" s="74"/>
      <c r="S28" s="76"/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2:40" ht="15.75" customHeight="1" thickTop="1">
      <c r="B29" s="12"/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2:40" ht="15.75" customHeight="1">
      <c r="B30" s="12"/>
      <c r="C30" s="80"/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2:40" ht="15.75" customHeight="1">
      <c r="B31" s="12"/>
      <c r="C31" s="30"/>
      <c r="D31" s="82"/>
      <c r="E31" s="83"/>
      <c r="F31" s="31"/>
      <c r="G31" s="84"/>
      <c r="H31" s="83"/>
      <c r="I31" s="31"/>
      <c r="J31" s="85"/>
      <c r="K31" s="83"/>
      <c r="L31" s="31"/>
      <c r="M31" s="42"/>
      <c r="N31" s="60"/>
      <c r="O31" s="42"/>
      <c r="P31" s="83"/>
      <c r="Q31" s="34"/>
      <c r="R31" s="42"/>
      <c r="S31" s="86"/>
      <c r="T31" s="14"/>
      <c r="U31" s="14"/>
      <c r="V31" s="87"/>
      <c r="W31" s="87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2:40" ht="15.75" customHeight="1">
      <c r="B32" s="12"/>
      <c r="C32" s="88"/>
      <c r="D32" s="89"/>
      <c r="E32" s="90"/>
      <c r="F32" s="23"/>
      <c r="G32" s="91"/>
      <c r="H32" s="92"/>
      <c r="I32" s="23"/>
      <c r="J32" s="639"/>
      <c r="K32" s="90"/>
      <c r="L32" s="23"/>
      <c r="M32" s="24"/>
      <c r="N32" s="94"/>
      <c r="O32" s="24"/>
      <c r="P32" s="90"/>
      <c r="Q32" s="23"/>
      <c r="R32" s="24"/>
      <c r="S32" s="95"/>
      <c r="T32" s="14"/>
      <c r="U32" s="14"/>
      <c r="V32" s="87"/>
      <c r="W32" s="87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2:40" ht="15.75" customHeight="1">
      <c r="B33" s="12"/>
      <c r="C33" s="30"/>
      <c r="D33" s="82"/>
      <c r="E33" s="83"/>
      <c r="F33" s="31"/>
      <c r="G33" s="84"/>
      <c r="H33" s="83"/>
      <c r="I33" s="31"/>
      <c r="J33" s="42"/>
      <c r="K33" s="83"/>
      <c r="L33" s="31"/>
      <c r="M33" s="42"/>
      <c r="N33" s="60"/>
      <c r="O33" s="42"/>
      <c r="P33" s="83"/>
      <c r="Q33" s="34"/>
      <c r="R33" s="42"/>
      <c r="S33" s="86"/>
      <c r="T33" s="14"/>
      <c r="U33" s="14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2:40" ht="15.75" customHeight="1">
      <c r="B34" s="12"/>
      <c r="C34" s="30"/>
      <c r="D34" s="82"/>
      <c r="E34" s="83"/>
      <c r="F34" s="31"/>
      <c r="G34" s="84"/>
      <c r="H34" s="83"/>
      <c r="I34" s="31"/>
      <c r="J34" s="42"/>
      <c r="K34" s="83"/>
      <c r="L34" s="31"/>
      <c r="M34" s="42"/>
      <c r="N34" s="60"/>
      <c r="O34" s="42"/>
      <c r="P34" s="83"/>
      <c r="Q34" s="34"/>
      <c r="R34" s="42"/>
      <c r="S34" s="86"/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2:40" ht="15.75" customHeight="1">
      <c r="B35" s="12"/>
      <c r="C35" s="88"/>
      <c r="D35" s="89"/>
      <c r="E35" s="90"/>
      <c r="F35" s="23"/>
      <c r="G35" s="91"/>
      <c r="H35" s="92"/>
      <c r="I35" s="23"/>
      <c r="J35" s="24"/>
      <c r="K35" s="90"/>
      <c r="L35" s="23"/>
      <c r="M35" s="24"/>
      <c r="N35" s="94"/>
      <c r="O35" s="24"/>
      <c r="P35" s="90"/>
      <c r="Q35" s="34"/>
      <c r="R35" s="24"/>
      <c r="S35" s="95"/>
      <c r="T35" s="14"/>
      <c r="U35" s="14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2:40" ht="15.75" customHeight="1">
      <c r="B36" s="12"/>
      <c r="C36" s="30"/>
      <c r="D36" s="82"/>
      <c r="E36" s="83"/>
      <c r="F36" s="31"/>
      <c r="G36" s="84"/>
      <c r="H36" s="83"/>
      <c r="I36" s="31"/>
      <c r="J36" s="42"/>
      <c r="K36" s="83"/>
      <c r="L36" s="96"/>
      <c r="M36" s="14"/>
      <c r="N36" s="60"/>
      <c r="O36" s="42"/>
      <c r="P36" s="83"/>
      <c r="Q36" s="56"/>
      <c r="R36" s="42"/>
      <c r="S36" s="86"/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2:40" ht="15.75" customHeight="1">
      <c r="B37" s="12"/>
      <c r="C37" s="30"/>
      <c r="D37" s="82"/>
      <c r="E37" s="83"/>
      <c r="F37" s="31"/>
      <c r="G37" s="84"/>
      <c r="H37" s="83"/>
      <c r="I37" s="31"/>
      <c r="J37" s="42"/>
      <c r="K37" s="83"/>
      <c r="L37" s="97"/>
      <c r="M37" s="14"/>
      <c r="N37" s="60"/>
      <c r="O37" s="42"/>
      <c r="P37" s="83"/>
      <c r="Q37" s="34"/>
      <c r="R37" s="42"/>
      <c r="S37" s="86"/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2:40" ht="15.75" hidden="1" customHeight="1">
      <c r="B38" s="12"/>
      <c r="C38" s="30"/>
      <c r="D38" s="82"/>
      <c r="E38" s="83"/>
      <c r="F38" s="31"/>
      <c r="G38" s="84"/>
      <c r="H38" s="83"/>
      <c r="I38" s="31"/>
      <c r="J38" s="42"/>
      <c r="K38" s="83"/>
      <c r="L38" s="97"/>
      <c r="M38" s="14"/>
      <c r="N38" s="60"/>
      <c r="O38" s="42"/>
      <c r="P38" s="83"/>
      <c r="Q38" s="34"/>
      <c r="R38" s="42"/>
      <c r="S38" s="86"/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2:40" ht="15.75" hidden="1" customHeight="1">
      <c r="B39" s="12"/>
      <c r="C39" s="30"/>
      <c r="D39" s="82"/>
      <c r="E39" s="83"/>
      <c r="F39" s="31"/>
      <c r="G39" s="84"/>
      <c r="H39" s="83"/>
      <c r="I39" s="31"/>
      <c r="J39" s="42"/>
      <c r="K39" s="83"/>
      <c r="L39" s="97"/>
      <c r="M39" s="14"/>
      <c r="N39" s="60"/>
      <c r="O39" s="42"/>
      <c r="P39" s="83"/>
      <c r="Q39" s="34"/>
      <c r="R39" s="42"/>
      <c r="S39" s="86"/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2:40" ht="15.75" hidden="1" customHeight="1">
      <c r="B40" s="12"/>
      <c r="C40" s="30"/>
      <c r="D40" s="82"/>
      <c r="E40" s="83"/>
      <c r="F40" s="31"/>
      <c r="G40" s="84"/>
      <c r="H40" s="83"/>
      <c r="I40" s="31"/>
      <c r="J40" s="42"/>
      <c r="K40" s="83"/>
      <c r="L40" s="98"/>
      <c r="M40" s="14"/>
      <c r="N40" s="60"/>
      <c r="O40" s="42"/>
      <c r="P40" s="83"/>
      <c r="Q40" s="34"/>
      <c r="R40" s="42"/>
      <c r="S40" s="86"/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2:40" ht="15.75" customHeight="1">
      <c r="B41" s="12"/>
      <c r="C41" s="99"/>
      <c r="D41" s="100"/>
      <c r="E41" s="101"/>
      <c r="F41" s="102"/>
      <c r="G41" s="103"/>
      <c r="H41" s="101"/>
      <c r="I41" s="102"/>
      <c r="J41" s="103"/>
      <c r="K41" s="101"/>
      <c r="L41" s="102"/>
      <c r="M41" s="104"/>
      <c r="N41" s="102"/>
      <c r="O41" s="103"/>
      <c r="P41" s="101"/>
      <c r="Q41" s="105"/>
      <c r="R41" s="106"/>
      <c r="S41" s="107"/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2:40" ht="15.75" customHeight="1">
      <c r="B42" s="12"/>
      <c r="C42" s="108"/>
      <c r="D42" s="14"/>
      <c r="E42" s="14"/>
      <c r="F42" s="31"/>
      <c r="G42" s="42"/>
      <c r="H42" s="14"/>
      <c r="I42" s="31"/>
      <c r="J42" s="42"/>
      <c r="K42" s="14"/>
      <c r="L42" s="34"/>
      <c r="M42" s="42"/>
      <c r="N42" s="60"/>
      <c r="O42" s="42"/>
      <c r="P42" s="14"/>
      <c r="Q42" s="34"/>
      <c r="R42" s="42"/>
      <c r="S42" s="62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2:40" ht="15.75" customHeight="1">
      <c r="B43" s="12"/>
      <c r="C43" s="109"/>
      <c r="D43" s="82"/>
      <c r="E43" s="14"/>
      <c r="F43" s="23"/>
      <c r="G43" s="84"/>
      <c r="H43" s="14"/>
      <c r="I43" s="23"/>
      <c r="J43" s="42"/>
      <c r="K43" s="14"/>
      <c r="L43" s="34"/>
      <c r="M43" s="42"/>
      <c r="N43" s="60"/>
      <c r="O43" s="42"/>
      <c r="P43" s="14"/>
      <c r="Q43" s="34"/>
      <c r="R43" s="42"/>
      <c r="S43" s="86"/>
      <c r="T43" s="14"/>
      <c r="U43" s="1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2:40" ht="15.75" customHeight="1">
      <c r="B44" s="12"/>
      <c r="C44" s="108"/>
      <c r="D44" s="110"/>
      <c r="E44" s="111"/>
      <c r="F44" s="31"/>
      <c r="G44" s="112"/>
      <c r="H44" s="111"/>
      <c r="I44" s="31"/>
      <c r="J44" s="113"/>
      <c r="K44" s="111"/>
      <c r="L44" s="114"/>
      <c r="M44" s="113"/>
      <c r="N44" s="115"/>
      <c r="O44" s="113"/>
      <c r="P44" s="111"/>
      <c r="Q44" s="114"/>
      <c r="R44" s="113"/>
      <c r="S44" s="116"/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2:40" ht="15.75" customHeight="1">
      <c r="B45" s="12"/>
      <c r="C45" s="108"/>
      <c r="D45" s="82"/>
      <c r="E45" s="14"/>
      <c r="F45" s="31"/>
      <c r="G45" s="84"/>
      <c r="H45" s="14"/>
      <c r="I45" s="31"/>
      <c r="J45" s="42"/>
      <c r="K45" s="14"/>
      <c r="L45" s="34"/>
      <c r="M45" s="42"/>
      <c r="N45" s="60"/>
      <c r="O45" s="42"/>
      <c r="P45" s="14"/>
      <c r="Q45" s="34"/>
      <c r="R45" s="42"/>
      <c r="S45" s="86"/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2:40" ht="15.75" hidden="1" customHeight="1">
      <c r="B46" s="12"/>
      <c r="C46" s="108"/>
      <c r="D46" s="82"/>
      <c r="E46" s="14"/>
      <c r="F46" s="31"/>
      <c r="G46" s="84"/>
      <c r="H46" s="14"/>
      <c r="I46" s="31"/>
      <c r="J46" s="42"/>
      <c r="K46" s="14"/>
      <c r="L46" s="34"/>
      <c r="M46" s="42"/>
      <c r="N46" s="60"/>
      <c r="O46" s="42"/>
      <c r="P46" s="14"/>
      <c r="Q46" s="34"/>
      <c r="R46" s="42"/>
      <c r="S46" s="86"/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2:40" ht="15.75" hidden="1" customHeight="1">
      <c r="B47" s="12"/>
      <c r="C47" s="108"/>
      <c r="D47" s="82"/>
      <c r="E47" s="14"/>
      <c r="F47" s="31"/>
      <c r="G47" s="84"/>
      <c r="H47" s="14"/>
      <c r="I47" s="31"/>
      <c r="J47" s="42"/>
      <c r="K47" s="14"/>
      <c r="L47" s="34"/>
      <c r="M47" s="42"/>
      <c r="N47" s="60"/>
      <c r="O47" s="42"/>
      <c r="P47" s="14"/>
      <c r="Q47" s="34"/>
      <c r="R47" s="42"/>
      <c r="S47" s="86"/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2:40" ht="15.75" hidden="1" customHeight="1">
      <c r="B48" s="12"/>
      <c r="C48" s="108"/>
      <c r="D48" s="82"/>
      <c r="E48" s="14"/>
      <c r="F48" s="31"/>
      <c r="G48" s="84"/>
      <c r="H48" s="14"/>
      <c r="I48" s="31"/>
      <c r="J48" s="42"/>
      <c r="K48" s="14"/>
      <c r="L48" s="34"/>
      <c r="M48" s="42"/>
      <c r="N48" s="60"/>
      <c r="O48" s="42"/>
      <c r="P48" s="14"/>
      <c r="Q48" s="34"/>
      <c r="R48" s="42"/>
      <c r="S48" s="86"/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2:40" ht="15.75" customHeight="1">
      <c r="B49" s="12"/>
      <c r="C49" s="109"/>
      <c r="D49" s="82"/>
      <c r="E49" s="14"/>
      <c r="F49" s="23"/>
      <c r="G49" s="84"/>
      <c r="H49" s="14"/>
      <c r="I49" s="23"/>
      <c r="J49" s="42"/>
      <c r="K49" s="14"/>
      <c r="L49" s="23"/>
      <c r="M49" s="42"/>
      <c r="N49" s="60"/>
      <c r="O49" s="42"/>
      <c r="P49" s="14"/>
      <c r="Q49" s="23"/>
      <c r="R49" s="42"/>
      <c r="S49" s="86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2:40" ht="15.75" customHeight="1">
      <c r="B50" s="12"/>
      <c r="C50" s="108"/>
      <c r="D50" s="110"/>
      <c r="E50" s="111"/>
      <c r="F50" s="31"/>
      <c r="G50" s="112"/>
      <c r="H50" s="111"/>
      <c r="I50" s="31"/>
      <c r="J50" s="113"/>
      <c r="K50" s="111"/>
      <c r="L50" s="34"/>
      <c r="M50" s="113"/>
      <c r="N50" s="115"/>
      <c r="O50" s="113"/>
      <c r="P50" s="111"/>
      <c r="Q50" s="34"/>
      <c r="R50" s="113"/>
      <c r="S50" s="116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2:40" ht="15.75" customHeight="1">
      <c r="B51" s="12"/>
      <c r="C51" s="108"/>
      <c r="D51" s="82"/>
      <c r="E51" s="14"/>
      <c r="F51" s="31"/>
      <c r="G51" s="84"/>
      <c r="H51" s="14"/>
      <c r="I51" s="31"/>
      <c r="J51" s="42"/>
      <c r="K51" s="14"/>
      <c r="L51" s="34"/>
      <c r="M51" s="42"/>
      <c r="N51" s="60"/>
      <c r="O51" s="42"/>
      <c r="P51" s="14"/>
      <c r="Q51" s="34"/>
      <c r="R51" s="42"/>
      <c r="S51" s="86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2:40" ht="15.75" customHeight="1">
      <c r="B52" s="12"/>
      <c r="C52" s="108"/>
      <c r="D52" s="82"/>
      <c r="E52" s="14"/>
      <c r="F52" s="31"/>
      <c r="G52" s="84"/>
      <c r="H52" s="14"/>
      <c r="I52" s="31"/>
      <c r="J52" s="42"/>
      <c r="K52" s="14"/>
      <c r="L52" s="34"/>
      <c r="M52" s="42"/>
      <c r="N52" s="60"/>
      <c r="O52" s="42"/>
      <c r="P52" s="14"/>
      <c r="Q52" s="34"/>
      <c r="R52" s="42"/>
      <c r="S52" s="86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2:40" ht="15.75" hidden="1" customHeight="1">
      <c r="B53" s="12"/>
      <c r="C53" s="30"/>
      <c r="D53" s="89"/>
      <c r="E53" s="117"/>
      <c r="F53" s="31"/>
      <c r="G53" s="91"/>
      <c r="H53" s="117"/>
      <c r="I53" s="31"/>
      <c r="J53" s="24"/>
      <c r="K53" s="117"/>
      <c r="L53" s="34"/>
      <c r="M53" s="24"/>
      <c r="N53" s="94"/>
      <c r="O53" s="24"/>
      <c r="P53" s="117"/>
      <c r="Q53" s="34"/>
      <c r="R53" s="24"/>
      <c r="S53" s="95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2:40" ht="15.75" customHeight="1">
      <c r="B54" s="12"/>
      <c r="C54" s="99"/>
      <c r="D54" s="100"/>
      <c r="E54" s="101"/>
      <c r="F54" s="102"/>
      <c r="G54" s="103"/>
      <c r="H54" s="101"/>
      <c r="I54" s="102"/>
      <c r="J54" s="103"/>
      <c r="K54" s="101"/>
      <c r="L54" s="102"/>
      <c r="M54" s="106"/>
      <c r="N54" s="102"/>
      <c r="O54" s="103"/>
      <c r="P54" s="101"/>
      <c r="Q54" s="102"/>
      <c r="R54" s="106"/>
      <c r="S54" s="107"/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2:40" ht="15.75" customHeight="1">
      <c r="B55" s="12"/>
      <c r="C55" s="30"/>
      <c r="D55" s="82"/>
      <c r="E55" s="14"/>
      <c r="F55" s="31"/>
      <c r="G55" s="84"/>
      <c r="H55" s="14"/>
      <c r="I55" s="31"/>
      <c r="J55" s="42"/>
      <c r="K55" s="14"/>
      <c r="L55" s="34"/>
      <c r="M55" s="42"/>
      <c r="N55" s="60"/>
      <c r="O55" s="42"/>
      <c r="P55" s="14"/>
      <c r="Q55" s="34"/>
      <c r="R55" s="42"/>
      <c r="S55" s="86"/>
      <c r="T55" s="83"/>
      <c r="U55" s="14"/>
      <c r="V55" s="12"/>
      <c r="W55" s="87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2:40" ht="15.75" customHeight="1">
      <c r="B56" s="12"/>
      <c r="C56" s="30"/>
      <c r="D56" s="82"/>
      <c r="E56" s="14"/>
      <c r="F56" s="31"/>
      <c r="G56" s="84"/>
      <c r="H56" s="14"/>
      <c r="I56" s="31"/>
      <c r="J56" s="42"/>
      <c r="K56" s="14"/>
      <c r="L56" s="34"/>
      <c r="M56" s="42"/>
      <c r="N56" s="60"/>
      <c r="O56" s="42"/>
      <c r="P56" s="14"/>
      <c r="Q56" s="34"/>
      <c r="R56" s="42"/>
      <c r="S56" s="86"/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2:40" ht="15.75" customHeight="1">
      <c r="B57" s="12"/>
      <c r="C57" s="88"/>
      <c r="D57" s="89"/>
      <c r="E57" s="117"/>
      <c r="F57" s="23"/>
      <c r="G57" s="91"/>
      <c r="H57" s="117"/>
      <c r="I57" s="23"/>
      <c r="J57" s="24"/>
      <c r="K57" s="117"/>
      <c r="L57" s="23"/>
      <c r="M57" s="24"/>
      <c r="N57" s="94"/>
      <c r="O57" s="24"/>
      <c r="P57" s="117"/>
      <c r="Q57" s="23"/>
      <c r="R57" s="24"/>
      <c r="S57" s="95"/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2:40" ht="15.75" customHeight="1">
      <c r="B58" s="12"/>
      <c r="C58" s="30"/>
      <c r="D58" s="82"/>
      <c r="E58" s="14"/>
      <c r="F58" s="31"/>
      <c r="G58" s="84"/>
      <c r="H58" s="14"/>
      <c r="I58" s="31"/>
      <c r="J58" s="42"/>
      <c r="K58" s="14"/>
      <c r="L58" s="34"/>
      <c r="M58" s="42"/>
      <c r="N58" s="60"/>
      <c r="O58" s="42"/>
      <c r="P58" s="14"/>
      <c r="Q58" s="34"/>
      <c r="R58" s="42"/>
      <c r="S58" s="86"/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2:40" ht="15.75" customHeight="1">
      <c r="B59" s="12"/>
      <c r="C59" s="30"/>
      <c r="D59" s="82"/>
      <c r="E59" s="14"/>
      <c r="F59" s="31"/>
      <c r="G59" s="84"/>
      <c r="H59" s="14"/>
      <c r="I59" s="31"/>
      <c r="J59" s="42"/>
      <c r="K59" s="14"/>
      <c r="L59" s="34"/>
      <c r="M59" s="42"/>
      <c r="N59" s="60"/>
      <c r="O59" s="42"/>
      <c r="P59" s="14"/>
      <c r="Q59" s="34"/>
      <c r="R59" s="42"/>
      <c r="S59" s="86"/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2:40" ht="15.75" customHeight="1">
      <c r="B60" s="12"/>
      <c r="C60" s="88"/>
      <c r="D60" s="89"/>
      <c r="E60" s="117"/>
      <c r="F60" s="23"/>
      <c r="G60" s="91"/>
      <c r="H60" s="117"/>
      <c r="I60" s="23"/>
      <c r="J60" s="24"/>
      <c r="K60" s="117"/>
      <c r="L60" s="23"/>
      <c r="M60" s="24"/>
      <c r="N60" s="94"/>
      <c r="O60" s="24"/>
      <c r="P60" s="117"/>
      <c r="Q60" s="23"/>
      <c r="R60" s="24"/>
      <c r="S60" s="95"/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2:40" ht="15.75" customHeight="1">
      <c r="B61" s="12"/>
      <c r="C61" s="30"/>
      <c r="D61" s="82"/>
      <c r="E61" s="14"/>
      <c r="F61" s="31"/>
      <c r="G61" s="84"/>
      <c r="H61" s="14"/>
      <c r="I61" s="31"/>
      <c r="J61" s="42"/>
      <c r="K61" s="14"/>
      <c r="L61" s="34"/>
      <c r="M61" s="42"/>
      <c r="N61" s="60"/>
      <c r="O61" s="42"/>
      <c r="P61" s="14"/>
      <c r="Q61" s="34"/>
      <c r="R61" s="42"/>
      <c r="S61" s="86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2:40" ht="15.75" customHeight="1">
      <c r="B62" s="12"/>
      <c r="C62" s="30"/>
      <c r="D62" s="82"/>
      <c r="E62" s="14"/>
      <c r="F62" s="31"/>
      <c r="G62" s="84"/>
      <c r="H62" s="14"/>
      <c r="I62" s="31"/>
      <c r="J62" s="42"/>
      <c r="K62" s="14"/>
      <c r="L62" s="34"/>
      <c r="M62" s="42"/>
      <c r="N62" s="60"/>
      <c r="O62" s="42"/>
      <c r="P62" s="14"/>
      <c r="Q62" s="34"/>
      <c r="R62" s="42"/>
      <c r="S62" s="86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2:40" ht="15.75" customHeight="1">
      <c r="B63" s="12"/>
      <c r="C63" s="30"/>
      <c r="D63" s="82"/>
      <c r="E63" s="14"/>
      <c r="F63" s="31"/>
      <c r="G63" s="84"/>
      <c r="H63" s="14"/>
      <c r="I63" s="31"/>
      <c r="J63" s="42"/>
      <c r="K63" s="14"/>
      <c r="L63" s="33"/>
      <c r="M63" s="42"/>
      <c r="N63" s="60"/>
      <c r="O63" s="42"/>
      <c r="P63" s="14"/>
      <c r="Q63" s="33"/>
      <c r="R63" s="42"/>
      <c r="S63" s="86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2:40" ht="15.75" customHeight="1">
      <c r="B64" s="12"/>
      <c r="C64" s="30"/>
      <c r="D64" s="82"/>
      <c r="E64" s="14"/>
      <c r="F64" s="31"/>
      <c r="G64" s="84"/>
      <c r="H64" s="14"/>
      <c r="I64" s="31"/>
      <c r="J64" s="42"/>
      <c r="K64" s="14"/>
      <c r="L64" s="34"/>
      <c r="M64" s="42"/>
      <c r="N64" s="60"/>
      <c r="O64" s="42"/>
      <c r="P64" s="14"/>
      <c r="Q64" s="34"/>
      <c r="R64" s="42"/>
      <c r="S64" s="86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2:40" ht="15.75" customHeight="1">
      <c r="B65" s="12"/>
      <c r="C65" s="30"/>
      <c r="D65" s="82"/>
      <c r="E65" s="14"/>
      <c r="F65" s="31"/>
      <c r="G65" s="84"/>
      <c r="H65" s="14"/>
      <c r="I65" s="31"/>
      <c r="J65" s="42"/>
      <c r="K65" s="14"/>
      <c r="L65" s="34"/>
      <c r="M65" s="42"/>
      <c r="N65" s="60"/>
      <c r="O65" s="42"/>
      <c r="P65" s="14"/>
      <c r="Q65" s="34"/>
      <c r="R65" s="42"/>
      <c r="S65" s="86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2:40" ht="15.75" customHeight="1">
      <c r="B66" s="12"/>
      <c r="C66" s="30"/>
      <c r="D66" s="82"/>
      <c r="E66" s="14"/>
      <c r="F66" s="31"/>
      <c r="G66" s="84"/>
      <c r="H66" s="14"/>
      <c r="I66" s="31"/>
      <c r="J66" s="42"/>
      <c r="K66" s="14"/>
      <c r="L66" s="34"/>
      <c r="M66" s="42"/>
      <c r="N66" s="60"/>
      <c r="O66" s="42"/>
      <c r="P66" s="14"/>
      <c r="Q66" s="34"/>
      <c r="R66" s="42"/>
      <c r="S66" s="86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2:40" ht="15.75" customHeight="1">
      <c r="B67" s="12"/>
      <c r="C67" s="30"/>
      <c r="D67" s="82"/>
      <c r="E67" s="14"/>
      <c r="F67" s="31"/>
      <c r="G67" s="84"/>
      <c r="H67" s="14"/>
      <c r="I67" s="31"/>
      <c r="J67" s="42"/>
      <c r="K67" s="14"/>
      <c r="L67" s="34"/>
      <c r="M67" s="42"/>
      <c r="N67" s="60"/>
      <c r="O67" s="42"/>
      <c r="P67" s="14"/>
      <c r="Q67" s="34"/>
      <c r="R67" s="42"/>
      <c r="S67" s="86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2:40" ht="15.75" customHeight="1">
      <c r="B68" s="12"/>
      <c r="C68" s="30"/>
      <c r="D68" s="82"/>
      <c r="E68" s="14"/>
      <c r="F68" s="31"/>
      <c r="G68" s="84"/>
      <c r="H68" s="14"/>
      <c r="I68" s="31"/>
      <c r="J68" s="42"/>
      <c r="K68" s="14"/>
      <c r="L68" s="33"/>
      <c r="M68" s="42"/>
      <c r="N68" s="60"/>
      <c r="O68" s="42"/>
      <c r="P68" s="14"/>
      <c r="Q68" s="34"/>
      <c r="R68" s="42"/>
      <c r="S68" s="86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2:40" ht="15.75" hidden="1" customHeight="1">
      <c r="B69" s="12"/>
      <c r="C69" s="30"/>
      <c r="D69" s="82"/>
      <c r="E69" s="14"/>
      <c r="F69" s="31"/>
      <c r="G69" s="84"/>
      <c r="H69" s="14"/>
      <c r="I69" s="31"/>
      <c r="J69" s="42"/>
      <c r="K69" s="14"/>
      <c r="L69" s="34"/>
      <c r="M69" s="42"/>
      <c r="N69" s="60"/>
      <c r="O69" s="42"/>
      <c r="P69" s="14"/>
      <c r="Q69" s="34"/>
      <c r="R69" s="42"/>
      <c r="S69" s="86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2:40" ht="15.75" hidden="1" customHeight="1">
      <c r="B70" s="12"/>
      <c r="C70" s="30"/>
      <c r="D70" s="82"/>
      <c r="E70" s="14"/>
      <c r="F70" s="31"/>
      <c r="G70" s="84"/>
      <c r="H70" s="14"/>
      <c r="I70" s="31"/>
      <c r="J70" s="42"/>
      <c r="K70" s="14"/>
      <c r="L70" s="34"/>
      <c r="M70" s="42"/>
      <c r="N70" s="60"/>
      <c r="O70" s="42"/>
      <c r="P70" s="14"/>
      <c r="Q70" s="34"/>
      <c r="R70" s="42"/>
      <c r="S70" s="86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2:40" ht="15.75" hidden="1" customHeight="1">
      <c r="B71" s="12"/>
      <c r="C71" s="30"/>
      <c r="D71" s="82"/>
      <c r="E71" s="14"/>
      <c r="F71" s="31"/>
      <c r="G71" s="84"/>
      <c r="H71" s="14"/>
      <c r="I71" s="31"/>
      <c r="J71" s="42"/>
      <c r="K71" s="14"/>
      <c r="L71" s="34"/>
      <c r="M71" s="42"/>
      <c r="N71" s="60"/>
      <c r="O71" s="42"/>
      <c r="P71" s="14"/>
      <c r="Q71" s="34"/>
      <c r="R71" s="42"/>
      <c r="S71" s="86"/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2:40" ht="15.75" customHeight="1">
      <c r="B72" s="12"/>
      <c r="C72" s="99"/>
      <c r="D72" s="100"/>
      <c r="E72" s="101"/>
      <c r="F72" s="102"/>
      <c r="G72" s="103"/>
      <c r="H72" s="101"/>
      <c r="I72" s="102"/>
      <c r="J72" s="103"/>
      <c r="K72" s="101"/>
      <c r="L72" s="102"/>
      <c r="M72" s="106"/>
      <c r="N72" s="102"/>
      <c r="O72" s="103"/>
      <c r="P72" s="101"/>
      <c r="Q72" s="102"/>
      <c r="R72" s="106"/>
      <c r="S72" s="107"/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2:40" ht="15.75" customHeight="1">
      <c r="B73" s="12"/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2:40" ht="15.75" customHeight="1">
      <c r="B74" s="12"/>
      <c r="C74" s="99"/>
      <c r="D74" s="100"/>
      <c r="E74" s="101"/>
      <c r="F74" s="102"/>
      <c r="G74" s="103"/>
      <c r="H74" s="101"/>
      <c r="I74" s="102"/>
      <c r="J74" s="103"/>
      <c r="K74" s="101"/>
      <c r="L74" s="102"/>
      <c r="M74" s="106"/>
      <c r="N74" s="119"/>
      <c r="O74" s="103"/>
      <c r="P74" s="101"/>
      <c r="Q74" s="102"/>
      <c r="R74" s="106"/>
      <c r="S74" s="120"/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2:40" ht="15.75" customHeight="1">
      <c r="B75" s="12"/>
      <c r="C75" s="30"/>
      <c r="D75" s="82"/>
      <c r="E75" s="14"/>
      <c r="F75" s="31"/>
      <c r="G75" s="84"/>
      <c r="H75" s="14"/>
      <c r="I75" s="31"/>
      <c r="J75" s="42"/>
      <c r="K75" s="14"/>
      <c r="L75" s="33"/>
      <c r="M75" s="42"/>
      <c r="N75" s="60"/>
      <c r="O75" s="42"/>
      <c r="P75" s="14"/>
      <c r="Q75" s="33"/>
      <c r="R75" s="42"/>
      <c r="S75" s="86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2:40" ht="15.75" customHeight="1">
      <c r="B76" s="12"/>
      <c r="C76" s="30"/>
      <c r="D76" s="82"/>
      <c r="E76" s="14"/>
      <c r="F76" s="31"/>
      <c r="G76" s="84"/>
      <c r="H76" s="14"/>
      <c r="I76" s="31"/>
      <c r="J76" s="42"/>
      <c r="K76" s="14"/>
      <c r="L76" s="33"/>
      <c r="M76" s="42"/>
      <c r="N76" s="60"/>
      <c r="O76" s="42"/>
      <c r="P76" s="14"/>
      <c r="Q76" s="33"/>
      <c r="R76" s="42"/>
      <c r="S76" s="86"/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2:40" ht="15.75" customHeight="1">
      <c r="B77" s="12"/>
      <c r="C77" s="30"/>
      <c r="D77" s="82"/>
      <c r="E77" s="14"/>
      <c r="F77" s="31"/>
      <c r="G77" s="84"/>
      <c r="H77" s="14"/>
      <c r="I77" s="31"/>
      <c r="J77" s="42"/>
      <c r="K77" s="14"/>
      <c r="L77" s="33"/>
      <c r="M77" s="42"/>
      <c r="N77" s="60"/>
      <c r="O77" s="42"/>
      <c r="P77" s="14"/>
      <c r="Q77" s="33"/>
      <c r="R77" s="42"/>
      <c r="S77" s="86"/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2:40" ht="15.75" customHeight="1">
      <c r="B78" s="12"/>
      <c r="C78" s="30"/>
      <c r="D78" s="82"/>
      <c r="E78" s="14"/>
      <c r="F78" s="31"/>
      <c r="G78" s="84"/>
      <c r="H78" s="14"/>
      <c r="I78" s="31"/>
      <c r="J78" s="42"/>
      <c r="K78" s="14"/>
      <c r="L78" s="34"/>
      <c r="M78" s="42"/>
      <c r="N78" s="60"/>
      <c r="O78" s="42"/>
      <c r="P78" s="14"/>
      <c r="Q78" s="33"/>
      <c r="R78" s="42"/>
      <c r="S78" s="86"/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2:40" ht="15.75" hidden="1" customHeight="1">
      <c r="B79" s="12"/>
      <c r="C79" s="30"/>
      <c r="D79" s="82"/>
      <c r="E79" s="14"/>
      <c r="F79" s="31"/>
      <c r="G79" s="84"/>
      <c r="H79" s="14"/>
      <c r="I79" s="31"/>
      <c r="J79" s="42"/>
      <c r="K79" s="14"/>
      <c r="L79" s="34"/>
      <c r="M79" s="42"/>
      <c r="N79" s="60"/>
      <c r="O79" s="42"/>
      <c r="P79" s="14"/>
      <c r="Q79" s="33"/>
      <c r="R79" s="42"/>
      <c r="S79" s="86"/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2:40" ht="15.75" hidden="1" customHeight="1">
      <c r="B80" s="12"/>
      <c r="C80" s="30"/>
      <c r="D80" s="82"/>
      <c r="E80" s="14"/>
      <c r="F80" s="31"/>
      <c r="G80" s="84"/>
      <c r="H80" s="14"/>
      <c r="I80" s="31"/>
      <c r="J80" s="42"/>
      <c r="K80" s="14"/>
      <c r="L80" s="34"/>
      <c r="M80" s="42"/>
      <c r="N80" s="60"/>
      <c r="O80" s="42"/>
      <c r="P80" s="14"/>
      <c r="Q80" s="33"/>
      <c r="R80" s="42"/>
      <c r="S80" s="86"/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2:40" ht="15.75" hidden="1" customHeight="1">
      <c r="B81" s="12"/>
      <c r="C81" s="30"/>
      <c r="D81" s="82"/>
      <c r="E81" s="14"/>
      <c r="F81" s="31"/>
      <c r="G81" s="84"/>
      <c r="H81" s="14"/>
      <c r="I81" s="31"/>
      <c r="J81" s="42"/>
      <c r="K81" s="14"/>
      <c r="L81" s="34"/>
      <c r="M81" s="42"/>
      <c r="N81" s="60"/>
      <c r="O81" s="42"/>
      <c r="P81" s="14"/>
      <c r="Q81" s="33"/>
      <c r="R81" s="42"/>
      <c r="S81" s="86"/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2:40" ht="15.75" customHeight="1">
      <c r="B82" s="12"/>
      <c r="C82" s="30"/>
      <c r="D82" s="82"/>
      <c r="E82" s="14"/>
      <c r="F82" s="31"/>
      <c r="G82" s="84"/>
      <c r="H82" s="14"/>
      <c r="I82" s="31"/>
      <c r="J82" s="42"/>
      <c r="K82" s="14"/>
      <c r="L82" s="33"/>
      <c r="M82" s="42"/>
      <c r="N82" s="60"/>
      <c r="O82" s="42"/>
      <c r="P82" s="14"/>
      <c r="Q82" s="33"/>
      <c r="R82" s="42"/>
      <c r="S82" s="86"/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2:40" ht="15.75" customHeight="1">
      <c r="B83" s="12"/>
      <c r="C83" s="99"/>
      <c r="D83" s="100"/>
      <c r="E83" s="101"/>
      <c r="F83" s="102"/>
      <c r="G83" s="103"/>
      <c r="H83" s="101"/>
      <c r="I83" s="102"/>
      <c r="J83" s="103"/>
      <c r="K83" s="101"/>
      <c r="L83" s="102"/>
      <c r="M83" s="106"/>
      <c r="N83" s="102"/>
      <c r="O83" s="103"/>
      <c r="P83" s="101"/>
      <c r="Q83" s="102"/>
      <c r="R83" s="106"/>
      <c r="S83" s="107"/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2:40" ht="15.75" customHeight="1">
      <c r="B84" s="12"/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2:40" ht="15.75" customHeight="1" thickBot="1">
      <c r="B85" s="12"/>
      <c r="C85" s="130"/>
      <c r="D85" s="131"/>
      <c r="E85" s="132"/>
      <c r="F85" s="133"/>
      <c r="G85" s="134"/>
      <c r="H85" s="132"/>
      <c r="I85" s="133"/>
      <c r="J85" s="134"/>
      <c r="K85" s="131"/>
      <c r="L85" s="133"/>
      <c r="M85" s="134"/>
      <c r="N85" s="133"/>
      <c r="O85" s="134"/>
      <c r="P85" s="131"/>
      <c r="Q85" s="133"/>
      <c r="R85" s="134"/>
      <c r="S85" s="135"/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2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2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2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2:40" ht="33" customHeight="1">
      <c r="B89" s="1"/>
      <c r="C89" s="6"/>
      <c r="D89" s="2"/>
      <c r="E89" s="2"/>
      <c r="F89" s="2"/>
      <c r="G89" s="2"/>
      <c r="H89" s="1"/>
      <c r="I89" s="1"/>
      <c r="J89" s="1"/>
      <c r="K89" s="749"/>
      <c r="L89" s="2"/>
      <c r="M89" s="2"/>
      <c r="N89" s="1"/>
      <c r="O89" s="1"/>
      <c r="P89" s="2"/>
      <c r="Q89" s="1"/>
      <c r="R89" s="2"/>
      <c r="S89" s="5"/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2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2:40" ht="15.75" customHeight="1" thickTop="1">
      <c r="B91" s="12"/>
      <c r="C91" s="13"/>
      <c r="D91" s="774"/>
      <c r="E91" s="775"/>
      <c r="F91" s="776"/>
      <c r="G91" s="777"/>
      <c r="H91" s="775"/>
      <c r="I91" s="776"/>
      <c r="J91" s="777"/>
      <c r="K91" s="775"/>
      <c r="L91" s="776"/>
      <c r="M91" s="777"/>
      <c r="N91" s="776"/>
      <c r="O91" s="774"/>
      <c r="P91" s="775"/>
      <c r="Q91" s="776"/>
      <c r="R91" s="777"/>
      <c r="S91" s="778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2:40" ht="15.75" customHeight="1">
      <c r="B92" s="12"/>
      <c r="C92" s="30"/>
      <c r="D92" s="139"/>
      <c r="E92" s="81"/>
      <c r="F92" s="140"/>
      <c r="G92" s="141"/>
      <c r="H92" s="81"/>
      <c r="I92" s="140"/>
      <c r="J92" s="141"/>
      <c r="K92" s="81"/>
      <c r="L92" s="140"/>
      <c r="M92" s="141"/>
      <c r="N92" s="140"/>
      <c r="O92" s="81"/>
      <c r="P92" s="81"/>
      <c r="Q92" s="140"/>
      <c r="R92" s="141"/>
      <c r="S92" s="142"/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2:40" ht="24" customHeight="1">
      <c r="B93" s="12"/>
      <c r="C93" s="88"/>
      <c r="D93" s="26"/>
      <c r="E93" s="26"/>
      <c r="F93" s="23"/>
      <c r="G93" s="47"/>
      <c r="H93" s="26"/>
      <c r="I93" s="23"/>
      <c r="J93" s="24"/>
      <c r="K93" s="26"/>
      <c r="L93" s="23"/>
      <c r="M93" s="143"/>
      <c r="N93" s="144"/>
      <c r="O93" s="24"/>
      <c r="P93" s="26"/>
      <c r="Q93" s="23"/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2:40" ht="21.75" customHeight="1">
      <c r="B94" s="12"/>
      <c r="C94" s="30"/>
      <c r="D94" s="31"/>
      <c r="E94" s="31"/>
      <c r="F94" s="31"/>
      <c r="G94" s="32"/>
      <c r="H94" s="31"/>
      <c r="I94" s="31"/>
      <c r="J94" s="32"/>
      <c r="K94" s="31"/>
      <c r="L94" s="34"/>
      <c r="M94" s="32"/>
      <c r="N94" s="34"/>
      <c r="O94" s="32"/>
      <c r="P94" s="31"/>
      <c r="Q94" s="34"/>
      <c r="R94" s="32"/>
      <c r="S94" s="35"/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2:40" ht="18.75" customHeight="1">
      <c r="B95" s="12"/>
      <c r="C95" s="30"/>
      <c r="D95" s="31"/>
      <c r="E95" s="26"/>
      <c r="F95" s="31"/>
      <c r="G95" s="32"/>
      <c r="H95" s="31"/>
      <c r="I95" s="31"/>
      <c r="J95" s="32"/>
      <c r="K95" s="31"/>
      <c r="L95" s="33"/>
      <c r="M95" s="32"/>
      <c r="N95" s="34"/>
      <c r="O95" s="32"/>
      <c r="P95" s="31"/>
      <c r="Q95" s="33"/>
      <c r="R95" s="32"/>
      <c r="S95" s="35"/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2:40" ht="15.75" customHeight="1">
      <c r="B96" s="12"/>
      <c r="C96" s="36"/>
      <c r="D96" s="37"/>
      <c r="E96" s="31"/>
      <c r="F96" s="38"/>
      <c r="G96" s="39"/>
      <c r="H96" s="37"/>
      <c r="I96" s="38"/>
      <c r="J96" s="39"/>
      <c r="K96" s="37"/>
      <c r="L96" s="38"/>
      <c r="M96" s="39"/>
      <c r="N96" s="38"/>
      <c r="O96" s="39"/>
      <c r="P96" s="37"/>
      <c r="Q96" s="38"/>
      <c r="R96" s="39"/>
      <c r="S96" s="40"/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2:40" ht="15.75" customHeight="1">
      <c r="B97" s="12"/>
      <c r="C97" s="30"/>
      <c r="D97" s="14"/>
      <c r="E97" s="31"/>
      <c r="F97" s="41"/>
      <c r="G97" s="42"/>
      <c r="H97" s="14"/>
      <c r="I97" s="41"/>
      <c r="J97" s="42"/>
      <c r="K97" s="14"/>
      <c r="L97" s="41"/>
      <c r="M97" s="43"/>
      <c r="N97" s="44"/>
      <c r="O97" s="42"/>
      <c r="P97" s="14"/>
      <c r="Q97" s="41"/>
      <c r="R97" s="43"/>
      <c r="S97" s="45"/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2:40" ht="15.75" customHeight="1">
      <c r="B98" s="12"/>
      <c r="C98" s="30"/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2:40" ht="15.75" customHeight="1">
      <c r="B99" s="12"/>
      <c r="C99" s="30"/>
      <c r="D99" s="31"/>
      <c r="E99" s="31"/>
      <c r="F99" s="31"/>
      <c r="G99" s="163"/>
      <c r="H99" s="31"/>
      <c r="I99" s="31"/>
      <c r="J99" s="32"/>
      <c r="K99" s="31"/>
      <c r="L99" s="34"/>
      <c r="M99" s="32"/>
      <c r="N99" s="34"/>
      <c r="O99" s="32"/>
      <c r="P99" s="31"/>
      <c r="Q99" s="33"/>
      <c r="R99" s="32"/>
      <c r="S99" s="35"/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2:40" ht="15.75" customHeight="1">
      <c r="B100" s="12"/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2:40" ht="15.75" customHeight="1">
      <c r="B101" s="12"/>
      <c r="C101" s="30"/>
      <c r="D101" s="31"/>
      <c r="E101" s="31"/>
      <c r="F101" s="34"/>
      <c r="G101" s="32"/>
      <c r="H101" s="31"/>
      <c r="I101" s="31"/>
      <c r="J101" s="32"/>
      <c r="K101" s="31"/>
      <c r="L101" s="34"/>
      <c r="M101" s="32"/>
      <c r="N101" s="34"/>
      <c r="O101" s="32"/>
      <c r="P101" s="31"/>
      <c r="Q101" s="34"/>
      <c r="R101" s="32"/>
      <c r="S101" s="35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2:40" ht="15.75" customHeight="1">
      <c r="B102" s="12"/>
      <c r="C102" s="30"/>
      <c r="D102" s="31"/>
      <c r="E102" s="31"/>
      <c r="F102" s="34"/>
      <c r="G102" s="32"/>
      <c r="H102" s="31"/>
      <c r="I102" s="31"/>
      <c r="J102" s="32"/>
      <c r="K102" s="31"/>
      <c r="L102" s="34"/>
      <c r="M102" s="32"/>
      <c r="N102" s="34"/>
      <c r="O102" s="32"/>
      <c r="P102" s="31"/>
      <c r="Q102" s="34"/>
      <c r="R102" s="32"/>
      <c r="S102" s="35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2:40" ht="15.75" customHeight="1">
      <c r="B103" s="12"/>
      <c r="C103" s="30"/>
      <c r="D103" s="31"/>
      <c r="E103" s="26"/>
      <c r="F103" s="34"/>
      <c r="G103" s="32"/>
      <c r="H103" s="48"/>
      <c r="I103" s="31"/>
      <c r="J103" s="32"/>
      <c r="K103" s="48"/>
      <c r="L103" s="34"/>
      <c r="M103" s="52"/>
      <c r="N103" s="34"/>
      <c r="O103" s="32"/>
      <c r="P103" s="48"/>
      <c r="Q103" s="34"/>
      <c r="R103" s="32"/>
      <c r="S103" s="35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2:40" ht="15.75" customHeight="1">
      <c r="B104" s="12"/>
      <c r="C104" s="36"/>
      <c r="D104" s="37"/>
      <c r="E104" s="31"/>
      <c r="F104" s="38"/>
      <c r="G104" s="39"/>
      <c r="H104" s="37"/>
      <c r="I104" s="38"/>
      <c r="J104" s="39"/>
      <c r="K104" s="37"/>
      <c r="L104" s="38"/>
      <c r="M104" s="32"/>
      <c r="N104" s="38"/>
      <c r="O104" s="39"/>
      <c r="P104" s="37"/>
      <c r="Q104" s="38"/>
      <c r="R104" s="57"/>
      <c r="S104" s="40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2:40" ht="15.75" customHeight="1">
      <c r="B105" s="12"/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/>
      <c r="O105" s="42"/>
      <c r="P105" s="14"/>
      <c r="Q105" s="60"/>
      <c r="R105" s="61"/>
      <c r="S105" s="45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2:40" ht="15.75" customHeight="1" thickBot="1">
      <c r="B106" s="12"/>
      <c r="C106" s="30"/>
      <c r="D106" s="14"/>
      <c r="E106" s="14"/>
      <c r="F106" s="60"/>
      <c r="G106" s="42"/>
      <c r="H106" s="150"/>
      <c r="I106" s="60"/>
      <c r="J106" s="42"/>
      <c r="K106" s="31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2:40" ht="15.75" customHeight="1" thickTop="1">
      <c r="B107" s="12"/>
      <c r="C107" s="63"/>
      <c r="D107" s="64"/>
      <c r="E107" s="68"/>
      <c r="F107" s="66"/>
      <c r="G107" s="67"/>
      <c r="H107" s="68"/>
      <c r="I107" s="66"/>
      <c r="J107" s="67"/>
      <c r="K107" s="68"/>
      <c r="L107" s="66"/>
      <c r="M107" s="67"/>
      <c r="N107" s="66"/>
      <c r="O107" s="67"/>
      <c r="P107" s="68"/>
      <c r="Q107" s="66"/>
      <c r="R107" s="67"/>
      <c r="S107" s="69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2:40" ht="19.5" customHeight="1" thickBot="1">
      <c r="B108" s="12"/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/>
      <c r="N108" s="75"/>
      <c r="O108" s="73"/>
      <c r="P108" s="71"/>
      <c r="Q108" s="72"/>
      <c r="R108" s="74"/>
      <c r="S108" s="151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2:40" ht="15.75" customHeight="1" thickTop="1">
      <c r="B109" s="12"/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2:40" ht="15.75" customHeight="1">
      <c r="B110" s="12"/>
      <c r="C110" s="80"/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2:40" ht="15.75" customHeight="1">
      <c r="B111" s="12"/>
      <c r="C111" s="30"/>
      <c r="D111" s="82"/>
      <c r="E111" s="83"/>
      <c r="F111" s="31"/>
      <c r="G111" s="152"/>
      <c r="H111" s="83"/>
      <c r="I111" s="31"/>
      <c r="J111" s="85"/>
      <c r="K111" s="83"/>
      <c r="L111" s="34"/>
      <c r="M111" s="42"/>
      <c r="N111" s="60"/>
      <c r="O111" s="42"/>
      <c r="P111" s="83"/>
      <c r="Q111" s="34"/>
      <c r="R111" s="42"/>
      <c r="S111" s="86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2:40" ht="15.75" customHeight="1">
      <c r="B112" s="12"/>
      <c r="C112" s="88"/>
      <c r="D112" s="89"/>
      <c r="E112" s="90"/>
      <c r="F112" s="23"/>
      <c r="G112" s="93"/>
      <c r="H112" s="90"/>
      <c r="I112" s="23"/>
      <c r="J112" s="639"/>
      <c r="K112" s="90"/>
      <c r="L112" s="34"/>
      <c r="M112" s="24"/>
      <c r="N112" s="94"/>
      <c r="O112" s="24"/>
      <c r="P112" s="90"/>
      <c r="Q112" s="34"/>
      <c r="R112" s="24"/>
      <c r="S112" s="95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2:40" ht="15.75" customHeight="1">
      <c r="B113" s="12"/>
      <c r="C113" s="30"/>
      <c r="D113" s="82"/>
      <c r="E113" s="83"/>
      <c r="F113" s="31"/>
      <c r="G113" s="84"/>
      <c r="H113" s="83"/>
      <c r="I113" s="31"/>
      <c r="J113" s="42"/>
      <c r="K113" s="83"/>
      <c r="L113" s="114"/>
      <c r="M113" s="42"/>
      <c r="N113" s="60"/>
      <c r="O113" s="42"/>
      <c r="P113" s="83"/>
      <c r="Q113" s="114"/>
      <c r="R113" s="42"/>
      <c r="S113" s="86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2:40" ht="15.75" customHeight="1">
      <c r="B114" s="12"/>
      <c r="C114" s="30"/>
      <c r="D114" s="82"/>
      <c r="E114" s="83"/>
      <c r="F114" s="31"/>
      <c r="G114" s="84"/>
      <c r="H114" s="83"/>
      <c r="I114" s="31"/>
      <c r="J114" s="42"/>
      <c r="K114" s="83"/>
      <c r="L114" s="34"/>
      <c r="M114" s="42"/>
      <c r="N114" s="60"/>
      <c r="O114" s="42"/>
      <c r="P114" s="83"/>
      <c r="Q114" s="34"/>
      <c r="R114" s="42"/>
      <c r="S114" s="86"/>
      <c r="T114" s="14"/>
      <c r="U114" s="14"/>
      <c r="V114" s="14"/>
      <c r="W114" s="31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2:40" ht="15.75" customHeight="1">
      <c r="B115" s="12"/>
      <c r="C115" s="88"/>
      <c r="D115" s="89"/>
      <c r="E115" s="90"/>
      <c r="F115" s="23"/>
      <c r="G115" s="91"/>
      <c r="H115" s="90"/>
      <c r="I115" s="23"/>
      <c r="J115" s="24"/>
      <c r="K115" s="90"/>
      <c r="L115" s="49"/>
      <c r="M115" s="24"/>
      <c r="N115" s="94"/>
      <c r="O115" s="24"/>
      <c r="P115" s="90"/>
      <c r="Q115" s="49"/>
      <c r="R115" s="24"/>
      <c r="S115" s="95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2:40" ht="15.75" customHeight="1">
      <c r="B116" s="12"/>
      <c r="C116" s="30"/>
      <c r="D116" s="82"/>
      <c r="E116" s="83"/>
      <c r="F116" s="31"/>
      <c r="G116" s="84"/>
      <c r="H116" s="83"/>
      <c r="I116" s="31"/>
      <c r="J116" s="42"/>
      <c r="K116" s="83"/>
      <c r="L116" s="34"/>
      <c r="M116" s="42"/>
      <c r="N116" s="60"/>
      <c r="O116" s="42"/>
      <c r="P116" s="83"/>
      <c r="Q116" s="34"/>
      <c r="R116" s="42"/>
      <c r="S116" s="86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2:40" ht="15.75" customHeight="1">
      <c r="B117" s="12"/>
      <c r="C117" s="30"/>
      <c r="D117" s="82"/>
      <c r="E117" s="83"/>
      <c r="F117" s="31"/>
      <c r="G117" s="84"/>
      <c r="H117" s="83"/>
      <c r="I117" s="31"/>
      <c r="J117" s="42"/>
      <c r="K117" s="83"/>
      <c r="L117" s="34"/>
      <c r="M117" s="42"/>
      <c r="N117" s="60"/>
      <c r="O117" s="42"/>
      <c r="P117" s="83"/>
      <c r="Q117" s="34"/>
      <c r="R117" s="42"/>
      <c r="S117" s="86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2:40" ht="15.75" hidden="1" customHeight="1">
      <c r="B118" s="12"/>
      <c r="C118" s="30"/>
      <c r="D118" s="82"/>
      <c r="E118" s="83"/>
      <c r="F118" s="31"/>
      <c r="G118" s="84"/>
      <c r="H118" s="83"/>
      <c r="I118" s="31"/>
      <c r="J118" s="42"/>
      <c r="K118" s="83"/>
      <c r="L118" s="34"/>
      <c r="M118" s="42"/>
      <c r="N118" s="60"/>
      <c r="O118" s="42"/>
      <c r="P118" s="83"/>
      <c r="Q118" s="34"/>
      <c r="R118" s="42"/>
      <c r="S118" s="86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2:40" ht="15.75" hidden="1" customHeight="1">
      <c r="B119" s="12"/>
      <c r="C119" s="30"/>
      <c r="D119" s="82"/>
      <c r="E119" s="83"/>
      <c r="F119" s="31"/>
      <c r="G119" s="84"/>
      <c r="H119" s="83"/>
      <c r="I119" s="31"/>
      <c r="J119" s="42"/>
      <c r="K119" s="83"/>
      <c r="L119" s="34"/>
      <c r="M119" s="42"/>
      <c r="N119" s="60"/>
      <c r="O119" s="42"/>
      <c r="P119" s="83"/>
      <c r="Q119" s="34"/>
      <c r="R119" s="42"/>
      <c r="S119" s="86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2:40" ht="15.75" hidden="1" customHeight="1">
      <c r="B120" s="12"/>
      <c r="C120" s="30"/>
      <c r="D120" s="82"/>
      <c r="E120" s="83"/>
      <c r="F120" s="31"/>
      <c r="G120" s="84"/>
      <c r="H120" s="83"/>
      <c r="I120" s="31"/>
      <c r="J120" s="42"/>
      <c r="K120" s="83"/>
      <c r="L120" s="34"/>
      <c r="M120" s="42"/>
      <c r="N120" s="60"/>
      <c r="O120" s="42"/>
      <c r="P120" s="83"/>
      <c r="Q120" s="34"/>
      <c r="R120" s="42"/>
      <c r="S120" s="86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2:40" ht="15.75" customHeight="1">
      <c r="B121" s="12"/>
      <c r="C121" s="99"/>
      <c r="D121" s="100"/>
      <c r="E121" s="101"/>
      <c r="F121" s="102"/>
      <c r="G121" s="103"/>
      <c r="H121" s="101"/>
      <c r="I121" s="102"/>
      <c r="J121" s="103"/>
      <c r="K121" s="101"/>
      <c r="L121" s="102"/>
      <c r="M121" s="106"/>
      <c r="N121" s="102"/>
      <c r="O121" s="103"/>
      <c r="P121" s="101"/>
      <c r="Q121" s="102"/>
      <c r="R121" s="106"/>
      <c r="S121" s="107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2:40" ht="15.75" customHeight="1">
      <c r="B122" s="12"/>
      <c r="C122" s="108"/>
      <c r="D122" s="14"/>
      <c r="E122" s="14"/>
      <c r="F122" s="31"/>
      <c r="G122" s="42"/>
      <c r="H122" s="14"/>
      <c r="I122" s="31"/>
      <c r="J122" s="42"/>
      <c r="K122" s="14"/>
      <c r="L122" s="34"/>
      <c r="M122" s="42"/>
      <c r="N122" s="60"/>
      <c r="O122" s="42"/>
      <c r="P122" s="14"/>
      <c r="Q122" s="34"/>
      <c r="R122" s="42"/>
      <c r="S122" s="62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2:40" ht="15.75" customHeight="1">
      <c r="B123" s="12"/>
      <c r="C123" s="109"/>
      <c r="D123" s="82"/>
      <c r="E123" s="14"/>
      <c r="F123" s="23"/>
      <c r="G123" s="84"/>
      <c r="H123" s="14"/>
      <c r="I123" s="23"/>
      <c r="J123" s="42"/>
      <c r="K123" s="14"/>
      <c r="L123" s="23"/>
      <c r="M123" s="42"/>
      <c r="N123" s="60"/>
      <c r="O123" s="42"/>
      <c r="P123" s="14"/>
      <c r="Q123" s="23"/>
      <c r="R123" s="42"/>
      <c r="S123" s="86"/>
      <c r="T123" s="14"/>
      <c r="U123" s="14"/>
      <c r="V123" s="12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2:40" ht="15.75" customHeight="1">
      <c r="B124" s="12"/>
      <c r="C124" s="108"/>
      <c r="D124" s="110"/>
      <c r="E124" s="111"/>
      <c r="F124" s="31"/>
      <c r="G124" s="112"/>
      <c r="H124" s="111"/>
      <c r="I124" s="31"/>
      <c r="J124" s="113"/>
      <c r="K124" s="111"/>
      <c r="L124" s="34"/>
      <c r="M124" s="113"/>
      <c r="N124" s="115"/>
      <c r="O124" s="113"/>
      <c r="P124" s="111"/>
      <c r="Q124" s="34"/>
      <c r="R124" s="113"/>
      <c r="S124" s="116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2:40" ht="15.75" customHeight="1">
      <c r="B125" s="12"/>
      <c r="C125" s="108"/>
      <c r="D125" s="82"/>
      <c r="E125" s="14"/>
      <c r="F125" s="31"/>
      <c r="G125" s="84"/>
      <c r="H125" s="14"/>
      <c r="I125" s="31"/>
      <c r="J125" s="42"/>
      <c r="K125" s="14"/>
      <c r="L125" s="34"/>
      <c r="M125" s="42"/>
      <c r="N125" s="60"/>
      <c r="O125" s="42"/>
      <c r="P125" s="14"/>
      <c r="Q125" s="34"/>
      <c r="R125" s="42"/>
      <c r="S125" s="86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2:40" ht="15.75" hidden="1" customHeight="1">
      <c r="B126" s="12"/>
      <c r="C126" s="108"/>
      <c r="D126" s="82"/>
      <c r="E126" s="14"/>
      <c r="F126" s="31"/>
      <c r="G126" s="84"/>
      <c r="H126" s="14"/>
      <c r="I126" s="31"/>
      <c r="J126" s="42"/>
      <c r="K126" s="14"/>
      <c r="L126" s="34"/>
      <c r="M126" s="42"/>
      <c r="N126" s="60"/>
      <c r="O126" s="42"/>
      <c r="P126" s="14"/>
      <c r="Q126" s="34"/>
      <c r="R126" s="42"/>
      <c r="S126" s="86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2:40" ht="15.75" hidden="1" customHeight="1">
      <c r="B127" s="12"/>
      <c r="C127" s="108"/>
      <c r="D127" s="82"/>
      <c r="E127" s="14"/>
      <c r="F127" s="31"/>
      <c r="G127" s="84"/>
      <c r="H127" s="14"/>
      <c r="I127" s="31"/>
      <c r="J127" s="42"/>
      <c r="K127" s="14"/>
      <c r="L127" s="34"/>
      <c r="M127" s="42"/>
      <c r="N127" s="60"/>
      <c r="O127" s="42"/>
      <c r="P127" s="14"/>
      <c r="Q127" s="34"/>
      <c r="R127" s="42"/>
      <c r="S127" s="86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2:40" ht="15.75" hidden="1" customHeight="1">
      <c r="B128" s="12"/>
      <c r="C128" s="108"/>
      <c r="D128" s="82"/>
      <c r="E128" s="14"/>
      <c r="F128" s="31"/>
      <c r="G128" s="84"/>
      <c r="H128" s="14"/>
      <c r="I128" s="31"/>
      <c r="J128" s="42"/>
      <c r="K128" s="14"/>
      <c r="L128" s="34"/>
      <c r="M128" s="42"/>
      <c r="N128" s="60"/>
      <c r="O128" s="42"/>
      <c r="P128" s="14"/>
      <c r="Q128" s="34"/>
      <c r="R128" s="42"/>
      <c r="S128" s="86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2:40" ht="15.75" customHeight="1">
      <c r="B129" s="12"/>
      <c r="C129" s="109"/>
      <c r="D129" s="82"/>
      <c r="E129" s="14"/>
      <c r="F129" s="31"/>
      <c r="G129" s="84"/>
      <c r="H129" s="14"/>
      <c r="I129" s="31"/>
      <c r="J129" s="42"/>
      <c r="K129" s="14"/>
      <c r="L129" s="34"/>
      <c r="M129" s="42"/>
      <c r="N129" s="60"/>
      <c r="O129" s="42"/>
      <c r="P129" s="14"/>
      <c r="Q129" s="34"/>
      <c r="R129" s="42"/>
      <c r="S129" s="86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2:40" ht="15.75" customHeight="1">
      <c r="B130" s="12"/>
      <c r="C130" s="108"/>
      <c r="D130" s="110"/>
      <c r="E130" s="111"/>
      <c r="F130" s="55"/>
      <c r="G130" s="112"/>
      <c r="H130" s="111"/>
      <c r="I130" s="55"/>
      <c r="J130" s="113"/>
      <c r="K130" s="111"/>
      <c r="L130" s="56"/>
      <c r="M130" s="113"/>
      <c r="N130" s="115"/>
      <c r="O130" s="113"/>
      <c r="P130" s="111"/>
      <c r="Q130" s="56"/>
      <c r="R130" s="113"/>
      <c r="S130" s="116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2:40" ht="15.75" customHeight="1">
      <c r="B131" s="12"/>
      <c r="C131" s="108"/>
      <c r="D131" s="82"/>
      <c r="E131" s="14"/>
      <c r="F131" s="31"/>
      <c r="G131" s="84"/>
      <c r="H131" s="14"/>
      <c r="I131" s="31"/>
      <c r="J131" s="42"/>
      <c r="K131" s="14"/>
      <c r="L131" s="34"/>
      <c r="M131" s="42"/>
      <c r="N131" s="60"/>
      <c r="O131" s="42"/>
      <c r="P131" s="14"/>
      <c r="Q131" s="34"/>
      <c r="R131" s="42"/>
      <c r="S131" s="86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2:40" ht="15.75" customHeight="1">
      <c r="B132" s="12"/>
      <c r="C132" s="108"/>
      <c r="D132" s="82"/>
      <c r="E132" s="14"/>
      <c r="F132" s="31"/>
      <c r="G132" s="84"/>
      <c r="H132" s="14"/>
      <c r="I132" s="31"/>
      <c r="J132" s="42"/>
      <c r="K132" s="14"/>
      <c r="L132" s="34"/>
      <c r="M132" s="42"/>
      <c r="N132" s="60"/>
      <c r="O132" s="42"/>
      <c r="P132" s="14"/>
      <c r="Q132" s="34"/>
      <c r="R132" s="42"/>
      <c r="S132" s="86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2:40" ht="15.75" hidden="1" customHeight="1">
      <c r="B133" s="12"/>
      <c r="C133" s="30"/>
      <c r="D133" s="89"/>
      <c r="E133" s="117"/>
      <c r="F133" s="31"/>
      <c r="G133" s="91"/>
      <c r="H133" s="117"/>
      <c r="I133" s="31"/>
      <c r="J133" s="24"/>
      <c r="K133" s="117"/>
      <c r="L133" s="34"/>
      <c r="M133" s="24"/>
      <c r="N133" s="153"/>
      <c r="O133" s="24"/>
      <c r="P133" s="117"/>
      <c r="Q133" s="34"/>
      <c r="R133" s="24"/>
      <c r="S133" s="95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2:40" ht="15.75" customHeight="1">
      <c r="B134" s="12"/>
      <c r="C134" s="99"/>
      <c r="D134" s="100"/>
      <c r="E134" s="101"/>
      <c r="F134" s="102"/>
      <c r="G134" s="103"/>
      <c r="H134" s="101"/>
      <c r="I134" s="102"/>
      <c r="J134" s="103"/>
      <c r="K134" s="101"/>
      <c r="L134" s="102"/>
      <c r="M134" s="154"/>
      <c r="N134" s="119"/>
      <c r="O134" s="103"/>
      <c r="P134" s="101"/>
      <c r="Q134" s="102"/>
      <c r="R134" s="154"/>
      <c r="S134" s="120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2:40" ht="15.75" customHeight="1">
      <c r="B135" s="12"/>
      <c r="C135" s="30"/>
      <c r="D135" s="82"/>
      <c r="E135" s="14"/>
      <c r="F135" s="31"/>
      <c r="G135" s="84"/>
      <c r="H135" s="14"/>
      <c r="I135" s="31"/>
      <c r="J135" s="42"/>
      <c r="K135" s="14"/>
      <c r="L135" s="34"/>
      <c r="M135" s="42"/>
      <c r="N135" s="60"/>
      <c r="O135" s="42"/>
      <c r="P135" s="14"/>
      <c r="Q135" s="34"/>
      <c r="R135" s="42"/>
      <c r="S135" s="86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2:40" ht="15.75" customHeight="1">
      <c r="B136" s="12"/>
      <c r="C136" s="30"/>
      <c r="D136" s="82"/>
      <c r="E136" s="14"/>
      <c r="F136" s="31"/>
      <c r="G136" s="84"/>
      <c r="H136" s="14"/>
      <c r="I136" s="31"/>
      <c r="J136" s="42"/>
      <c r="K136" s="14"/>
      <c r="L136" s="34"/>
      <c r="M136" s="42"/>
      <c r="N136" s="60"/>
      <c r="O136" s="42"/>
      <c r="P136" s="14"/>
      <c r="Q136" s="34"/>
      <c r="R136" s="42"/>
      <c r="S136" s="86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2:40" ht="15.75" customHeight="1">
      <c r="B137" s="12"/>
      <c r="C137" s="88"/>
      <c r="D137" s="89"/>
      <c r="E137" s="117"/>
      <c r="F137" s="23"/>
      <c r="G137" s="91"/>
      <c r="H137" s="117"/>
      <c r="I137" s="23"/>
      <c r="J137" s="24"/>
      <c r="K137" s="117"/>
      <c r="L137" s="23"/>
      <c r="M137" s="24"/>
      <c r="N137" s="94"/>
      <c r="O137" s="24"/>
      <c r="P137" s="117"/>
      <c r="Q137" s="23"/>
      <c r="R137" s="24"/>
      <c r="S137" s="95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2:40" ht="15.75" customHeight="1">
      <c r="B138" s="12"/>
      <c r="C138" s="30"/>
      <c r="D138" s="82"/>
      <c r="E138" s="14"/>
      <c r="F138" s="31"/>
      <c r="G138" s="84"/>
      <c r="H138" s="14"/>
      <c r="I138" s="31"/>
      <c r="J138" s="42"/>
      <c r="K138" s="14"/>
      <c r="L138" s="34"/>
      <c r="M138" s="42"/>
      <c r="N138" s="60"/>
      <c r="O138" s="42"/>
      <c r="P138" s="14"/>
      <c r="Q138" s="34"/>
      <c r="R138" s="42"/>
      <c r="S138" s="86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2:40" ht="15.75" customHeight="1">
      <c r="B139" s="12"/>
      <c r="C139" s="30"/>
      <c r="D139" s="82"/>
      <c r="E139" s="14"/>
      <c r="F139" s="31"/>
      <c r="G139" s="84"/>
      <c r="H139" s="14"/>
      <c r="I139" s="31"/>
      <c r="J139" s="42"/>
      <c r="K139" s="14"/>
      <c r="L139" s="34"/>
      <c r="M139" s="42"/>
      <c r="N139" s="60"/>
      <c r="O139" s="42"/>
      <c r="P139" s="14"/>
      <c r="Q139" s="34"/>
      <c r="R139" s="42"/>
      <c r="S139" s="86"/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2:40" ht="15.75" customHeight="1">
      <c r="B140" s="12"/>
      <c r="C140" s="88"/>
      <c r="D140" s="89"/>
      <c r="E140" s="117"/>
      <c r="F140" s="23"/>
      <c r="G140" s="91"/>
      <c r="H140" s="117"/>
      <c r="I140" s="23"/>
      <c r="J140" s="24"/>
      <c r="K140" s="117"/>
      <c r="L140" s="23"/>
      <c r="M140" s="24"/>
      <c r="N140" s="94"/>
      <c r="O140" s="24"/>
      <c r="P140" s="117"/>
      <c r="Q140" s="23"/>
      <c r="R140" s="24"/>
      <c r="S140" s="95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2:40" ht="15.75" customHeight="1">
      <c r="B141" s="12"/>
      <c r="C141" s="30"/>
      <c r="D141" s="82"/>
      <c r="E141" s="14"/>
      <c r="F141" s="31"/>
      <c r="G141" s="84"/>
      <c r="H141" s="14"/>
      <c r="I141" s="31"/>
      <c r="J141" s="42"/>
      <c r="K141" s="14"/>
      <c r="L141" s="34"/>
      <c r="M141" s="42"/>
      <c r="N141" s="60"/>
      <c r="O141" s="42"/>
      <c r="P141" s="14"/>
      <c r="Q141" s="34"/>
      <c r="R141" s="42"/>
      <c r="S141" s="86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2:40" ht="15.75" customHeight="1">
      <c r="B142" s="12"/>
      <c r="C142" s="30"/>
      <c r="D142" s="82"/>
      <c r="E142" s="14"/>
      <c r="F142" s="31"/>
      <c r="G142" s="84"/>
      <c r="H142" s="14"/>
      <c r="I142" s="31"/>
      <c r="J142" s="42"/>
      <c r="K142" s="14"/>
      <c r="L142" s="34"/>
      <c r="M142" s="42"/>
      <c r="N142" s="60"/>
      <c r="O142" s="42"/>
      <c r="P142" s="14"/>
      <c r="Q142" s="34"/>
      <c r="R142" s="42"/>
      <c r="S142" s="86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2:40" ht="15.75" customHeight="1">
      <c r="B143" s="12"/>
      <c r="C143" s="30"/>
      <c r="D143" s="82"/>
      <c r="E143" s="14"/>
      <c r="F143" s="31"/>
      <c r="G143" s="84"/>
      <c r="H143" s="14"/>
      <c r="I143" s="31"/>
      <c r="J143" s="42"/>
      <c r="K143" s="14"/>
      <c r="L143" s="33"/>
      <c r="M143" s="42"/>
      <c r="N143" s="60"/>
      <c r="O143" s="42"/>
      <c r="P143" s="14"/>
      <c r="Q143" s="33"/>
      <c r="R143" s="42"/>
      <c r="S143" s="86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2:40" ht="15.75" customHeight="1">
      <c r="B144" s="12"/>
      <c r="C144" s="30"/>
      <c r="D144" s="82"/>
      <c r="E144" s="14"/>
      <c r="F144" s="31"/>
      <c r="G144" s="84"/>
      <c r="H144" s="14"/>
      <c r="I144" s="31"/>
      <c r="J144" s="42"/>
      <c r="K144" s="14"/>
      <c r="L144" s="34"/>
      <c r="M144" s="42"/>
      <c r="N144" s="60"/>
      <c r="O144" s="42"/>
      <c r="P144" s="14"/>
      <c r="Q144" s="34"/>
      <c r="R144" s="42"/>
      <c r="S144" s="86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2:40" ht="15.75" customHeight="1">
      <c r="B145" s="12"/>
      <c r="C145" s="30"/>
      <c r="D145" s="82"/>
      <c r="E145" s="14"/>
      <c r="F145" s="31"/>
      <c r="G145" s="84"/>
      <c r="H145" s="14"/>
      <c r="I145" s="31"/>
      <c r="J145" s="42"/>
      <c r="K145" s="14"/>
      <c r="L145" s="34"/>
      <c r="M145" s="42"/>
      <c r="N145" s="60"/>
      <c r="O145" s="42"/>
      <c r="P145" s="14"/>
      <c r="Q145" s="34"/>
      <c r="R145" s="42"/>
      <c r="S145" s="86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2:40" ht="15.75" customHeight="1">
      <c r="B146" s="12"/>
      <c r="C146" s="30"/>
      <c r="D146" s="82"/>
      <c r="E146" s="14"/>
      <c r="F146" s="31"/>
      <c r="G146" s="84"/>
      <c r="H146" s="14"/>
      <c r="I146" s="31"/>
      <c r="J146" s="42"/>
      <c r="K146" s="14"/>
      <c r="L146" s="34"/>
      <c r="M146" s="42"/>
      <c r="N146" s="60"/>
      <c r="O146" s="42"/>
      <c r="P146" s="14"/>
      <c r="Q146" s="34"/>
      <c r="R146" s="42"/>
      <c r="S146" s="86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2:40" ht="15.75" customHeight="1">
      <c r="B147" s="12"/>
      <c r="C147" s="30"/>
      <c r="D147" s="82"/>
      <c r="E147" s="14"/>
      <c r="F147" s="31"/>
      <c r="G147" s="84"/>
      <c r="H147" s="14"/>
      <c r="I147" s="31"/>
      <c r="J147" s="42"/>
      <c r="K147" s="14"/>
      <c r="L147" s="34"/>
      <c r="M147" s="42"/>
      <c r="N147" s="60"/>
      <c r="O147" s="42"/>
      <c r="P147" s="14"/>
      <c r="Q147" s="34"/>
      <c r="R147" s="42"/>
      <c r="S147" s="86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2:40" ht="15.75" customHeight="1">
      <c r="B148" s="12"/>
      <c r="C148" s="30"/>
      <c r="D148" s="82"/>
      <c r="E148" s="14"/>
      <c r="F148" s="31"/>
      <c r="G148" s="84"/>
      <c r="H148" s="14"/>
      <c r="I148" s="31"/>
      <c r="J148" s="42"/>
      <c r="K148" s="14"/>
      <c r="L148" s="34"/>
      <c r="M148" s="42"/>
      <c r="N148" s="60"/>
      <c r="O148" s="42"/>
      <c r="P148" s="14"/>
      <c r="Q148" s="34"/>
      <c r="R148" s="42"/>
      <c r="S148" s="86"/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2:40" ht="15.75" hidden="1" customHeight="1">
      <c r="B149" s="12"/>
      <c r="C149" s="30"/>
      <c r="D149" s="82"/>
      <c r="E149" s="14"/>
      <c r="F149" s="31"/>
      <c r="G149" s="84"/>
      <c r="H149" s="14"/>
      <c r="I149" s="31"/>
      <c r="J149" s="42"/>
      <c r="K149" s="14"/>
      <c r="L149" s="34"/>
      <c r="M149" s="42"/>
      <c r="N149" s="60"/>
      <c r="O149" s="42"/>
      <c r="P149" s="14"/>
      <c r="Q149" s="34"/>
      <c r="R149" s="42"/>
      <c r="S149" s="86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2:40" ht="15.75" hidden="1" customHeight="1">
      <c r="B150" s="12"/>
      <c r="C150" s="30"/>
      <c r="D150" s="82"/>
      <c r="E150" s="14"/>
      <c r="F150" s="31"/>
      <c r="G150" s="84"/>
      <c r="H150" s="14"/>
      <c r="I150" s="31"/>
      <c r="J150" s="42"/>
      <c r="K150" s="14"/>
      <c r="L150" s="34"/>
      <c r="M150" s="42"/>
      <c r="N150" s="60"/>
      <c r="O150" s="42"/>
      <c r="P150" s="14"/>
      <c r="Q150" s="34"/>
      <c r="R150" s="42"/>
      <c r="S150" s="86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2:40" ht="15.75" hidden="1" customHeight="1">
      <c r="B151" s="12"/>
      <c r="C151" s="30"/>
      <c r="D151" s="82"/>
      <c r="E151" s="14"/>
      <c r="F151" s="31"/>
      <c r="G151" s="84"/>
      <c r="H151" s="14"/>
      <c r="I151" s="31"/>
      <c r="J151" s="42"/>
      <c r="K151" s="14"/>
      <c r="L151" s="34"/>
      <c r="M151" s="42"/>
      <c r="N151" s="60"/>
      <c r="O151" s="42"/>
      <c r="P151" s="14"/>
      <c r="Q151" s="34"/>
      <c r="R151" s="42"/>
      <c r="S151" s="86"/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2:40" ht="15.75" customHeight="1">
      <c r="B152" s="12"/>
      <c r="C152" s="99"/>
      <c r="D152" s="100"/>
      <c r="E152" s="101"/>
      <c r="F152" s="102"/>
      <c r="G152" s="103"/>
      <c r="H152" s="101"/>
      <c r="I152" s="102"/>
      <c r="J152" s="103"/>
      <c r="K152" s="101"/>
      <c r="L152" s="102"/>
      <c r="M152" s="106"/>
      <c r="N152" s="102"/>
      <c r="O152" s="103"/>
      <c r="P152" s="101"/>
      <c r="Q152" s="102"/>
      <c r="R152" s="106"/>
      <c r="S152" s="107"/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2:40" ht="15.75" customHeight="1">
      <c r="B153" s="12"/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2:40" ht="15.75" customHeight="1">
      <c r="B154" s="12"/>
      <c r="C154" s="99"/>
      <c r="D154" s="100"/>
      <c r="E154" s="101"/>
      <c r="F154" s="102"/>
      <c r="G154" s="103"/>
      <c r="H154" s="101"/>
      <c r="I154" s="102"/>
      <c r="J154" s="103"/>
      <c r="K154" s="101"/>
      <c r="L154" s="102"/>
      <c r="M154" s="106"/>
      <c r="N154" s="119"/>
      <c r="O154" s="103"/>
      <c r="P154" s="101"/>
      <c r="Q154" s="102"/>
      <c r="R154" s="106"/>
      <c r="S154" s="120"/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2:40" ht="15.75" customHeight="1">
      <c r="B155" s="12"/>
      <c r="C155" s="30"/>
      <c r="D155" s="156"/>
      <c r="E155" s="157"/>
      <c r="F155" s="31"/>
      <c r="G155" s="158"/>
      <c r="H155" s="157"/>
      <c r="I155" s="31"/>
      <c r="J155" s="158"/>
      <c r="K155" s="157"/>
      <c r="L155" s="33"/>
      <c r="M155" s="42"/>
      <c r="N155" s="60"/>
      <c r="O155" s="158"/>
      <c r="P155" s="157"/>
      <c r="Q155" s="34"/>
      <c r="R155" s="42"/>
      <c r="S155" s="86"/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2:40" ht="15.75" customHeight="1">
      <c r="B156" s="12"/>
      <c r="C156" s="30"/>
      <c r="D156" s="156"/>
      <c r="E156" s="157"/>
      <c r="F156" s="31"/>
      <c r="G156" s="158"/>
      <c r="H156" s="157"/>
      <c r="I156" s="31"/>
      <c r="J156" s="158"/>
      <c r="K156" s="157"/>
      <c r="L156" s="34"/>
      <c r="M156" s="42"/>
      <c r="N156" s="60"/>
      <c r="O156" s="158"/>
      <c r="P156" s="157"/>
      <c r="Q156" s="34"/>
      <c r="R156" s="42"/>
      <c r="S156" s="86"/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2:40" ht="15.75" customHeight="1">
      <c r="B157" s="12"/>
      <c r="C157" s="30"/>
      <c r="D157" s="82"/>
      <c r="E157" s="14"/>
      <c r="F157" s="31"/>
      <c r="G157" s="84"/>
      <c r="H157" s="14"/>
      <c r="I157" s="31"/>
      <c r="J157" s="42"/>
      <c r="K157" s="14"/>
      <c r="L157" s="34"/>
      <c r="M157" s="42"/>
      <c r="N157" s="60"/>
      <c r="O157" s="42"/>
      <c r="P157" s="14"/>
      <c r="Q157" s="34"/>
      <c r="R157" s="42"/>
      <c r="S157" s="86"/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2:40" ht="15.75" customHeight="1">
      <c r="B158" s="12"/>
      <c r="C158" s="30"/>
      <c r="D158" s="82"/>
      <c r="E158" s="14"/>
      <c r="F158" s="31"/>
      <c r="G158" s="84"/>
      <c r="H158" s="14"/>
      <c r="I158" s="31"/>
      <c r="J158" s="42"/>
      <c r="K158" s="14"/>
      <c r="L158" s="33"/>
      <c r="M158" s="42"/>
      <c r="N158" s="60"/>
      <c r="O158" s="42"/>
      <c r="P158" s="14"/>
      <c r="Q158" s="34"/>
      <c r="R158" s="42"/>
      <c r="S158" s="86"/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2:40" ht="15.75" hidden="1" customHeight="1">
      <c r="B159" s="12"/>
      <c r="C159" s="30"/>
      <c r="D159" s="82"/>
      <c r="E159" s="14"/>
      <c r="F159" s="31"/>
      <c r="G159" s="84"/>
      <c r="H159" s="14"/>
      <c r="I159" s="31"/>
      <c r="J159" s="42"/>
      <c r="K159" s="14"/>
      <c r="L159" s="33"/>
      <c r="M159" s="42"/>
      <c r="N159" s="60"/>
      <c r="O159" s="42"/>
      <c r="P159" s="14"/>
      <c r="Q159" s="34"/>
      <c r="R159" s="42"/>
      <c r="S159" s="86"/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2:40" ht="15.75" hidden="1" customHeight="1">
      <c r="B160" s="12"/>
      <c r="C160" s="30"/>
      <c r="D160" s="82"/>
      <c r="E160" s="14"/>
      <c r="F160" s="31"/>
      <c r="G160" s="84"/>
      <c r="H160" s="14"/>
      <c r="I160" s="31"/>
      <c r="J160" s="42"/>
      <c r="K160" s="14"/>
      <c r="L160" s="33"/>
      <c r="M160" s="42"/>
      <c r="N160" s="60"/>
      <c r="O160" s="42"/>
      <c r="P160" s="14"/>
      <c r="Q160" s="34"/>
      <c r="R160" s="42"/>
      <c r="S160" s="86"/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2:40" ht="15.75" hidden="1" customHeight="1">
      <c r="B161" s="12"/>
      <c r="C161" s="88"/>
      <c r="D161" s="89"/>
      <c r="E161" s="117"/>
      <c r="F161" s="31"/>
      <c r="G161" s="84"/>
      <c r="H161" s="14"/>
      <c r="I161" s="31"/>
      <c r="J161" s="42"/>
      <c r="K161" s="14"/>
      <c r="L161" s="33"/>
      <c r="M161" s="42"/>
      <c r="N161" s="60"/>
      <c r="O161" s="42"/>
      <c r="P161" s="14"/>
      <c r="Q161" s="34"/>
      <c r="R161" s="42"/>
      <c r="S161" s="86"/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2:40" ht="15.75" customHeight="1">
      <c r="B162" s="12"/>
      <c r="C162" s="99"/>
      <c r="D162" s="100"/>
      <c r="E162" s="101"/>
      <c r="F162" s="102"/>
      <c r="G162" s="103"/>
      <c r="H162" s="101"/>
      <c r="I162" s="102"/>
      <c r="J162" s="103"/>
      <c r="K162" s="101"/>
      <c r="L162" s="102"/>
      <c r="M162" s="106"/>
      <c r="N162" s="102"/>
      <c r="O162" s="103"/>
      <c r="P162" s="101"/>
      <c r="Q162" s="102"/>
      <c r="R162" s="106"/>
      <c r="S162" s="107"/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2:40" ht="15.7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2:40" ht="15.75" customHeight="1" thickBot="1">
      <c r="B164" s="12"/>
      <c r="C164" s="130"/>
      <c r="D164" s="159"/>
      <c r="E164" s="131"/>
      <c r="F164" s="133"/>
      <c r="G164" s="160"/>
      <c r="H164" s="131"/>
      <c r="I164" s="133"/>
      <c r="J164" s="161"/>
      <c r="K164" s="132"/>
      <c r="L164" s="133"/>
      <c r="M164" s="161"/>
      <c r="N164" s="133"/>
      <c r="O164" s="161"/>
      <c r="P164" s="132"/>
      <c r="Q164" s="133"/>
      <c r="R164" s="161"/>
      <c r="S164" s="135"/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2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2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2:40" ht="33.75" customHeight="1">
      <c r="B167" s="12"/>
      <c r="C167" s="6"/>
      <c r="D167" s="2"/>
      <c r="E167" s="2"/>
      <c r="F167" s="2"/>
      <c r="G167" s="2"/>
      <c r="H167" s="1"/>
      <c r="I167" s="1"/>
      <c r="J167" s="1"/>
      <c r="K167" s="749"/>
      <c r="L167" s="2"/>
      <c r="M167" s="2"/>
      <c r="N167" s="1"/>
      <c r="O167" s="1"/>
      <c r="P167" s="2"/>
      <c r="Q167" s="1"/>
      <c r="R167" s="2"/>
      <c r="S167" s="5"/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2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2:40" ht="15.75" customHeight="1" thickTop="1">
      <c r="B169" s="12"/>
      <c r="C169" s="13"/>
      <c r="D169" s="774"/>
      <c r="E169" s="775"/>
      <c r="F169" s="776"/>
      <c r="G169" s="777"/>
      <c r="H169" s="775"/>
      <c r="I169" s="776"/>
      <c r="J169" s="777"/>
      <c r="K169" s="775"/>
      <c r="L169" s="776"/>
      <c r="M169" s="777"/>
      <c r="N169" s="776"/>
      <c r="O169" s="774"/>
      <c r="P169" s="775"/>
      <c r="Q169" s="776"/>
      <c r="R169" s="777"/>
      <c r="S169" s="778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2:40" ht="15.75" customHeight="1">
      <c r="B170" s="12"/>
      <c r="C170" s="30"/>
      <c r="D170" s="81"/>
      <c r="E170" s="81"/>
      <c r="F170" s="140"/>
      <c r="G170" s="141"/>
      <c r="H170" s="81"/>
      <c r="I170" s="140"/>
      <c r="J170" s="141"/>
      <c r="K170" s="81"/>
      <c r="L170" s="140"/>
      <c r="M170" s="141"/>
      <c r="N170" s="140"/>
      <c r="O170" s="81"/>
      <c r="P170" s="81"/>
      <c r="Q170" s="140"/>
      <c r="R170" s="141"/>
      <c r="S170" s="142"/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2:40" ht="15.75" customHeight="1">
      <c r="B171" s="12"/>
      <c r="C171" s="30"/>
      <c r="D171" s="14"/>
      <c r="E171" s="83"/>
      <c r="F171" s="83"/>
      <c r="G171" s="163"/>
      <c r="H171" s="83"/>
      <c r="I171" s="83"/>
      <c r="J171" s="61"/>
      <c r="K171" s="31"/>
      <c r="L171" s="34"/>
      <c r="M171" s="164"/>
      <c r="N171" s="60"/>
      <c r="O171" s="61"/>
      <c r="P171" s="31"/>
      <c r="Q171" s="34"/>
      <c r="R171" s="164"/>
      <c r="S171" s="86"/>
      <c r="T171" s="83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2:40" ht="15.75" customHeight="1">
      <c r="B172" s="12"/>
      <c r="C172" s="30"/>
      <c r="D172" s="14"/>
      <c r="E172" s="150"/>
      <c r="F172" s="165"/>
      <c r="G172" s="42"/>
      <c r="H172" s="150"/>
      <c r="I172" s="165"/>
      <c r="J172" s="61"/>
      <c r="K172" s="14"/>
      <c r="L172" s="165"/>
      <c r="M172" s="164"/>
      <c r="N172" s="60"/>
      <c r="O172" s="61"/>
      <c r="P172" s="14"/>
      <c r="Q172" s="165"/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2:40" ht="15.75" customHeight="1">
      <c r="B173" s="12"/>
      <c r="C173" s="88"/>
      <c r="D173" s="117"/>
      <c r="E173" s="166"/>
      <c r="F173" s="167"/>
      <c r="G173" s="24"/>
      <c r="H173" s="166"/>
      <c r="I173" s="167"/>
      <c r="J173" s="168"/>
      <c r="K173" s="169"/>
      <c r="L173" s="167"/>
      <c r="M173" s="170"/>
      <c r="N173" s="94"/>
      <c r="O173" s="168"/>
      <c r="P173" s="169"/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2:40" ht="18" customHeight="1">
      <c r="B174" s="12"/>
      <c r="C174" s="15"/>
      <c r="D174" s="171"/>
      <c r="E174" s="83"/>
      <c r="F174" s="83"/>
      <c r="G174" s="172"/>
      <c r="H174" s="83"/>
      <c r="I174" s="83"/>
      <c r="J174" s="172"/>
      <c r="K174" s="31"/>
      <c r="L174" s="34"/>
      <c r="M174" s="164"/>
      <c r="N174" s="115"/>
      <c r="O174" s="172"/>
      <c r="P174" s="173"/>
      <c r="Q174" s="34"/>
      <c r="R174" s="164"/>
      <c r="S174" s="86"/>
      <c r="T174" s="83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2:40" ht="15.75" customHeight="1">
      <c r="B175" s="12"/>
      <c r="C175" s="30"/>
      <c r="D175" s="14"/>
      <c r="E175" s="14"/>
      <c r="F175" s="165"/>
      <c r="G175" s="42"/>
      <c r="H175" s="14"/>
      <c r="I175" s="165"/>
      <c r="J175" s="42"/>
      <c r="K175" s="14"/>
      <c r="L175" s="165"/>
      <c r="M175" s="43"/>
      <c r="N175" s="44"/>
      <c r="O175" s="42"/>
      <c r="P175" s="14"/>
      <c r="Q175" s="165"/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2:40" ht="15.75" customHeight="1">
      <c r="B176" s="12"/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2:40" ht="15.75" customHeight="1">
      <c r="B177" s="12"/>
      <c r="C177" s="30"/>
      <c r="D177" s="14"/>
      <c r="E177" s="83"/>
      <c r="F177" s="83"/>
      <c r="G177" s="42"/>
      <c r="H177" s="83"/>
      <c r="I177" s="83"/>
      <c r="J177" s="61"/>
      <c r="K177" s="173"/>
      <c r="L177" s="34"/>
      <c r="M177" s="164"/>
      <c r="N177" s="60"/>
      <c r="O177" s="61"/>
      <c r="P177" s="173"/>
      <c r="Q177" s="34"/>
      <c r="R177" s="164"/>
      <c r="S177" s="86"/>
      <c r="T177" s="83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2:40" ht="15.75" customHeight="1">
      <c r="B178" s="12"/>
      <c r="C178" s="30"/>
      <c r="D178" s="14"/>
      <c r="E178" s="150"/>
      <c r="F178" s="165"/>
      <c r="G178" s="42"/>
      <c r="H178" s="150"/>
      <c r="I178" s="165"/>
      <c r="J178" s="61"/>
      <c r="K178" s="150"/>
      <c r="L178" s="165"/>
      <c r="M178" s="164"/>
      <c r="N178" s="60"/>
      <c r="O178" s="61"/>
      <c r="P178" s="150"/>
      <c r="Q178" s="165"/>
      <c r="R178" s="61"/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2:40" ht="15.75" customHeight="1">
      <c r="B179" s="12"/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2:40" ht="15.75" customHeight="1">
      <c r="B180" s="12"/>
      <c r="C180" s="15"/>
      <c r="D180" s="111"/>
      <c r="E180" s="83"/>
      <c r="F180" s="83"/>
      <c r="G180" s="113"/>
      <c r="H180" s="83"/>
      <c r="I180" s="83"/>
      <c r="J180" s="172"/>
      <c r="K180" s="173"/>
      <c r="L180" s="114"/>
      <c r="M180" s="182"/>
      <c r="N180" s="115"/>
      <c r="O180" s="172"/>
      <c r="P180" s="173"/>
      <c r="Q180" s="114"/>
      <c r="R180" s="164"/>
      <c r="S180" s="116"/>
      <c r="T180" s="8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2:40" ht="15.75" customHeight="1">
      <c r="B181" s="12"/>
      <c r="C181" s="30"/>
      <c r="D181" s="77"/>
      <c r="E181" s="183"/>
      <c r="F181" s="165"/>
      <c r="G181" s="79"/>
      <c r="H181" s="183"/>
      <c r="I181" s="165"/>
      <c r="J181" s="184"/>
      <c r="K181" s="183"/>
      <c r="L181" s="165"/>
      <c r="M181" s="61"/>
      <c r="N181" s="185"/>
      <c r="O181" s="184"/>
      <c r="P181" s="183"/>
      <c r="Q181" s="165"/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2:40" ht="15.75" customHeight="1">
      <c r="B182" s="12"/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2:40" ht="26.25" customHeight="1" thickBot="1">
      <c r="B183" s="12"/>
      <c r="C183" s="30"/>
      <c r="D183" s="14"/>
      <c r="E183" s="14"/>
      <c r="F183" s="60"/>
      <c r="G183" s="42"/>
      <c r="H183" s="83"/>
      <c r="I183" s="83"/>
      <c r="J183" s="61"/>
      <c r="K183" s="83"/>
      <c r="L183" s="83"/>
      <c r="M183" s="184"/>
      <c r="N183" s="60"/>
      <c r="O183" s="61"/>
      <c r="P183" s="83"/>
      <c r="Q183" s="34"/>
      <c r="R183" s="193"/>
      <c r="S183" s="86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2:40" ht="15.75" customHeight="1" thickTop="1">
      <c r="B184" s="12"/>
      <c r="C184" s="194"/>
      <c r="D184" s="195"/>
      <c r="E184" s="195"/>
      <c r="F184" s="196"/>
      <c r="G184" s="197"/>
      <c r="H184" s="195"/>
      <c r="I184" s="196"/>
      <c r="J184" s="197"/>
      <c r="K184" s="195"/>
      <c r="L184" s="196"/>
      <c r="M184" s="198"/>
      <c r="N184" s="196"/>
      <c r="O184" s="197"/>
      <c r="P184" s="195"/>
      <c r="Q184" s="196"/>
      <c r="R184" s="43"/>
      <c r="S184" s="199"/>
      <c r="T184" s="118"/>
      <c r="U184" s="14"/>
      <c r="V184" s="14"/>
      <c r="W184" s="83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2:40" ht="15.75" customHeight="1">
      <c r="B185" s="12"/>
      <c r="C185" s="200"/>
      <c r="D185" s="201"/>
      <c r="E185" s="201"/>
      <c r="F185" s="202"/>
      <c r="G185" s="203"/>
      <c r="H185" s="201"/>
      <c r="I185" s="44"/>
      <c r="J185" s="203"/>
      <c r="K185" s="204"/>
      <c r="L185" s="44"/>
      <c r="M185" s="203"/>
      <c r="N185" s="202"/>
      <c r="O185" s="203"/>
      <c r="P185" s="204"/>
      <c r="Q185" s="44"/>
      <c r="R185" s="203"/>
      <c r="S185" s="45"/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2:40" ht="15.75" customHeight="1">
      <c r="B186" s="12"/>
      <c r="C186" s="36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9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2:40" ht="15.75" customHeight="1">
      <c r="B187" s="12"/>
      <c r="C187" s="30"/>
      <c r="D187" s="83"/>
      <c r="E187" s="83"/>
      <c r="F187" s="83"/>
      <c r="G187" s="61"/>
      <c r="H187" s="83"/>
      <c r="I187" s="83"/>
      <c r="J187" s="61"/>
      <c r="K187" s="31"/>
      <c r="L187" s="34"/>
      <c r="M187" s="85"/>
      <c r="N187" s="60"/>
      <c r="O187" s="61"/>
      <c r="P187" s="31"/>
      <c r="Q187" s="34"/>
      <c r="R187" s="164"/>
      <c r="S187" s="86"/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2:40" ht="15.75" customHeight="1">
      <c r="B188" s="12"/>
      <c r="C188" s="30"/>
      <c r="D188" s="14"/>
      <c r="E188" s="150"/>
      <c r="F188" s="165"/>
      <c r="G188" s="42"/>
      <c r="H188" s="150"/>
      <c r="I188" s="165"/>
      <c r="J188" s="184"/>
      <c r="K188" s="183"/>
      <c r="L188" s="165"/>
      <c r="M188" s="184"/>
      <c r="N188" s="185"/>
      <c r="O188" s="184"/>
      <c r="P188" s="183"/>
      <c r="Q188" s="165"/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2:40" ht="15.75" customHeight="1">
      <c r="B189" s="12"/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2:40" ht="15.75" customHeight="1">
      <c r="B190" s="12"/>
      <c r="C190" s="30"/>
      <c r="D190" s="14"/>
      <c r="E190" s="83"/>
      <c r="F190" s="83"/>
      <c r="G190" s="42"/>
      <c r="H190" s="83"/>
      <c r="I190" s="83"/>
      <c r="J190" s="184"/>
      <c r="K190" s="31"/>
      <c r="L190" s="165"/>
      <c r="M190" s="184"/>
      <c r="N190" s="185"/>
      <c r="O190" s="184"/>
      <c r="P190" s="31"/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2:40" ht="15.75" customHeight="1">
      <c r="B191" s="12"/>
      <c r="C191" s="30"/>
      <c r="D191" s="14"/>
      <c r="E191" s="150"/>
      <c r="F191" s="165"/>
      <c r="G191" s="42"/>
      <c r="H191" s="150"/>
      <c r="I191" s="165"/>
      <c r="J191" s="184"/>
      <c r="K191" s="183"/>
      <c r="L191" s="165"/>
      <c r="M191" s="184"/>
      <c r="N191" s="185"/>
      <c r="O191" s="184"/>
      <c r="P191" s="183"/>
      <c r="Q191" s="165"/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2:40" ht="15.75" customHeight="1" thickBot="1">
      <c r="B192" s="12"/>
      <c r="C192" s="210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5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2:40" ht="15.75" customHeight="1" thickTop="1">
      <c r="B193" s="12"/>
      <c r="C193" s="63"/>
      <c r="D193" s="64"/>
      <c r="E193" s="64"/>
      <c r="F193" s="66"/>
      <c r="G193" s="67"/>
      <c r="H193" s="64"/>
      <c r="I193" s="66"/>
      <c r="J193" s="67"/>
      <c r="K193" s="64"/>
      <c r="L193" s="66"/>
      <c r="M193" s="216"/>
      <c r="N193" s="66"/>
      <c r="O193" s="67"/>
      <c r="P193" s="64"/>
      <c r="Q193" s="66"/>
      <c r="R193" s="216"/>
      <c r="S193" s="69"/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2:40" ht="15.75" customHeight="1" thickBot="1">
      <c r="B194" s="12"/>
      <c r="C194" s="70"/>
      <c r="D194" s="71"/>
      <c r="E194" s="71"/>
      <c r="F194" s="75"/>
      <c r="G194" s="73"/>
      <c r="H194" s="71"/>
      <c r="I194" s="75"/>
      <c r="J194" s="73"/>
      <c r="K194" s="71"/>
      <c r="L194" s="75"/>
      <c r="M194" s="74"/>
      <c r="N194" s="75"/>
      <c r="O194" s="73"/>
      <c r="P194" s="71"/>
      <c r="Q194" s="75"/>
      <c r="R194" s="74"/>
      <c r="S194" s="76"/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2:40" ht="15.75" customHeight="1" thickTop="1">
      <c r="B195" s="12"/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2:40" ht="15.75" customHeight="1">
      <c r="B196" s="12"/>
      <c r="C196" s="80"/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2:40" ht="15.75" customHeight="1">
      <c r="B197" s="12"/>
      <c r="C197" s="108"/>
      <c r="D197" s="14"/>
      <c r="E197" s="14"/>
      <c r="F197" s="31"/>
      <c r="G197" s="42"/>
      <c r="H197" s="14"/>
      <c r="I197" s="31"/>
      <c r="J197" s="42"/>
      <c r="K197" s="14"/>
      <c r="L197" s="34"/>
      <c r="M197" s="42"/>
      <c r="N197" s="60"/>
      <c r="O197" s="42"/>
      <c r="P197" s="14"/>
      <c r="Q197" s="34"/>
      <c r="R197" s="42"/>
      <c r="S197" s="35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2:40" ht="15.75" customHeight="1">
      <c r="B198" s="12"/>
      <c r="C198" s="109"/>
      <c r="D198" s="82"/>
      <c r="E198" s="14"/>
      <c r="F198" s="23"/>
      <c r="G198" s="84"/>
      <c r="H198" s="14"/>
      <c r="I198" s="23"/>
      <c r="J198" s="42"/>
      <c r="K198" s="14"/>
      <c r="L198" s="34"/>
      <c r="M198" s="42"/>
      <c r="N198" s="60"/>
      <c r="O198" s="42"/>
      <c r="P198" s="14"/>
      <c r="Q198" s="34"/>
      <c r="R198" s="42"/>
      <c r="S198" s="86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2:40" ht="15.75" customHeight="1">
      <c r="B199" s="12"/>
      <c r="C199" s="108"/>
      <c r="D199" s="110"/>
      <c r="E199" s="111"/>
      <c r="F199" s="31"/>
      <c r="G199" s="112"/>
      <c r="H199" s="111"/>
      <c r="I199" s="31"/>
      <c r="J199" s="113"/>
      <c r="K199" s="111"/>
      <c r="L199" s="114"/>
      <c r="M199" s="113"/>
      <c r="N199" s="115"/>
      <c r="O199" s="113"/>
      <c r="P199" s="111"/>
      <c r="Q199" s="114"/>
      <c r="R199" s="113"/>
      <c r="S199" s="116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2:40" ht="15.75" customHeight="1">
      <c r="B200" s="12"/>
      <c r="C200" s="108"/>
      <c r="D200" s="82"/>
      <c r="E200" s="14"/>
      <c r="F200" s="31"/>
      <c r="G200" s="84"/>
      <c r="H200" s="14"/>
      <c r="I200" s="31"/>
      <c r="J200" s="42"/>
      <c r="K200" s="14"/>
      <c r="L200" s="34"/>
      <c r="M200" s="42"/>
      <c r="N200" s="60"/>
      <c r="O200" s="42"/>
      <c r="P200" s="14"/>
      <c r="Q200" s="34"/>
      <c r="R200" s="42"/>
      <c r="S200" s="86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2:40" ht="15.75" hidden="1" customHeight="1">
      <c r="B201" s="12"/>
      <c r="C201" s="30"/>
      <c r="D201" s="82"/>
      <c r="E201" s="14"/>
      <c r="F201" s="31"/>
      <c r="G201" s="84"/>
      <c r="H201" s="14"/>
      <c r="I201" s="31"/>
      <c r="J201" s="42"/>
      <c r="K201" s="14"/>
      <c r="L201" s="34"/>
      <c r="M201" s="42"/>
      <c r="N201" s="60"/>
      <c r="O201" s="42"/>
      <c r="P201" s="14"/>
      <c r="Q201" s="34"/>
      <c r="R201" s="42"/>
      <c r="S201" s="86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2:40" ht="15.75" hidden="1" customHeight="1">
      <c r="B202" s="12"/>
      <c r="C202" s="30"/>
      <c r="D202" s="82"/>
      <c r="E202" s="14"/>
      <c r="F202" s="31"/>
      <c r="G202" s="84"/>
      <c r="H202" s="14"/>
      <c r="I202" s="31"/>
      <c r="J202" s="42"/>
      <c r="K202" s="14"/>
      <c r="L202" s="34"/>
      <c r="M202" s="42"/>
      <c r="N202" s="60"/>
      <c r="O202" s="42"/>
      <c r="P202" s="14"/>
      <c r="Q202" s="34"/>
      <c r="R202" s="42"/>
      <c r="S202" s="86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2:40" ht="15.75" hidden="1" customHeight="1">
      <c r="B203" s="12"/>
      <c r="C203" s="30"/>
      <c r="D203" s="82"/>
      <c r="E203" s="14"/>
      <c r="F203" s="31"/>
      <c r="G203" s="84"/>
      <c r="H203" s="14"/>
      <c r="I203" s="31"/>
      <c r="J203" s="42"/>
      <c r="K203" s="14"/>
      <c r="L203" s="34"/>
      <c r="M203" s="42"/>
      <c r="N203" s="60"/>
      <c r="O203" s="42"/>
      <c r="P203" s="14"/>
      <c r="Q203" s="34"/>
      <c r="R203" s="42"/>
      <c r="S203" s="86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2:40" ht="15.75" customHeight="1">
      <c r="B204" s="12"/>
      <c r="C204" s="109"/>
      <c r="D204" s="82"/>
      <c r="E204" s="14"/>
      <c r="F204" s="31"/>
      <c r="G204" s="84"/>
      <c r="H204" s="14"/>
      <c r="I204" s="31"/>
      <c r="J204" s="42"/>
      <c r="K204" s="14"/>
      <c r="L204" s="34"/>
      <c r="M204" s="42"/>
      <c r="N204" s="60"/>
      <c r="O204" s="42"/>
      <c r="P204" s="14"/>
      <c r="Q204" s="34"/>
      <c r="R204" s="42"/>
      <c r="S204" s="86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2:40" ht="15.75" customHeight="1">
      <c r="B205" s="12"/>
      <c r="C205" s="108"/>
      <c r="D205" s="110"/>
      <c r="E205" s="111"/>
      <c r="F205" s="56"/>
      <c r="G205" s="112"/>
      <c r="H205" s="111"/>
      <c r="I205" s="56"/>
      <c r="J205" s="113"/>
      <c r="K205" s="111"/>
      <c r="L205" s="114"/>
      <c r="M205" s="113"/>
      <c r="N205" s="115"/>
      <c r="O205" s="113"/>
      <c r="P205" s="111"/>
      <c r="Q205" s="114"/>
      <c r="R205" s="113"/>
      <c r="S205" s="116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2:40" ht="15.75" customHeight="1">
      <c r="B206" s="12"/>
      <c r="C206" s="108"/>
      <c r="D206" s="82"/>
      <c r="E206" s="14"/>
      <c r="F206" s="31"/>
      <c r="G206" s="84"/>
      <c r="H206" s="14"/>
      <c r="I206" s="31"/>
      <c r="J206" s="42"/>
      <c r="K206" s="14"/>
      <c r="L206" s="34"/>
      <c r="M206" s="42"/>
      <c r="N206" s="60"/>
      <c r="O206" s="42"/>
      <c r="P206" s="14"/>
      <c r="Q206" s="34"/>
      <c r="R206" s="42"/>
      <c r="S206" s="86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2:40" ht="15.75" customHeight="1">
      <c r="B207" s="12"/>
      <c r="C207" s="108"/>
      <c r="D207" s="82"/>
      <c r="E207" s="14"/>
      <c r="F207" s="31"/>
      <c r="G207" s="84"/>
      <c r="H207" s="14"/>
      <c r="I207" s="31"/>
      <c r="J207" s="42"/>
      <c r="K207" s="14"/>
      <c r="L207" s="34"/>
      <c r="M207" s="42"/>
      <c r="N207" s="60"/>
      <c r="O207" s="42"/>
      <c r="P207" s="14"/>
      <c r="Q207" s="34"/>
      <c r="R207" s="42"/>
      <c r="S207" s="86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2:40" ht="15.75" hidden="1" customHeight="1">
      <c r="B208" s="12"/>
      <c r="C208" s="30"/>
      <c r="D208" s="89"/>
      <c r="E208" s="117"/>
      <c r="F208" s="31"/>
      <c r="G208" s="91"/>
      <c r="H208" s="117"/>
      <c r="I208" s="31"/>
      <c r="J208" s="24"/>
      <c r="K208" s="117"/>
      <c r="L208" s="34"/>
      <c r="M208" s="24"/>
      <c r="N208" s="94"/>
      <c r="O208" s="24"/>
      <c r="P208" s="117"/>
      <c r="Q208" s="34"/>
      <c r="R208" s="24"/>
      <c r="S208" s="95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2:40" ht="15.75" customHeight="1">
      <c r="B209" s="12"/>
      <c r="C209" s="99"/>
      <c r="D209" s="100"/>
      <c r="E209" s="101"/>
      <c r="F209" s="102"/>
      <c r="G209" s="103"/>
      <c r="H209" s="101"/>
      <c r="I209" s="102"/>
      <c r="J209" s="103"/>
      <c r="K209" s="101"/>
      <c r="L209" s="102"/>
      <c r="M209" s="154"/>
      <c r="N209" s="119"/>
      <c r="O209" s="103"/>
      <c r="P209" s="101"/>
      <c r="Q209" s="102"/>
      <c r="R209" s="154"/>
      <c r="S209" s="120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2:40" ht="15.75" customHeight="1">
      <c r="B210" s="12"/>
      <c r="C210" s="30"/>
      <c r="D210" s="82"/>
      <c r="E210" s="14"/>
      <c r="F210" s="31"/>
      <c r="G210" s="84"/>
      <c r="H210" s="14"/>
      <c r="I210" s="31"/>
      <c r="J210" s="42"/>
      <c r="K210" s="14"/>
      <c r="L210" s="34"/>
      <c r="M210" s="42"/>
      <c r="N210" s="60"/>
      <c r="O210" s="42"/>
      <c r="P210" s="14"/>
      <c r="Q210" s="34"/>
      <c r="R210" s="42"/>
      <c r="S210" s="86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2:40" ht="15.75" customHeight="1">
      <c r="B211" s="12"/>
      <c r="C211" s="30"/>
      <c r="D211" s="82"/>
      <c r="E211" s="14"/>
      <c r="F211" s="31"/>
      <c r="G211" s="84"/>
      <c r="H211" s="14"/>
      <c r="I211" s="31"/>
      <c r="J211" s="42"/>
      <c r="K211" s="14"/>
      <c r="L211" s="34"/>
      <c r="M211" s="42"/>
      <c r="N211" s="60"/>
      <c r="O211" s="42"/>
      <c r="P211" s="14"/>
      <c r="Q211" s="34"/>
      <c r="R211" s="42"/>
      <c r="S211" s="86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2:40" ht="15.75" customHeight="1">
      <c r="B212" s="12"/>
      <c r="C212" s="88"/>
      <c r="D212" s="89"/>
      <c r="E212" s="117"/>
      <c r="F212" s="23"/>
      <c r="G212" s="91"/>
      <c r="H212" s="117"/>
      <c r="I212" s="23"/>
      <c r="J212" s="24"/>
      <c r="K212" s="117"/>
      <c r="L212" s="34"/>
      <c r="M212" s="24"/>
      <c r="N212" s="94"/>
      <c r="O212" s="24"/>
      <c r="P212" s="117"/>
      <c r="Q212" s="34"/>
      <c r="R212" s="24"/>
      <c r="S212" s="95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2:40" ht="15.75" customHeight="1">
      <c r="B213" s="12"/>
      <c r="C213" s="30"/>
      <c r="D213" s="82"/>
      <c r="E213" s="14"/>
      <c r="F213" s="31"/>
      <c r="G213" s="84"/>
      <c r="H213" s="14"/>
      <c r="I213" s="31"/>
      <c r="J213" s="42"/>
      <c r="K213" s="14"/>
      <c r="L213" s="726"/>
      <c r="M213" s="42"/>
      <c r="N213" s="60"/>
      <c r="O213" s="42"/>
      <c r="P213" s="14"/>
      <c r="Q213" s="114"/>
      <c r="R213" s="42"/>
      <c r="S213" s="86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2:40" ht="15.75" customHeight="1">
      <c r="B214" s="12"/>
      <c r="C214" s="30"/>
      <c r="D214" s="82"/>
      <c r="E214" s="14"/>
      <c r="F214" s="31"/>
      <c r="G214" s="84"/>
      <c r="H214" s="14"/>
      <c r="I214" s="31"/>
      <c r="J214" s="42"/>
      <c r="K214" s="14"/>
      <c r="L214" s="34"/>
      <c r="M214" s="42"/>
      <c r="N214" s="60"/>
      <c r="O214" s="42"/>
      <c r="P214" s="14"/>
      <c r="Q214" s="34"/>
      <c r="R214" s="42"/>
      <c r="S214" s="86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2:40" ht="15.75" customHeight="1">
      <c r="B215" s="12"/>
      <c r="C215" s="88"/>
      <c r="D215" s="89"/>
      <c r="E215" s="117"/>
      <c r="F215" s="23"/>
      <c r="G215" s="91"/>
      <c r="H215" s="117"/>
      <c r="I215" s="23"/>
      <c r="J215" s="24"/>
      <c r="K215" s="117"/>
      <c r="L215" s="34"/>
      <c r="M215" s="24"/>
      <c r="N215" s="94"/>
      <c r="O215" s="24"/>
      <c r="P215" s="117"/>
      <c r="Q215" s="34"/>
      <c r="R215" s="24"/>
      <c r="S215" s="95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2:40" ht="15.75" customHeight="1">
      <c r="B216" s="12"/>
      <c r="C216" s="30"/>
      <c r="D216" s="82"/>
      <c r="E216" s="14"/>
      <c r="F216" s="31"/>
      <c r="G216" s="84"/>
      <c r="H216" s="14"/>
      <c r="I216" s="31"/>
      <c r="J216" s="42"/>
      <c r="K216" s="14"/>
      <c r="L216" s="114"/>
      <c r="M216" s="42"/>
      <c r="N216" s="60"/>
      <c r="O216" s="42"/>
      <c r="P216" s="14"/>
      <c r="Q216" s="114"/>
      <c r="R216" s="42"/>
      <c r="S216" s="86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2:40" ht="15.75" customHeight="1">
      <c r="B217" s="12"/>
      <c r="C217" s="30"/>
      <c r="D217" s="82"/>
      <c r="E217" s="14"/>
      <c r="F217" s="31"/>
      <c r="G217" s="84"/>
      <c r="H217" s="14"/>
      <c r="I217" s="31"/>
      <c r="J217" s="42"/>
      <c r="K217" s="14"/>
      <c r="L217" s="34"/>
      <c r="M217" s="42"/>
      <c r="N217" s="60"/>
      <c r="O217" s="42"/>
      <c r="P217" s="14"/>
      <c r="Q217" s="34"/>
      <c r="R217" s="42"/>
      <c r="S217" s="86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2:40" ht="15.75" customHeight="1">
      <c r="B218" s="12"/>
      <c r="C218" s="30"/>
      <c r="D218" s="82"/>
      <c r="E218" s="14"/>
      <c r="F218" s="31"/>
      <c r="G218" s="84"/>
      <c r="H218" s="14"/>
      <c r="I218" s="31"/>
      <c r="J218" s="42"/>
      <c r="K218" s="14"/>
      <c r="L218" s="34"/>
      <c r="M218" s="42"/>
      <c r="N218" s="60"/>
      <c r="O218" s="42"/>
      <c r="P218" s="14"/>
      <c r="Q218" s="34"/>
      <c r="R218" s="42"/>
      <c r="S218" s="86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2:40" ht="15.75" customHeight="1">
      <c r="B219" s="12"/>
      <c r="C219" s="30"/>
      <c r="D219" s="82"/>
      <c r="E219" s="14"/>
      <c r="F219" s="31"/>
      <c r="G219" s="84"/>
      <c r="H219" s="14"/>
      <c r="I219" s="31"/>
      <c r="J219" s="42"/>
      <c r="K219" s="14"/>
      <c r="L219" s="33"/>
      <c r="M219" s="42"/>
      <c r="N219" s="60"/>
      <c r="O219" s="42"/>
      <c r="P219" s="14"/>
      <c r="Q219" s="33"/>
      <c r="R219" s="42"/>
      <c r="S219" s="86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2:40" ht="15.75" customHeight="1">
      <c r="B220" s="12"/>
      <c r="C220" s="30"/>
      <c r="D220" s="82"/>
      <c r="E220" s="14"/>
      <c r="F220" s="31"/>
      <c r="G220" s="84"/>
      <c r="H220" s="14"/>
      <c r="I220" s="31"/>
      <c r="J220" s="42"/>
      <c r="K220" s="14"/>
      <c r="L220" s="34"/>
      <c r="M220" s="42"/>
      <c r="N220" s="60"/>
      <c r="O220" s="42"/>
      <c r="P220" s="14"/>
      <c r="Q220" s="34"/>
      <c r="R220" s="42"/>
      <c r="S220" s="86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2:40" ht="15.75" customHeight="1">
      <c r="B221" s="12"/>
      <c r="C221" s="30"/>
      <c r="D221" s="82"/>
      <c r="E221" s="14"/>
      <c r="F221" s="31"/>
      <c r="G221" s="84"/>
      <c r="H221" s="14"/>
      <c r="I221" s="31"/>
      <c r="J221" s="42"/>
      <c r="K221" s="14"/>
      <c r="L221" s="34"/>
      <c r="M221" s="42"/>
      <c r="N221" s="60"/>
      <c r="O221" s="42"/>
      <c r="P221" s="14"/>
      <c r="Q221" s="34"/>
      <c r="R221" s="42"/>
      <c r="S221" s="86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2:40" ht="15.75" customHeight="1">
      <c r="B222" s="12"/>
      <c r="C222" s="30"/>
      <c r="D222" s="82"/>
      <c r="E222" s="14"/>
      <c r="F222" s="31"/>
      <c r="G222" s="84"/>
      <c r="H222" s="14"/>
      <c r="I222" s="31"/>
      <c r="J222" s="42"/>
      <c r="K222" s="14"/>
      <c r="L222" s="34"/>
      <c r="M222" s="42"/>
      <c r="N222" s="60"/>
      <c r="O222" s="42"/>
      <c r="P222" s="14"/>
      <c r="Q222" s="34"/>
      <c r="R222" s="42"/>
      <c r="S222" s="86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2:40" ht="15.75" customHeight="1">
      <c r="B223" s="12"/>
      <c r="C223" s="30"/>
      <c r="D223" s="82"/>
      <c r="E223" s="14"/>
      <c r="F223" s="31"/>
      <c r="G223" s="84"/>
      <c r="H223" s="14"/>
      <c r="I223" s="31"/>
      <c r="J223" s="42"/>
      <c r="K223" s="14"/>
      <c r="L223" s="34"/>
      <c r="M223" s="42"/>
      <c r="N223" s="60"/>
      <c r="O223" s="42"/>
      <c r="P223" s="14"/>
      <c r="Q223" s="34"/>
      <c r="R223" s="42"/>
      <c r="S223" s="86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2:40" ht="15.75" customHeight="1">
      <c r="B224" s="12"/>
      <c r="C224" s="30"/>
      <c r="D224" s="82"/>
      <c r="E224" s="14"/>
      <c r="F224" s="31"/>
      <c r="G224" s="84"/>
      <c r="H224" s="14"/>
      <c r="I224" s="31"/>
      <c r="J224" s="42"/>
      <c r="K224" s="14"/>
      <c r="L224" s="34"/>
      <c r="M224" s="42"/>
      <c r="N224" s="60"/>
      <c r="O224" s="42"/>
      <c r="P224" s="14"/>
      <c r="Q224" s="34"/>
      <c r="R224" s="42"/>
      <c r="S224" s="86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2:40" ht="15.75" hidden="1" customHeight="1">
      <c r="B225" s="12"/>
      <c r="C225" s="30"/>
      <c r="D225" s="82"/>
      <c r="E225" s="14"/>
      <c r="F225" s="31"/>
      <c r="G225" s="84"/>
      <c r="H225" s="14"/>
      <c r="I225" s="31"/>
      <c r="J225" s="42"/>
      <c r="K225" s="14"/>
      <c r="L225" s="34"/>
      <c r="M225" s="42"/>
      <c r="N225" s="60"/>
      <c r="O225" s="42"/>
      <c r="P225" s="14"/>
      <c r="Q225" s="34"/>
      <c r="R225" s="42"/>
      <c r="S225" s="86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2:40" ht="15.75" hidden="1" customHeight="1">
      <c r="B226" s="12"/>
      <c r="C226" s="30"/>
      <c r="D226" s="82"/>
      <c r="E226" s="14"/>
      <c r="F226" s="31"/>
      <c r="G226" s="84"/>
      <c r="H226" s="14"/>
      <c r="I226" s="31"/>
      <c r="J226" s="42"/>
      <c r="K226" s="14"/>
      <c r="L226" s="34"/>
      <c r="M226" s="42"/>
      <c r="N226" s="60"/>
      <c r="O226" s="42"/>
      <c r="P226" s="14"/>
      <c r="Q226" s="34"/>
      <c r="R226" s="42"/>
      <c r="S226" s="86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2:40" ht="15.75" hidden="1" customHeight="1">
      <c r="B227" s="12"/>
      <c r="C227" s="30"/>
      <c r="D227" s="82"/>
      <c r="E227" s="14"/>
      <c r="F227" s="31"/>
      <c r="G227" s="84"/>
      <c r="H227" s="14"/>
      <c r="I227" s="31"/>
      <c r="J227" s="42"/>
      <c r="K227" s="14"/>
      <c r="L227" s="34"/>
      <c r="M227" s="42"/>
      <c r="N227" s="60"/>
      <c r="O227" s="42"/>
      <c r="P227" s="14"/>
      <c r="Q227" s="34"/>
      <c r="R227" s="42"/>
      <c r="S227" s="86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2:40" ht="15.75" customHeight="1">
      <c r="B228" s="12"/>
      <c r="C228" s="99"/>
      <c r="D228" s="100"/>
      <c r="E228" s="101"/>
      <c r="F228" s="102"/>
      <c r="G228" s="103"/>
      <c r="H228" s="101"/>
      <c r="I228" s="102"/>
      <c r="J228" s="103"/>
      <c r="K228" s="101"/>
      <c r="L228" s="102"/>
      <c r="M228" s="106"/>
      <c r="N228" s="102"/>
      <c r="O228" s="103"/>
      <c r="P228" s="101"/>
      <c r="Q228" s="102"/>
      <c r="R228" s="106"/>
      <c r="S228" s="107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2:40" ht="15.7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2:40" ht="15.75" customHeight="1">
      <c r="B230" s="12"/>
      <c r="C230" s="99"/>
      <c r="D230" s="100"/>
      <c r="E230" s="101"/>
      <c r="F230" s="102"/>
      <c r="G230" s="103"/>
      <c r="H230" s="101"/>
      <c r="I230" s="102"/>
      <c r="J230" s="103"/>
      <c r="K230" s="101"/>
      <c r="L230" s="102"/>
      <c r="M230" s="106"/>
      <c r="N230" s="119"/>
      <c r="O230" s="103"/>
      <c r="P230" s="101"/>
      <c r="Q230" s="102"/>
      <c r="R230" s="106"/>
      <c r="S230" s="120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2:40" ht="15.7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/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2:40" ht="15.75" customHeight="1" thickBot="1">
      <c r="B232" s="12"/>
      <c r="C232" s="130"/>
      <c r="D232" s="159"/>
      <c r="E232" s="131"/>
      <c r="F232" s="133"/>
      <c r="G232" s="160"/>
      <c r="H232" s="131"/>
      <c r="I232" s="133"/>
      <c r="J232" s="161"/>
      <c r="K232" s="132"/>
      <c r="L232" s="133"/>
      <c r="M232" s="161"/>
      <c r="N232" s="133"/>
      <c r="O232" s="161"/>
      <c r="P232" s="132"/>
      <c r="Q232" s="133"/>
      <c r="R232" s="161"/>
      <c r="S232" s="135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2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2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2:40" ht="33" customHeight="1">
      <c r="B235" s="12"/>
      <c r="C235" s="6"/>
      <c r="D235" s="2"/>
      <c r="E235" s="2"/>
      <c r="F235" s="2"/>
      <c r="G235" s="2"/>
      <c r="H235" s="1"/>
      <c r="I235" s="1"/>
      <c r="J235" s="1"/>
      <c r="K235" s="749"/>
      <c r="L235" s="2"/>
      <c r="M235" s="2"/>
      <c r="N235" s="1"/>
      <c r="O235" s="1"/>
      <c r="P235" s="2"/>
      <c r="Q235" s="1"/>
      <c r="R235" s="2"/>
      <c r="S235" s="5"/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2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2:40" ht="15.75" customHeight="1" thickTop="1">
      <c r="B237" s="12"/>
      <c r="C237" s="13"/>
      <c r="D237" s="774"/>
      <c r="E237" s="775"/>
      <c r="F237" s="776"/>
      <c r="G237" s="777"/>
      <c r="H237" s="775"/>
      <c r="I237" s="776"/>
      <c r="J237" s="777"/>
      <c r="K237" s="775"/>
      <c r="L237" s="776"/>
      <c r="M237" s="777"/>
      <c r="N237" s="776"/>
      <c r="O237" s="774"/>
      <c r="P237" s="775"/>
      <c r="Q237" s="776"/>
      <c r="R237" s="777"/>
      <c r="S237" s="778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2:40" ht="15.75" customHeight="1">
      <c r="B238" s="12"/>
      <c r="C238" s="30"/>
      <c r="D238" s="81"/>
      <c r="E238" s="81"/>
      <c r="F238" s="140"/>
      <c r="G238" s="141"/>
      <c r="H238" s="81"/>
      <c r="I238" s="140"/>
      <c r="J238" s="141"/>
      <c r="K238" s="81"/>
      <c r="L238" s="140"/>
      <c r="M238" s="141"/>
      <c r="N238" s="140"/>
      <c r="O238" s="81"/>
      <c r="P238" s="81"/>
      <c r="Q238" s="140"/>
      <c r="R238" s="141"/>
      <c r="S238" s="142"/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2:40" ht="15.75" customHeight="1">
      <c r="B239" s="12"/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2:40" ht="15.75" customHeight="1">
      <c r="B240" s="12"/>
      <c r="C240" s="30"/>
      <c r="D240" s="81"/>
      <c r="E240" s="83"/>
      <c r="F240" s="83"/>
      <c r="G240" s="163"/>
      <c r="H240" s="83"/>
      <c r="I240" s="83"/>
      <c r="J240" s="61"/>
      <c r="K240" s="31"/>
      <c r="L240" s="34"/>
      <c r="M240" s="164"/>
      <c r="N240" s="60"/>
      <c r="O240" s="61"/>
      <c r="P240" s="31"/>
      <c r="Q240" s="34"/>
      <c r="R240" s="164"/>
      <c r="S240" s="86"/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2:40" ht="15.75" customHeight="1">
      <c r="B241" s="12"/>
      <c r="C241" s="30"/>
      <c r="D241" s="81"/>
      <c r="E241" s="150"/>
      <c r="F241" s="165"/>
      <c r="G241" s="42"/>
      <c r="H241" s="150"/>
      <c r="I241" s="165"/>
      <c r="J241" s="61"/>
      <c r="K241" s="14"/>
      <c r="L241" s="165"/>
      <c r="M241" s="164"/>
      <c r="N241" s="60"/>
      <c r="O241" s="61"/>
      <c r="P241" s="14"/>
      <c r="Q241" s="165"/>
      <c r="R241" s="61"/>
      <c r="S241" s="86"/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2:40" ht="15.75" customHeight="1">
      <c r="B242" s="12"/>
      <c r="C242" s="30"/>
      <c r="D242" s="81"/>
      <c r="E242" s="217"/>
      <c r="F242" s="218"/>
      <c r="G242" s="141"/>
      <c r="H242" s="217"/>
      <c r="I242" s="218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2:40" ht="15.75" customHeight="1">
      <c r="B243" s="12"/>
      <c r="C243" s="15"/>
      <c r="D243" s="111"/>
      <c r="E243" s="83"/>
      <c r="F243" s="83"/>
      <c r="G243" s="220"/>
      <c r="H243" s="83"/>
      <c r="I243" s="83"/>
      <c r="J243" s="172"/>
      <c r="K243" s="173"/>
      <c r="L243" s="114"/>
      <c r="M243" s="182"/>
      <c r="N243" s="115"/>
      <c r="O243" s="172"/>
      <c r="P243" s="173"/>
      <c r="Q243" s="114"/>
      <c r="R243" s="164"/>
      <c r="S243" s="116"/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2:40" ht="15.75" customHeight="1">
      <c r="B244" s="12"/>
      <c r="C244" s="30"/>
      <c r="D244" s="14"/>
      <c r="E244" s="150"/>
      <c r="F244" s="165"/>
      <c r="G244" s="42"/>
      <c r="H244" s="150"/>
      <c r="I244" s="165"/>
      <c r="J244" s="61"/>
      <c r="K244" s="14"/>
      <c r="L244" s="165"/>
      <c r="M244" s="164"/>
      <c r="N244" s="60"/>
      <c r="O244" s="61"/>
      <c r="P244" s="14"/>
      <c r="Q244" s="165"/>
      <c r="R244" s="61"/>
      <c r="S244" s="86"/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2:40" ht="15.75" customHeight="1">
      <c r="B245" s="12"/>
      <c r="C245" s="88"/>
      <c r="D245" s="117"/>
      <c r="E245" s="166"/>
      <c r="F245" s="167"/>
      <c r="G245" s="24"/>
      <c r="H245" s="178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2:40" ht="15.75" customHeight="1">
      <c r="B246" s="12"/>
      <c r="C246" s="15"/>
      <c r="D246" s="171"/>
      <c r="E246" s="83"/>
      <c r="F246" s="83"/>
      <c r="G246" s="172"/>
      <c r="H246" s="83"/>
      <c r="I246" s="83"/>
      <c r="J246" s="172"/>
      <c r="K246" s="31"/>
      <c r="L246" s="34"/>
      <c r="M246" s="164"/>
      <c r="N246" s="115"/>
      <c r="O246" s="172"/>
      <c r="P246" s="31"/>
      <c r="Q246" s="34"/>
      <c r="R246" s="164"/>
      <c r="S246" s="86"/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2:40" ht="15.75" customHeight="1">
      <c r="B247" s="12"/>
      <c r="C247" s="30"/>
      <c r="D247" s="14"/>
      <c r="E247" s="14"/>
      <c r="F247" s="165"/>
      <c r="G247" s="42"/>
      <c r="H247" s="14"/>
      <c r="I247" s="165"/>
      <c r="J247" s="42"/>
      <c r="K247" s="14"/>
      <c r="L247" s="165"/>
      <c r="M247" s="43"/>
      <c r="N247" s="44"/>
      <c r="O247" s="42"/>
      <c r="P247" s="14"/>
      <c r="Q247" s="165"/>
      <c r="R247" s="43"/>
      <c r="S247" s="45"/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2:40" ht="15.75" customHeight="1" thickBot="1">
      <c r="B248" s="12"/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2:40" ht="15.75" customHeight="1" thickTop="1">
      <c r="B249" s="12"/>
      <c r="C249" s="63"/>
      <c r="D249" s="64"/>
      <c r="E249" s="64"/>
      <c r="F249" s="66"/>
      <c r="G249" s="67"/>
      <c r="H249" s="64"/>
      <c r="I249" s="66"/>
      <c r="J249" s="67"/>
      <c r="K249" s="64"/>
      <c r="L249" s="66"/>
      <c r="M249" s="216"/>
      <c r="N249" s="66"/>
      <c r="O249" s="67"/>
      <c r="P249" s="64"/>
      <c r="Q249" s="66"/>
      <c r="R249" s="216"/>
      <c r="S249" s="69"/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2:40" ht="23.25" customHeight="1" thickBot="1">
      <c r="B250" s="12"/>
      <c r="C250" s="70"/>
      <c r="D250" s="71"/>
      <c r="E250" s="71"/>
      <c r="F250" s="75"/>
      <c r="G250" s="73"/>
      <c r="H250" s="71"/>
      <c r="I250" s="75"/>
      <c r="J250" s="73"/>
      <c r="K250" s="71"/>
      <c r="L250" s="75"/>
      <c r="M250" s="74"/>
      <c r="N250" s="75"/>
      <c r="O250" s="73"/>
      <c r="P250" s="71"/>
      <c r="Q250" s="75"/>
      <c r="R250" s="74"/>
      <c r="S250" s="76"/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2:40" ht="15.75" customHeight="1" thickTop="1">
      <c r="B251" s="12"/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2:40" ht="15.75" customHeight="1">
      <c r="B252" s="12"/>
      <c r="C252" s="80"/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2:40" ht="15.75" customHeight="1">
      <c r="B253" s="12"/>
      <c r="C253" s="108"/>
      <c r="D253" s="14"/>
      <c r="E253" s="14"/>
      <c r="F253" s="31"/>
      <c r="G253" s="42"/>
      <c r="H253" s="14"/>
      <c r="I253" s="31"/>
      <c r="J253" s="42"/>
      <c r="K253" s="14"/>
      <c r="L253" s="34"/>
      <c r="M253" s="42"/>
      <c r="N253" s="60"/>
      <c r="O253" s="42"/>
      <c r="P253" s="14"/>
      <c r="Q253" s="34"/>
      <c r="R253" s="42"/>
      <c r="S253" s="35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2:40" ht="15.75" customHeight="1">
      <c r="B254" s="12"/>
      <c r="C254" s="109"/>
      <c r="D254" s="82"/>
      <c r="E254" s="14"/>
      <c r="F254" s="23"/>
      <c r="G254" s="84"/>
      <c r="H254" s="14"/>
      <c r="I254" s="23"/>
      <c r="J254" s="42"/>
      <c r="K254" s="14"/>
      <c r="L254" s="34"/>
      <c r="M254" s="42"/>
      <c r="N254" s="60"/>
      <c r="O254" s="42"/>
      <c r="P254" s="14"/>
      <c r="Q254" s="34"/>
      <c r="R254" s="42"/>
      <c r="S254" s="86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2:40" ht="15.75" customHeight="1">
      <c r="B255" s="12"/>
      <c r="C255" s="108"/>
      <c r="D255" s="110"/>
      <c r="E255" s="111"/>
      <c r="F255" s="31"/>
      <c r="G255" s="112"/>
      <c r="H255" s="111"/>
      <c r="I255" s="31"/>
      <c r="J255" s="113"/>
      <c r="K255" s="111"/>
      <c r="L255" s="114"/>
      <c r="M255" s="113"/>
      <c r="N255" s="115"/>
      <c r="O255" s="113"/>
      <c r="P255" s="111"/>
      <c r="Q255" s="114"/>
      <c r="R255" s="113"/>
      <c r="S255" s="116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2:40" ht="15.75" customHeight="1">
      <c r="B256" s="12"/>
      <c r="C256" s="108"/>
      <c r="D256" s="82"/>
      <c r="E256" s="14"/>
      <c r="F256" s="31"/>
      <c r="G256" s="84"/>
      <c r="H256" s="14"/>
      <c r="I256" s="31"/>
      <c r="J256" s="42"/>
      <c r="K256" s="14"/>
      <c r="L256" s="34"/>
      <c r="M256" s="42"/>
      <c r="N256" s="60"/>
      <c r="O256" s="42"/>
      <c r="P256" s="14"/>
      <c r="Q256" s="34"/>
      <c r="R256" s="42"/>
      <c r="S256" s="86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2:40" ht="15.75" hidden="1" customHeight="1">
      <c r="B257" s="12"/>
      <c r="C257" s="30"/>
      <c r="D257" s="82"/>
      <c r="E257" s="14"/>
      <c r="F257" s="31"/>
      <c r="G257" s="84"/>
      <c r="H257" s="14"/>
      <c r="I257" s="31"/>
      <c r="J257" s="42"/>
      <c r="K257" s="14"/>
      <c r="L257" s="34"/>
      <c r="M257" s="42"/>
      <c r="N257" s="60"/>
      <c r="O257" s="42"/>
      <c r="P257" s="14"/>
      <c r="Q257" s="34"/>
      <c r="R257" s="42"/>
      <c r="S257" s="86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2:40" ht="15.75" hidden="1" customHeight="1">
      <c r="B258" s="12"/>
      <c r="C258" s="30"/>
      <c r="D258" s="82"/>
      <c r="E258" s="14"/>
      <c r="F258" s="31"/>
      <c r="G258" s="84"/>
      <c r="H258" s="14"/>
      <c r="I258" s="31"/>
      <c r="J258" s="42"/>
      <c r="K258" s="14"/>
      <c r="L258" s="34"/>
      <c r="M258" s="42"/>
      <c r="N258" s="60"/>
      <c r="O258" s="42"/>
      <c r="P258" s="14"/>
      <c r="Q258" s="34"/>
      <c r="R258" s="42"/>
      <c r="S258" s="86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2:40" ht="15.75" hidden="1" customHeight="1">
      <c r="B259" s="12"/>
      <c r="C259" s="30"/>
      <c r="D259" s="82"/>
      <c r="E259" s="14"/>
      <c r="F259" s="31"/>
      <c r="G259" s="84"/>
      <c r="H259" s="14"/>
      <c r="I259" s="31"/>
      <c r="J259" s="42"/>
      <c r="K259" s="14"/>
      <c r="L259" s="34"/>
      <c r="M259" s="42"/>
      <c r="N259" s="60"/>
      <c r="O259" s="42"/>
      <c r="P259" s="14"/>
      <c r="Q259" s="34"/>
      <c r="R259" s="42"/>
      <c r="S259" s="86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2:40" ht="15.75" customHeight="1">
      <c r="B260" s="12"/>
      <c r="C260" s="109"/>
      <c r="D260" s="82"/>
      <c r="E260" s="14"/>
      <c r="F260" s="23"/>
      <c r="G260" s="84"/>
      <c r="H260" s="14"/>
      <c r="I260" s="23"/>
      <c r="J260" s="42"/>
      <c r="K260" s="14"/>
      <c r="L260" s="34"/>
      <c r="M260" s="42"/>
      <c r="N260" s="60"/>
      <c r="O260" s="42"/>
      <c r="P260" s="14"/>
      <c r="Q260" s="34"/>
      <c r="R260" s="42"/>
      <c r="S260" s="86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2:40" ht="15.75" customHeight="1">
      <c r="B261" s="12"/>
      <c r="C261" s="108"/>
      <c r="D261" s="110"/>
      <c r="E261" s="111"/>
      <c r="F261" s="31"/>
      <c r="G261" s="112"/>
      <c r="H261" s="111"/>
      <c r="I261" s="31"/>
      <c r="J261" s="113"/>
      <c r="K261" s="111"/>
      <c r="L261" s="114"/>
      <c r="M261" s="113"/>
      <c r="N261" s="115"/>
      <c r="O261" s="113"/>
      <c r="P261" s="111"/>
      <c r="Q261" s="114"/>
      <c r="R261" s="113"/>
      <c r="S261" s="116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2:40" ht="15.75" customHeight="1">
      <c r="B262" s="12"/>
      <c r="C262" s="108"/>
      <c r="D262" s="82"/>
      <c r="E262" s="14"/>
      <c r="F262" s="31"/>
      <c r="G262" s="84"/>
      <c r="H262" s="14"/>
      <c r="I262" s="31"/>
      <c r="J262" s="42"/>
      <c r="K262" s="14"/>
      <c r="L262" s="34"/>
      <c r="M262" s="42"/>
      <c r="N262" s="60"/>
      <c r="O262" s="42"/>
      <c r="P262" s="14"/>
      <c r="Q262" s="34"/>
      <c r="R262" s="42"/>
      <c r="S262" s="86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2:40" ht="15.75" customHeight="1">
      <c r="B263" s="12"/>
      <c r="C263" s="108"/>
      <c r="D263" s="82"/>
      <c r="E263" s="14"/>
      <c r="F263" s="31"/>
      <c r="G263" s="84"/>
      <c r="H263" s="14"/>
      <c r="I263" s="31"/>
      <c r="J263" s="42"/>
      <c r="K263" s="14"/>
      <c r="L263" s="34"/>
      <c r="M263" s="42"/>
      <c r="N263" s="60"/>
      <c r="O263" s="42"/>
      <c r="P263" s="14"/>
      <c r="Q263" s="34"/>
      <c r="R263" s="42"/>
      <c r="S263" s="86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2:40" ht="15.75" hidden="1" customHeight="1">
      <c r="B264" s="12"/>
      <c r="C264" s="30"/>
      <c r="D264" s="89"/>
      <c r="E264" s="117"/>
      <c r="F264" s="31"/>
      <c r="G264" s="91"/>
      <c r="H264" s="117"/>
      <c r="I264" s="31"/>
      <c r="J264" s="24"/>
      <c r="K264" s="117"/>
      <c r="L264" s="34"/>
      <c r="M264" s="24"/>
      <c r="N264" s="94"/>
      <c r="O264" s="24"/>
      <c r="P264" s="117"/>
      <c r="Q264" s="34"/>
      <c r="R264" s="24"/>
      <c r="S264" s="95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2:40" ht="15.75" customHeight="1">
      <c r="B265" s="12"/>
      <c r="C265" s="99"/>
      <c r="D265" s="100"/>
      <c r="E265" s="101"/>
      <c r="F265" s="102"/>
      <c r="G265" s="103"/>
      <c r="H265" s="101"/>
      <c r="I265" s="102"/>
      <c r="J265" s="103"/>
      <c r="K265" s="101"/>
      <c r="L265" s="102"/>
      <c r="M265" s="154"/>
      <c r="N265" s="119"/>
      <c r="O265" s="103"/>
      <c r="P265" s="101"/>
      <c r="Q265" s="102"/>
      <c r="R265" s="154"/>
      <c r="S265" s="120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2:40" ht="15.75" customHeight="1">
      <c r="B266" s="12"/>
      <c r="C266" s="222"/>
      <c r="D266" s="82"/>
      <c r="E266" s="14"/>
      <c r="F266" s="31"/>
      <c r="G266" s="84"/>
      <c r="H266" s="14"/>
      <c r="I266" s="31"/>
      <c r="J266" s="42"/>
      <c r="K266" s="14"/>
      <c r="L266" s="34"/>
      <c r="M266" s="42"/>
      <c r="N266" s="60"/>
      <c r="O266" s="42"/>
      <c r="P266" s="14"/>
      <c r="Q266" s="34"/>
      <c r="R266" s="42"/>
      <c r="S266" s="86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2:40" ht="15.75" customHeight="1">
      <c r="B267" s="12"/>
      <c r="C267" s="108"/>
      <c r="D267" s="82"/>
      <c r="E267" s="14"/>
      <c r="F267" s="31"/>
      <c r="G267" s="84"/>
      <c r="H267" s="14"/>
      <c r="I267" s="31"/>
      <c r="J267" s="42"/>
      <c r="K267" s="14"/>
      <c r="L267" s="34"/>
      <c r="M267" s="42"/>
      <c r="N267" s="60"/>
      <c r="O267" s="42"/>
      <c r="P267" s="14"/>
      <c r="Q267" s="34"/>
      <c r="R267" s="42"/>
      <c r="S267" s="86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2:40" ht="15.75" customHeight="1">
      <c r="B268" s="12"/>
      <c r="C268" s="109"/>
      <c r="D268" s="89"/>
      <c r="E268" s="117"/>
      <c r="F268" s="23"/>
      <c r="G268" s="91"/>
      <c r="H268" s="117"/>
      <c r="I268" s="23"/>
      <c r="J268" s="24"/>
      <c r="K268" s="117"/>
      <c r="L268" s="34"/>
      <c r="M268" s="24"/>
      <c r="N268" s="94"/>
      <c r="O268" s="24"/>
      <c r="P268" s="117"/>
      <c r="Q268" s="34"/>
      <c r="R268" s="24"/>
      <c r="S268" s="95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2:40" ht="15.75" customHeight="1">
      <c r="B269" s="12"/>
      <c r="C269" s="108"/>
      <c r="D269" s="82"/>
      <c r="E269" s="14"/>
      <c r="F269" s="31"/>
      <c r="G269" s="84"/>
      <c r="H269" s="14"/>
      <c r="I269" s="31"/>
      <c r="J269" s="42"/>
      <c r="K269" s="14"/>
      <c r="L269" s="114"/>
      <c r="M269" s="42"/>
      <c r="N269" s="60"/>
      <c r="O269" s="42"/>
      <c r="P269" s="14"/>
      <c r="Q269" s="114"/>
      <c r="R269" s="42"/>
      <c r="S269" s="86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2:40" ht="15.75" customHeight="1">
      <c r="B270" s="12"/>
      <c r="C270" s="108"/>
      <c r="D270" s="82"/>
      <c r="E270" s="14"/>
      <c r="F270" s="31"/>
      <c r="G270" s="84"/>
      <c r="H270" s="14"/>
      <c r="I270" s="31"/>
      <c r="J270" s="42"/>
      <c r="K270" s="14"/>
      <c r="L270" s="34"/>
      <c r="M270" s="42"/>
      <c r="N270" s="60"/>
      <c r="O270" s="42"/>
      <c r="P270" s="14"/>
      <c r="Q270" s="34"/>
      <c r="R270" s="42"/>
      <c r="S270" s="86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2:40" ht="15.75" customHeight="1">
      <c r="B271" s="12"/>
      <c r="C271" s="108"/>
      <c r="D271" s="89"/>
      <c r="E271" s="117"/>
      <c r="F271" s="23"/>
      <c r="G271" s="91"/>
      <c r="H271" s="117"/>
      <c r="I271" s="23"/>
      <c r="J271" s="24"/>
      <c r="K271" s="117"/>
      <c r="L271" s="34"/>
      <c r="M271" s="24"/>
      <c r="N271" s="94"/>
      <c r="O271" s="24"/>
      <c r="P271" s="117"/>
      <c r="Q271" s="34"/>
      <c r="R271" s="24"/>
      <c r="S271" s="95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2:40" ht="15.75" customHeight="1">
      <c r="B272" s="12"/>
      <c r="C272" s="223"/>
      <c r="D272" s="82"/>
      <c r="E272" s="14"/>
      <c r="F272" s="31"/>
      <c r="G272" s="84"/>
      <c r="H272" s="14"/>
      <c r="I272" s="31"/>
      <c r="J272" s="42"/>
      <c r="K272" s="14"/>
      <c r="L272" s="56"/>
      <c r="M272" s="42"/>
      <c r="N272" s="60"/>
      <c r="O272" s="42"/>
      <c r="P272" s="14"/>
      <c r="Q272" s="56"/>
      <c r="R272" s="42"/>
      <c r="S272" s="86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2:40" ht="15.75" customHeight="1">
      <c r="B273" s="12"/>
      <c r="C273" s="108"/>
      <c r="D273" s="82"/>
      <c r="E273" s="14"/>
      <c r="F273" s="31"/>
      <c r="G273" s="84"/>
      <c r="H273" s="14"/>
      <c r="I273" s="31"/>
      <c r="J273" s="42"/>
      <c r="K273" s="14"/>
      <c r="L273" s="34"/>
      <c r="M273" s="42"/>
      <c r="N273" s="60"/>
      <c r="O273" s="42"/>
      <c r="P273" s="14"/>
      <c r="Q273" s="34"/>
      <c r="R273" s="42"/>
      <c r="S273" s="86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2:40" ht="15.75" customHeight="1">
      <c r="B274" s="12"/>
      <c r="C274" s="108"/>
      <c r="D274" s="82"/>
      <c r="E274" s="14"/>
      <c r="F274" s="31"/>
      <c r="G274" s="84"/>
      <c r="H274" s="14"/>
      <c r="I274" s="31"/>
      <c r="J274" s="42"/>
      <c r="K274" s="14"/>
      <c r="L274" s="34"/>
      <c r="M274" s="42"/>
      <c r="N274" s="60"/>
      <c r="O274" s="42"/>
      <c r="P274" s="14"/>
      <c r="Q274" s="34"/>
      <c r="R274" s="42"/>
      <c r="S274" s="86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2:40" ht="15.75" customHeight="1">
      <c r="B275" s="12"/>
      <c r="C275" s="108"/>
      <c r="D275" s="82"/>
      <c r="E275" s="14"/>
      <c r="F275" s="31"/>
      <c r="G275" s="84"/>
      <c r="H275" s="14"/>
      <c r="I275" s="31"/>
      <c r="J275" s="42"/>
      <c r="K275" s="14"/>
      <c r="L275" s="33"/>
      <c r="M275" s="42"/>
      <c r="N275" s="60"/>
      <c r="O275" s="42"/>
      <c r="P275" s="14"/>
      <c r="Q275" s="33"/>
      <c r="R275" s="42"/>
      <c r="S275" s="86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2:40" ht="15.75" customHeight="1">
      <c r="B276" s="12"/>
      <c r="C276" s="108"/>
      <c r="D276" s="82"/>
      <c r="E276" s="14"/>
      <c r="F276" s="31"/>
      <c r="G276" s="84"/>
      <c r="H276" s="14"/>
      <c r="I276" s="31"/>
      <c r="J276" s="42"/>
      <c r="K276" s="14"/>
      <c r="L276" s="34"/>
      <c r="M276" s="42"/>
      <c r="N276" s="60"/>
      <c r="O276" s="42"/>
      <c r="P276" s="14"/>
      <c r="Q276" s="34"/>
      <c r="R276" s="42"/>
      <c r="S276" s="86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2:40" ht="15.75" customHeight="1">
      <c r="B277" s="12"/>
      <c r="C277" s="108"/>
      <c r="D277" s="82"/>
      <c r="E277" s="14"/>
      <c r="F277" s="31"/>
      <c r="G277" s="84"/>
      <c r="H277" s="14"/>
      <c r="I277" s="31"/>
      <c r="J277" s="42"/>
      <c r="K277" s="14"/>
      <c r="L277" s="34"/>
      <c r="M277" s="42"/>
      <c r="N277" s="60"/>
      <c r="O277" s="42"/>
      <c r="P277" s="14"/>
      <c r="Q277" s="34"/>
      <c r="R277" s="42"/>
      <c r="S277" s="86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2:40" ht="15.75" customHeight="1">
      <c r="B278" s="12"/>
      <c r="C278" s="108"/>
      <c r="D278" s="82"/>
      <c r="E278" s="14"/>
      <c r="F278" s="31"/>
      <c r="G278" s="84"/>
      <c r="H278" s="14"/>
      <c r="I278" s="31"/>
      <c r="J278" s="42"/>
      <c r="K278" s="14"/>
      <c r="L278" s="34"/>
      <c r="M278" s="42"/>
      <c r="N278" s="60"/>
      <c r="O278" s="42"/>
      <c r="P278" s="14"/>
      <c r="Q278" s="34"/>
      <c r="R278" s="42"/>
      <c r="S278" s="86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2:40" ht="15.75" customHeight="1">
      <c r="B279" s="12"/>
      <c r="C279" s="108"/>
      <c r="D279" s="82"/>
      <c r="E279" s="14"/>
      <c r="F279" s="31"/>
      <c r="G279" s="84"/>
      <c r="H279" s="14"/>
      <c r="I279" s="31"/>
      <c r="J279" s="42"/>
      <c r="K279" s="14"/>
      <c r="L279" s="34"/>
      <c r="M279" s="42"/>
      <c r="N279" s="60"/>
      <c r="O279" s="42"/>
      <c r="P279" s="14"/>
      <c r="Q279" s="34"/>
      <c r="R279" s="42"/>
      <c r="S279" s="86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2:40" ht="15.75" customHeight="1">
      <c r="B280" s="12"/>
      <c r="C280" s="108"/>
      <c r="D280" s="82"/>
      <c r="E280" s="14"/>
      <c r="F280" s="31"/>
      <c r="G280" s="84"/>
      <c r="H280" s="14"/>
      <c r="I280" s="31"/>
      <c r="J280" s="42"/>
      <c r="K280" s="14"/>
      <c r="L280" s="34"/>
      <c r="M280" s="42"/>
      <c r="N280" s="60"/>
      <c r="O280" s="42"/>
      <c r="P280" s="14"/>
      <c r="Q280" s="34"/>
      <c r="R280" s="42"/>
      <c r="S280" s="86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2:40" ht="15.75" hidden="1" customHeight="1">
      <c r="B281" s="12"/>
      <c r="C281" s="108"/>
      <c r="D281" s="82"/>
      <c r="E281" s="14"/>
      <c r="F281" s="31"/>
      <c r="G281" s="84"/>
      <c r="H281" s="14"/>
      <c r="I281" s="31"/>
      <c r="J281" s="42"/>
      <c r="K281" s="14"/>
      <c r="L281" s="34"/>
      <c r="M281" s="42"/>
      <c r="N281" s="60"/>
      <c r="O281" s="42"/>
      <c r="P281" s="14"/>
      <c r="Q281" s="34"/>
      <c r="R281" s="42"/>
      <c r="S281" s="86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2:40" ht="15.75" hidden="1" customHeight="1">
      <c r="B282" s="12"/>
      <c r="C282" s="108"/>
      <c r="D282" s="82"/>
      <c r="E282" s="14"/>
      <c r="F282" s="31"/>
      <c r="G282" s="84"/>
      <c r="H282" s="14"/>
      <c r="I282" s="31"/>
      <c r="J282" s="42"/>
      <c r="K282" s="14"/>
      <c r="L282" s="34"/>
      <c r="M282" s="42"/>
      <c r="N282" s="60"/>
      <c r="O282" s="42"/>
      <c r="P282" s="14"/>
      <c r="Q282" s="34"/>
      <c r="R282" s="42"/>
      <c r="S282" s="86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2:40" ht="15.75" hidden="1" customHeight="1">
      <c r="B283" s="12"/>
      <c r="C283" s="108"/>
      <c r="D283" s="82"/>
      <c r="E283" s="14"/>
      <c r="F283" s="31"/>
      <c r="G283" s="84"/>
      <c r="H283" s="14"/>
      <c r="I283" s="31"/>
      <c r="J283" s="42"/>
      <c r="K283" s="14"/>
      <c r="L283" s="34"/>
      <c r="M283" s="42"/>
      <c r="N283" s="60"/>
      <c r="O283" s="42"/>
      <c r="P283" s="14"/>
      <c r="Q283" s="34"/>
      <c r="R283" s="42"/>
      <c r="S283" s="86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2:40" ht="15.75" customHeight="1">
      <c r="B284" s="12"/>
      <c r="C284" s="99"/>
      <c r="D284" s="100"/>
      <c r="E284" s="101"/>
      <c r="F284" s="102"/>
      <c r="G284" s="103"/>
      <c r="H284" s="101"/>
      <c r="I284" s="102"/>
      <c r="J284" s="103"/>
      <c r="K284" s="101"/>
      <c r="L284" s="102"/>
      <c r="M284" s="106"/>
      <c r="N284" s="102"/>
      <c r="O284" s="103"/>
      <c r="P284" s="101"/>
      <c r="Q284" s="102"/>
      <c r="R284" s="106"/>
      <c r="S284" s="107"/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2:40" ht="15.7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2:40" ht="15.75" customHeight="1">
      <c r="B286" s="12"/>
      <c r="C286" s="99"/>
      <c r="D286" s="100"/>
      <c r="E286" s="101"/>
      <c r="F286" s="102"/>
      <c r="G286" s="103"/>
      <c r="H286" s="101"/>
      <c r="I286" s="102"/>
      <c r="J286" s="103"/>
      <c r="K286" s="101"/>
      <c r="L286" s="102"/>
      <c r="M286" s="106"/>
      <c r="N286" s="119"/>
      <c r="O286" s="103"/>
      <c r="P286" s="101"/>
      <c r="Q286" s="102"/>
      <c r="R286" s="106"/>
      <c r="S286" s="120"/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2:40" ht="15.7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/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2:40" ht="15.75" customHeight="1" thickBot="1">
      <c r="B288" s="12"/>
      <c r="C288" s="130"/>
      <c r="D288" s="159"/>
      <c r="E288" s="131"/>
      <c r="F288" s="133"/>
      <c r="G288" s="160"/>
      <c r="H288" s="131"/>
      <c r="I288" s="133"/>
      <c r="J288" s="161"/>
      <c r="K288" s="132"/>
      <c r="L288" s="133"/>
      <c r="M288" s="161"/>
      <c r="N288" s="133"/>
      <c r="O288" s="161"/>
      <c r="P288" s="132"/>
      <c r="Q288" s="133"/>
      <c r="R288" s="161"/>
      <c r="S288" s="135"/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2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2:40" ht="36" customHeight="1">
      <c r="B290" s="12"/>
      <c r="C290" s="6"/>
      <c r="D290" s="2"/>
      <c r="E290" s="2"/>
      <c r="F290" s="2"/>
      <c r="G290" s="2"/>
      <c r="H290" s="1"/>
      <c r="I290" s="1"/>
      <c r="J290" s="1"/>
      <c r="K290" s="749"/>
      <c r="L290" s="2"/>
      <c r="M290" s="2"/>
      <c r="N290" s="1"/>
      <c r="O290" s="1"/>
      <c r="P290" s="2"/>
      <c r="Q290" s="1"/>
      <c r="R290" s="2"/>
      <c r="S290" s="5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2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2:40" ht="15.75" customHeight="1" thickTop="1">
      <c r="B292" s="12"/>
      <c r="C292" s="13"/>
      <c r="D292" s="774"/>
      <c r="E292" s="775"/>
      <c r="F292" s="776"/>
      <c r="G292" s="777"/>
      <c r="H292" s="775"/>
      <c r="I292" s="776"/>
      <c r="J292" s="777"/>
      <c r="K292" s="775"/>
      <c r="L292" s="776"/>
      <c r="M292" s="777"/>
      <c r="N292" s="776"/>
      <c r="O292" s="774"/>
      <c r="P292" s="775"/>
      <c r="Q292" s="776"/>
      <c r="R292" s="777"/>
      <c r="S292" s="778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2:40" ht="15.75" customHeight="1">
      <c r="B293" s="12"/>
      <c r="C293" s="30"/>
      <c r="D293" s="81"/>
      <c r="E293" s="81"/>
      <c r="F293" s="140"/>
      <c r="G293" s="141"/>
      <c r="H293" s="81"/>
      <c r="I293" s="140"/>
      <c r="J293" s="141"/>
      <c r="K293" s="81"/>
      <c r="L293" s="140"/>
      <c r="M293" s="141"/>
      <c r="N293" s="140"/>
      <c r="O293" s="81"/>
      <c r="P293" s="81"/>
      <c r="Q293" s="140"/>
      <c r="R293" s="141"/>
      <c r="S293" s="142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2:40" ht="15.75" customHeight="1">
      <c r="B294" s="12"/>
      <c r="C294" s="30"/>
      <c r="D294" s="83"/>
      <c r="E294" s="155"/>
      <c r="F294" s="86"/>
      <c r="G294" s="83"/>
      <c r="H294" s="155"/>
      <c r="I294" s="86"/>
      <c r="J294" s="31"/>
      <c r="K294" s="155"/>
      <c r="L294" s="34"/>
      <c r="M294" s="164"/>
      <c r="N294" s="60"/>
      <c r="O294" s="31"/>
      <c r="P294" s="155"/>
      <c r="Q294" s="34"/>
      <c r="R294" s="164"/>
      <c r="S294" s="86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2:40" ht="15.75" customHeight="1">
      <c r="B295" s="12"/>
      <c r="C295" s="30"/>
      <c r="D295" s="83"/>
      <c r="E295" s="155"/>
      <c r="F295" s="86"/>
      <c r="G295" s="83"/>
      <c r="H295" s="155"/>
      <c r="I295" s="86"/>
      <c r="J295" s="31"/>
      <c r="K295" s="155"/>
      <c r="L295" s="34"/>
      <c r="M295" s="164"/>
      <c r="N295" s="60"/>
      <c r="O295" s="31"/>
      <c r="P295" s="155"/>
      <c r="Q295" s="34"/>
      <c r="R295" s="164"/>
      <c r="S295" s="86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2:40" ht="15.75" customHeight="1">
      <c r="B296" s="12"/>
      <c r="C296" s="30"/>
      <c r="D296" s="83"/>
      <c r="E296" s="155"/>
      <c r="F296" s="86"/>
      <c r="G296" s="83"/>
      <c r="H296" s="155"/>
      <c r="I296" s="86"/>
      <c r="J296" s="31"/>
      <c r="K296" s="155"/>
      <c r="L296" s="34"/>
      <c r="M296" s="164"/>
      <c r="N296" s="60"/>
      <c r="O296" s="31"/>
      <c r="P296" s="155"/>
      <c r="Q296" s="34"/>
      <c r="R296" s="164"/>
      <c r="S296" s="86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2:40" ht="15.75" customHeight="1">
      <c r="B297" s="12"/>
      <c r="C297" s="30"/>
      <c r="D297" s="83"/>
      <c r="E297" s="155"/>
      <c r="F297" s="86"/>
      <c r="G297" s="83"/>
      <c r="H297" s="155"/>
      <c r="I297" s="86"/>
      <c r="J297" s="31"/>
      <c r="K297" s="155"/>
      <c r="L297" s="34"/>
      <c r="M297" s="164"/>
      <c r="N297" s="60"/>
      <c r="O297" s="31"/>
      <c r="P297" s="155"/>
      <c r="Q297" s="34"/>
      <c r="R297" s="164"/>
      <c r="S297" s="86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2:40" ht="15.75" customHeight="1">
      <c r="B298" s="12"/>
      <c r="C298" s="30"/>
      <c r="D298" s="83"/>
      <c r="E298" s="155"/>
      <c r="F298" s="86"/>
      <c r="G298" s="83"/>
      <c r="H298" s="155"/>
      <c r="I298" s="86"/>
      <c r="J298" s="31"/>
      <c r="K298" s="155"/>
      <c r="L298" s="34"/>
      <c r="M298" s="164"/>
      <c r="N298" s="60"/>
      <c r="O298" s="31"/>
      <c r="P298" s="155"/>
      <c r="Q298" s="34"/>
      <c r="R298" s="164"/>
      <c r="S298" s="86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2:40" ht="15.75" customHeight="1">
      <c r="B299" s="12"/>
      <c r="C299" s="30"/>
      <c r="D299" s="83"/>
      <c r="E299" s="155"/>
      <c r="F299" s="86"/>
      <c r="G299" s="83"/>
      <c r="H299" s="155"/>
      <c r="I299" s="86"/>
      <c r="J299" s="31"/>
      <c r="K299" s="155"/>
      <c r="L299" s="34"/>
      <c r="M299" s="164"/>
      <c r="N299" s="60"/>
      <c r="O299" s="31"/>
      <c r="P299" s="155"/>
      <c r="Q299" s="34"/>
      <c r="R299" s="164"/>
      <c r="S299" s="86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2:40" ht="15.75" hidden="1" customHeight="1">
      <c r="B300" s="12"/>
      <c r="C300" s="30"/>
      <c r="D300" s="83"/>
      <c r="E300" s="155"/>
      <c r="F300" s="86"/>
      <c r="G300" s="83"/>
      <c r="H300" s="155"/>
      <c r="I300" s="86"/>
      <c r="J300" s="31"/>
      <c r="K300" s="155"/>
      <c r="L300" s="34"/>
      <c r="M300" s="164"/>
      <c r="N300" s="60"/>
      <c r="O300" s="31"/>
      <c r="P300" s="155"/>
      <c r="Q300" s="34"/>
      <c r="R300" s="164"/>
      <c r="S300" s="86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2:40" ht="15.75" customHeight="1">
      <c r="B301" s="12"/>
      <c r="C301" s="30"/>
      <c r="D301" s="83"/>
      <c r="E301" s="155"/>
      <c r="F301" s="86"/>
      <c r="G301" s="83"/>
      <c r="H301" s="155"/>
      <c r="I301" s="86"/>
      <c r="J301" s="31"/>
      <c r="K301" s="155"/>
      <c r="L301" s="34"/>
      <c r="M301" s="164"/>
      <c r="N301" s="60"/>
      <c r="O301" s="31"/>
      <c r="P301" s="155"/>
      <c r="Q301" s="34"/>
      <c r="R301" s="164"/>
      <c r="S301" s="86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2:40" ht="15.75" customHeight="1">
      <c r="B302" s="12"/>
      <c r="C302" s="88"/>
      <c r="D302" s="83"/>
      <c r="E302" s="155"/>
      <c r="F302" s="86"/>
      <c r="G302" s="83"/>
      <c r="H302" s="155"/>
      <c r="I302" s="86"/>
      <c r="J302" s="31"/>
      <c r="K302" s="155"/>
      <c r="L302" s="34"/>
      <c r="M302" s="164"/>
      <c r="N302" s="60"/>
      <c r="O302" s="31"/>
      <c r="P302" s="155"/>
      <c r="Q302" s="34"/>
      <c r="R302" s="164"/>
      <c r="S302" s="86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2:40" ht="15.75" customHeight="1">
      <c r="B303" s="12"/>
      <c r="C303" s="54"/>
      <c r="D303" s="205"/>
      <c r="E303" s="224"/>
      <c r="F303" s="209"/>
      <c r="G303" s="205"/>
      <c r="H303" s="224"/>
      <c r="I303" s="209"/>
      <c r="J303" s="205"/>
      <c r="K303" s="224"/>
      <c r="L303" s="207"/>
      <c r="M303" s="225"/>
      <c r="N303" s="207"/>
      <c r="O303" s="205"/>
      <c r="P303" s="224"/>
      <c r="Q303" s="207"/>
      <c r="R303" s="225"/>
      <c r="S303" s="209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2:40" ht="15.75" customHeight="1">
      <c r="B304" s="12"/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/>
      <c r="O304" s="42"/>
      <c r="P304" s="14"/>
      <c r="Q304" s="41"/>
      <c r="R304" s="42"/>
      <c r="S304" s="45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2:40" ht="15.75" customHeight="1">
      <c r="B305" s="12"/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2:40" ht="15.75" customHeight="1">
      <c r="B306" s="12"/>
      <c r="C306" s="30"/>
      <c r="D306" s="83"/>
      <c r="E306" s="155"/>
      <c r="F306" s="116"/>
      <c r="G306" s="83"/>
      <c r="H306" s="155"/>
      <c r="I306" s="116"/>
      <c r="J306" s="31"/>
      <c r="K306" s="155"/>
      <c r="L306" s="727"/>
      <c r="M306" s="164"/>
      <c r="N306" s="60"/>
      <c r="O306" s="31"/>
      <c r="P306" s="155"/>
      <c r="Q306" s="34"/>
      <c r="R306" s="164"/>
      <c r="S306" s="86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2:40" ht="15.75" customHeight="1">
      <c r="B307" s="12"/>
      <c r="C307" s="88"/>
      <c r="D307" s="83"/>
      <c r="E307" s="155"/>
      <c r="F307" s="95"/>
      <c r="G307" s="83"/>
      <c r="H307" s="155"/>
      <c r="I307" s="95"/>
      <c r="J307" s="31"/>
      <c r="K307" s="155"/>
      <c r="L307" s="34"/>
      <c r="M307" s="164"/>
      <c r="N307" s="60"/>
      <c r="O307" s="31"/>
      <c r="P307" s="155"/>
      <c r="Q307" s="34"/>
      <c r="R307" s="164"/>
      <c r="S307" s="86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2:40" ht="15.75" customHeight="1">
      <c r="B308" s="12"/>
      <c r="C308" s="54"/>
      <c r="D308" s="205"/>
      <c r="E308" s="224"/>
      <c r="F308" s="207"/>
      <c r="G308" s="208"/>
      <c r="H308" s="224"/>
      <c r="I308" s="207"/>
      <c r="J308" s="208"/>
      <c r="K308" s="224"/>
      <c r="L308" s="207"/>
      <c r="M308" s="225"/>
      <c r="N308" s="207"/>
      <c r="O308" s="208"/>
      <c r="P308" s="224"/>
      <c r="Q308" s="207"/>
      <c r="R308" s="225"/>
      <c r="S308" s="209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2:40" ht="15.75" customHeight="1">
      <c r="B309" s="12"/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/>
      <c r="O309" s="42"/>
      <c r="P309" s="14"/>
      <c r="Q309" s="41"/>
      <c r="R309" s="42"/>
      <c r="S309" s="45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2:40" ht="15.75" customHeight="1">
      <c r="B310" s="12"/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2:40" ht="15.75" customHeight="1">
      <c r="B311" s="12"/>
      <c r="C311" s="88"/>
      <c r="D311" s="92"/>
      <c r="E311" s="228"/>
      <c r="F311" s="153"/>
      <c r="G311" s="181"/>
      <c r="H311" s="228"/>
      <c r="I311" s="153"/>
      <c r="J311" s="47"/>
      <c r="K311" s="229"/>
      <c r="L311" s="23"/>
      <c r="M311" s="229"/>
      <c r="N311" s="94"/>
      <c r="O311" s="47"/>
      <c r="P311" s="229"/>
      <c r="Q311" s="23"/>
      <c r="R311" s="229"/>
      <c r="S311" s="95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2:40" ht="15.75" customHeight="1" thickBot="1">
      <c r="B312" s="12"/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2:40" ht="15.75" customHeight="1" thickTop="1">
      <c r="B313" s="12"/>
      <c r="C313" s="63"/>
      <c r="D313" s="64"/>
      <c r="E313" s="230"/>
      <c r="F313" s="66"/>
      <c r="G313" s="67"/>
      <c r="H313" s="230"/>
      <c r="I313" s="66"/>
      <c r="J313" s="67"/>
      <c r="K313" s="230"/>
      <c r="L313" s="66"/>
      <c r="M313" s="231"/>
      <c r="N313" s="232"/>
      <c r="O313" s="67"/>
      <c r="P313" s="230"/>
      <c r="Q313" s="66"/>
      <c r="R313" s="231"/>
      <c r="S313" s="233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2:40" ht="15.75" customHeight="1" thickBot="1">
      <c r="B314" s="12"/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/>
      <c r="O314" s="238"/>
      <c r="P314" s="236"/>
      <c r="Q314" s="237"/>
      <c r="R314" s="239"/>
      <c r="S314" s="76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2:40" ht="15.75" customHeight="1" thickTop="1">
      <c r="B315" s="12"/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2:40" ht="15.75" customHeight="1">
      <c r="B316" s="12"/>
      <c r="C316" s="80"/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2:40" ht="15.75" customHeight="1">
      <c r="B317" s="12"/>
      <c r="C317" s="108"/>
      <c r="D317" s="14"/>
      <c r="E317" s="14"/>
      <c r="F317" s="31"/>
      <c r="G317" s="42"/>
      <c r="H317" s="14"/>
      <c r="I317" s="31"/>
      <c r="J317" s="42"/>
      <c r="K317" s="14"/>
      <c r="L317" s="34"/>
      <c r="M317" s="42"/>
      <c r="N317" s="240"/>
      <c r="O317" s="42"/>
      <c r="P317" s="14"/>
      <c r="Q317" s="34"/>
      <c r="R317" s="42"/>
      <c r="S317" s="35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2:40" ht="15.75" customHeight="1">
      <c r="B318" s="12"/>
      <c r="C318" s="109"/>
      <c r="D318" s="82"/>
      <c r="E318" s="14"/>
      <c r="F318" s="23"/>
      <c r="G318" s="84"/>
      <c r="H318" s="14"/>
      <c r="I318" s="23"/>
      <c r="J318" s="42"/>
      <c r="K318" s="14"/>
      <c r="L318" s="34"/>
      <c r="M318" s="42"/>
      <c r="N318" s="60"/>
      <c r="O318" s="42"/>
      <c r="P318" s="14"/>
      <c r="Q318" s="34"/>
      <c r="R318" s="42"/>
      <c r="S318" s="86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2:40" ht="15.75" customHeight="1">
      <c r="B319" s="12"/>
      <c r="C319" s="108"/>
      <c r="D319" s="110"/>
      <c r="E319" s="111"/>
      <c r="F319" s="31"/>
      <c r="G319" s="112"/>
      <c r="H319" s="111"/>
      <c r="I319" s="31"/>
      <c r="J319" s="113"/>
      <c r="K319" s="111"/>
      <c r="L319" s="114"/>
      <c r="M319" s="113"/>
      <c r="N319" s="115"/>
      <c r="O319" s="113"/>
      <c r="P319" s="111"/>
      <c r="Q319" s="114"/>
      <c r="R319" s="113"/>
      <c r="S319" s="116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2:40" ht="15.75" customHeight="1">
      <c r="B320" s="12"/>
      <c r="C320" s="108"/>
      <c r="D320" s="82"/>
      <c r="E320" s="14"/>
      <c r="F320" s="31"/>
      <c r="G320" s="84"/>
      <c r="H320" s="14"/>
      <c r="I320" s="31"/>
      <c r="J320" s="42"/>
      <c r="K320" s="14"/>
      <c r="L320" s="34"/>
      <c r="M320" s="42"/>
      <c r="N320" s="60"/>
      <c r="O320" s="42"/>
      <c r="P320" s="14"/>
      <c r="Q320" s="34"/>
      <c r="R320" s="42"/>
      <c r="S320" s="86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2:40" ht="15.75" hidden="1" customHeight="1">
      <c r="B321" s="12"/>
      <c r="C321" s="241"/>
      <c r="D321" s="82"/>
      <c r="E321" s="14"/>
      <c r="F321" s="31"/>
      <c r="G321" s="84"/>
      <c r="H321" s="14"/>
      <c r="I321" s="31"/>
      <c r="J321" s="42"/>
      <c r="K321" s="14"/>
      <c r="L321" s="34"/>
      <c r="M321" s="42"/>
      <c r="N321" s="60"/>
      <c r="O321" s="42"/>
      <c r="P321" s="14"/>
      <c r="Q321" s="34"/>
      <c r="R321" s="42"/>
      <c r="S321" s="86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2:40" ht="15.75" hidden="1" customHeight="1">
      <c r="B322" s="12"/>
      <c r="C322" s="241"/>
      <c r="D322" s="82"/>
      <c r="E322" s="14"/>
      <c r="F322" s="31"/>
      <c r="G322" s="84"/>
      <c r="H322" s="14"/>
      <c r="I322" s="31"/>
      <c r="J322" s="42"/>
      <c r="K322" s="14"/>
      <c r="L322" s="34"/>
      <c r="M322" s="42"/>
      <c r="N322" s="60"/>
      <c r="O322" s="42"/>
      <c r="P322" s="14"/>
      <c r="Q322" s="34"/>
      <c r="R322" s="42"/>
      <c r="S322" s="86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2:40" ht="15.75" hidden="1" customHeight="1">
      <c r="B323" s="12"/>
      <c r="C323" s="241"/>
      <c r="D323" s="82"/>
      <c r="E323" s="14"/>
      <c r="F323" s="31"/>
      <c r="G323" s="84"/>
      <c r="H323" s="14"/>
      <c r="I323" s="31"/>
      <c r="J323" s="42"/>
      <c r="K323" s="14"/>
      <c r="L323" s="34"/>
      <c r="M323" s="42"/>
      <c r="N323" s="60"/>
      <c r="O323" s="42"/>
      <c r="P323" s="14"/>
      <c r="Q323" s="34"/>
      <c r="R323" s="42"/>
      <c r="S323" s="86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2:40" ht="15.75" customHeight="1">
      <c r="B324" s="12"/>
      <c r="C324" s="109"/>
      <c r="D324" s="82"/>
      <c r="E324" s="14"/>
      <c r="F324" s="23"/>
      <c r="G324" s="84"/>
      <c r="H324" s="14"/>
      <c r="I324" s="23"/>
      <c r="J324" s="42"/>
      <c r="K324" s="14"/>
      <c r="L324" s="34"/>
      <c r="M324" s="42"/>
      <c r="N324" s="60"/>
      <c r="O324" s="42"/>
      <c r="P324" s="14"/>
      <c r="Q324" s="34"/>
      <c r="R324" s="42"/>
      <c r="S324" s="86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2:40" ht="15.75" customHeight="1">
      <c r="B325" s="12"/>
      <c r="C325" s="108"/>
      <c r="D325" s="110"/>
      <c r="E325" s="111"/>
      <c r="F325" s="31"/>
      <c r="G325" s="112"/>
      <c r="H325" s="111"/>
      <c r="I325" s="31"/>
      <c r="J325" s="113"/>
      <c r="K325" s="111"/>
      <c r="L325" s="114"/>
      <c r="M325" s="113"/>
      <c r="N325" s="115"/>
      <c r="O325" s="113"/>
      <c r="P325" s="111"/>
      <c r="Q325" s="114"/>
      <c r="R325" s="113"/>
      <c r="S325" s="116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2:40" ht="15.75" customHeight="1">
      <c r="B326" s="12"/>
      <c r="C326" s="108"/>
      <c r="D326" s="82"/>
      <c r="E326" s="14"/>
      <c r="F326" s="31"/>
      <c r="G326" s="84"/>
      <c r="H326" s="14"/>
      <c r="I326" s="31"/>
      <c r="J326" s="42"/>
      <c r="K326" s="14"/>
      <c r="L326" s="34"/>
      <c r="M326" s="42"/>
      <c r="N326" s="60"/>
      <c r="O326" s="42"/>
      <c r="P326" s="14"/>
      <c r="Q326" s="34"/>
      <c r="R326" s="42"/>
      <c r="S326" s="86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2:40" ht="15.75" customHeight="1">
      <c r="B327" s="12"/>
      <c r="C327" s="108"/>
      <c r="D327" s="82"/>
      <c r="E327" s="14"/>
      <c r="F327" s="31"/>
      <c r="G327" s="84"/>
      <c r="H327" s="14"/>
      <c r="I327" s="31"/>
      <c r="J327" s="42"/>
      <c r="K327" s="14"/>
      <c r="L327" s="34"/>
      <c r="M327" s="42"/>
      <c r="N327" s="60"/>
      <c r="O327" s="42"/>
      <c r="P327" s="14"/>
      <c r="Q327" s="34"/>
      <c r="R327" s="42"/>
      <c r="S327" s="86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2:40" ht="15.75" hidden="1" customHeight="1">
      <c r="B328" s="12"/>
      <c r="C328" s="30"/>
      <c r="D328" s="89"/>
      <c r="E328" s="117"/>
      <c r="F328" s="31"/>
      <c r="G328" s="91"/>
      <c r="H328" s="117"/>
      <c r="I328" s="31"/>
      <c r="J328" s="24"/>
      <c r="K328" s="117"/>
      <c r="L328" s="34"/>
      <c r="M328" s="24"/>
      <c r="N328" s="94"/>
      <c r="O328" s="24"/>
      <c r="P328" s="117"/>
      <c r="Q328" s="34"/>
      <c r="R328" s="24"/>
      <c r="S328" s="95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2:40" ht="15.75" customHeight="1">
      <c r="B329" s="12"/>
      <c r="C329" s="99"/>
      <c r="D329" s="100"/>
      <c r="E329" s="101"/>
      <c r="F329" s="102"/>
      <c r="G329" s="103"/>
      <c r="H329" s="101"/>
      <c r="I329" s="102"/>
      <c r="J329" s="103"/>
      <c r="K329" s="101"/>
      <c r="L329" s="102"/>
      <c r="M329" s="154"/>
      <c r="N329" s="119"/>
      <c r="O329" s="103"/>
      <c r="P329" s="101"/>
      <c r="Q329" s="102"/>
      <c r="R329" s="154"/>
      <c r="S329" s="120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2:40" ht="15.75" customHeight="1">
      <c r="B330" s="12"/>
      <c r="C330" s="222"/>
      <c r="D330" s="82"/>
      <c r="E330" s="14"/>
      <c r="F330" s="31"/>
      <c r="G330" s="84"/>
      <c r="H330" s="14"/>
      <c r="I330" s="31"/>
      <c r="J330" s="42"/>
      <c r="K330" s="14"/>
      <c r="L330" s="34"/>
      <c r="M330" s="42"/>
      <c r="N330" s="60"/>
      <c r="O330" s="42"/>
      <c r="P330" s="14"/>
      <c r="Q330" s="34"/>
      <c r="R330" s="42"/>
      <c r="S330" s="86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2:40" ht="15.75" customHeight="1">
      <c r="B331" s="12"/>
      <c r="C331" s="108"/>
      <c r="D331" s="82"/>
      <c r="E331" s="14"/>
      <c r="F331" s="31"/>
      <c r="G331" s="84"/>
      <c r="H331" s="14"/>
      <c r="I331" s="31"/>
      <c r="J331" s="42"/>
      <c r="K331" s="14"/>
      <c r="L331" s="34"/>
      <c r="M331" s="42"/>
      <c r="N331" s="60"/>
      <c r="O331" s="42"/>
      <c r="P331" s="14"/>
      <c r="Q331" s="34"/>
      <c r="R331" s="42"/>
      <c r="S331" s="86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2:40" ht="15.75" customHeight="1">
      <c r="B332" s="12"/>
      <c r="C332" s="109"/>
      <c r="D332" s="89"/>
      <c r="E332" s="117"/>
      <c r="F332" s="23"/>
      <c r="G332" s="91"/>
      <c r="H332" s="117"/>
      <c r="I332" s="23"/>
      <c r="J332" s="24"/>
      <c r="K332" s="117"/>
      <c r="L332" s="34"/>
      <c r="M332" s="24"/>
      <c r="N332" s="94"/>
      <c r="O332" s="24"/>
      <c r="P332" s="117"/>
      <c r="Q332" s="34"/>
      <c r="R332" s="24"/>
      <c r="S332" s="95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2:40" ht="15.75" customHeight="1">
      <c r="B333" s="12"/>
      <c r="C333" s="108"/>
      <c r="D333" s="82"/>
      <c r="E333" s="14"/>
      <c r="F333" s="31"/>
      <c r="G333" s="84"/>
      <c r="H333" s="14"/>
      <c r="I333" s="31"/>
      <c r="J333" s="42"/>
      <c r="K333" s="14"/>
      <c r="L333" s="114"/>
      <c r="M333" s="42"/>
      <c r="N333" s="60"/>
      <c r="O333" s="42"/>
      <c r="P333" s="14"/>
      <c r="Q333" s="114"/>
      <c r="R333" s="42"/>
      <c r="S333" s="86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2:40" ht="15.75" customHeight="1">
      <c r="B334" s="12"/>
      <c r="C334" s="108"/>
      <c r="D334" s="82"/>
      <c r="E334" s="14"/>
      <c r="F334" s="31"/>
      <c r="G334" s="84"/>
      <c r="H334" s="14"/>
      <c r="I334" s="31"/>
      <c r="J334" s="42"/>
      <c r="K334" s="14"/>
      <c r="L334" s="34"/>
      <c r="M334" s="42"/>
      <c r="N334" s="60"/>
      <c r="O334" s="42"/>
      <c r="P334" s="14"/>
      <c r="Q334" s="34"/>
      <c r="R334" s="42"/>
      <c r="S334" s="86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2:40" ht="15.75" customHeight="1">
      <c r="B335" s="12"/>
      <c r="C335" s="242"/>
      <c r="D335" s="89"/>
      <c r="E335" s="117"/>
      <c r="F335" s="23"/>
      <c r="G335" s="91"/>
      <c r="H335" s="117"/>
      <c r="I335" s="23"/>
      <c r="J335" s="24"/>
      <c r="K335" s="117"/>
      <c r="L335" s="49"/>
      <c r="M335" s="24"/>
      <c r="N335" s="94"/>
      <c r="O335" s="24"/>
      <c r="P335" s="117"/>
      <c r="Q335" s="49"/>
      <c r="R335" s="24"/>
      <c r="S335" s="95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2:40" ht="15.75" customHeight="1">
      <c r="B336" s="12"/>
      <c r="C336" s="108"/>
      <c r="D336" s="82"/>
      <c r="E336" s="14"/>
      <c r="F336" s="31"/>
      <c r="G336" s="84"/>
      <c r="H336" s="14"/>
      <c r="I336" s="31"/>
      <c r="J336" s="42"/>
      <c r="K336" s="14"/>
      <c r="L336" s="34"/>
      <c r="M336" s="42"/>
      <c r="N336" s="60"/>
      <c r="O336" s="42"/>
      <c r="P336" s="14"/>
      <c r="Q336" s="34"/>
      <c r="R336" s="42"/>
      <c r="S336" s="86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2:40" ht="15.75" customHeight="1">
      <c r="B337" s="12"/>
      <c r="C337" s="108"/>
      <c r="D337" s="82"/>
      <c r="E337" s="14"/>
      <c r="F337" s="31"/>
      <c r="G337" s="84"/>
      <c r="H337" s="14"/>
      <c r="I337" s="31"/>
      <c r="J337" s="42"/>
      <c r="K337" s="14"/>
      <c r="L337" s="34"/>
      <c r="M337" s="42"/>
      <c r="N337" s="60"/>
      <c r="O337" s="42"/>
      <c r="P337" s="14"/>
      <c r="Q337" s="34"/>
      <c r="R337" s="42"/>
      <c r="S337" s="86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2:40" ht="15.75" customHeight="1">
      <c r="B338" s="12"/>
      <c r="C338" s="108"/>
      <c r="D338" s="82"/>
      <c r="E338" s="14"/>
      <c r="F338" s="31"/>
      <c r="G338" s="84"/>
      <c r="H338" s="14"/>
      <c r="I338" s="31"/>
      <c r="J338" s="42"/>
      <c r="K338" s="14"/>
      <c r="L338" s="34"/>
      <c r="M338" s="42"/>
      <c r="N338" s="60"/>
      <c r="O338" s="42"/>
      <c r="P338" s="14"/>
      <c r="Q338" s="34"/>
      <c r="R338" s="42"/>
      <c r="S338" s="86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2:40" ht="15.75" customHeight="1">
      <c r="B339" s="12"/>
      <c r="C339" s="108"/>
      <c r="D339" s="82"/>
      <c r="E339" s="14"/>
      <c r="F339" s="31"/>
      <c r="G339" s="84"/>
      <c r="H339" s="14"/>
      <c r="I339" s="31"/>
      <c r="J339" s="42"/>
      <c r="K339" s="14"/>
      <c r="L339" s="33"/>
      <c r="M339" s="42"/>
      <c r="N339" s="60"/>
      <c r="O339" s="42"/>
      <c r="P339" s="14"/>
      <c r="Q339" s="33"/>
      <c r="R339" s="42"/>
      <c r="S339" s="86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2:40" ht="15.75" customHeight="1">
      <c r="B340" s="12"/>
      <c r="C340" s="108"/>
      <c r="D340" s="82"/>
      <c r="E340" s="14"/>
      <c r="F340" s="31"/>
      <c r="G340" s="84"/>
      <c r="H340" s="14"/>
      <c r="I340" s="31"/>
      <c r="J340" s="42"/>
      <c r="K340" s="14"/>
      <c r="L340" s="34"/>
      <c r="M340" s="42"/>
      <c r="N340" s="60"/>
      <c r="O340" s="42"/>
      <c r="P340" s="14"/>
      <c r="Q340" s="34"/>
      <c r="R340" s="42"/>
      <c r="S340" s="86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2:40" ht="15.75" customHeight="1">
      <c r="B341" s="12"/>
      <c r="C341" s="108"/>
      <c r="D341" s="82"/>
      <c r="E341" s="14"/>
      <c r="F341" s="31"/>
      <c r="G341" s="84"/>
      <c r="H341" s="14"/>
      <c r="I341" s="31"/>
      <c r="J341" s="42"/>
      <c r="K341" s="14"/>
      <c r="L341" s="34"/>
      <c r="M341" s="42"/>
      <c r="N341" s="60"/>
      <c r="O341" s="42"/>
      <c r="P341" s="14"/>
      <c r="Q341" s="34"/>
      <c r="R341" s="42"/>
      <c r="S341" s="86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2:40" ht="15.75" customHeight="1">
      <c r="B342" s="12"/>
      <c r="C342" s="108"/>
      <c r="D342" s="82"/>
      <c r="E342" s="14"/>
      <c r="F342" s="31"/>
      <c r="G342" s="84"/>
      <c r="H342" s="14"/>
      <c r="I342" s="31"/>
      <c r="J342" s="42"/>
      <c r="K342" s="14"/>
      <c r="L342" s="34"/>
      <c r="M342" s="42"/>
      <c r="N342" s="60"/>
      <c r="O342" s="42"/>
      <c r="P342" s="14"/>
      <c r="Q342" s="34"/>
      <c r="R342" s="42"/>
      <c r="S342" s="86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2:40" ht="15.75" customHeight="1">
      <c r="B343" s="12"/>
      <c r="C343" s="108"/>
      <c r="D343" s="82"/>
      <c r="E343" s="14"/>
      <c r="F343" s="31"/>
      <c r="G343" s="84"/>
      <c r="H343" s="14"/>
      <c r="I343" s="31"/>
      <c r="J343" s="42"/>
      <c r="K343" s="14"/>
      <c r="L343" s="34"/>
      <c r="M343" s="42"/>
      <c r="N343" s="60"/>
      <c r="O343" s="42"/>
      <c r="P343" s="14"/>
      <c r="Q343" s="34"/>
      <c r="R343" s="42"/>
      <c r="S343" s="86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2:40" ht="15.75" customHeight="1">
      <c r="B344" s="12"/>
      <c r="C344" s="108"/>
      <c r="D344" s="82"/>
      <c r="E344" s="14"/>
      <c r="F344" s="31"/>
      <c r="G344" s="84"/>
      <c r="H344" s="14"/>
      <c r="I344" s="31"/>
      <c r="J344" s="42"/>
      <c r="K344" s="14"/>
      <c r="L344" s="33"/>
      <c r="M344" s="42"/>
      <c r="N344" s="60"/>
      <c r="O344" s="42"/>
      <c r="P344" s="14"/>
      <c r="Q344" s="34"/>
      <c r="R344" s="42"/>
      <c r="S344" s="86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2:40" ht="15.75" hidden="1" customHeight="1">
      <c r="B345" s="12"/>
      <c r="C345" s="108"/>
      <c r="D345" s="82"/>
      <c r="E345" s="14"/>
      <c r="F345" s="31"/>
      <c r="G345" s="84"/>
      <c r="H345" s="14"/>
      <c r="I345" s="31"/>
      <c r="J345" s="42"/>
      <c r="K345" s="14"/>
      <c r="L345" s="34"/>
      <c r="M345" s="42"/>
      <c r="N345" s="60"/>
      <c r="O345" s="42"/>
      <c r="P345" s="14"/>
      <c r="Q345" s="34"/>
      <c r="R345" s="42"/>
      <c r="S345" s="86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2:40" ht="15.75" hidden="1" customHeight="1">
      <c r="B346" s="12"/>
      <c r="C346" s="108"/>
      <c r="D346" s="82"/>
      <c r="E346" s="14"/>
      <c r="F346" s="31"/>
      <c r="G346" s="84"/>
      <c r="H346" s="14"/>
      <c r="I346" s="31"/>
      <c r="J346" s="42"/>
      <c r="K346" s="14"/>
      <c r="L346" s="34"/>
      <c r="M346" s="42"/>
      <c r="N346" s="60"/>
      <c r="O346" s="42"/>
      <c r="P346" s="14"/>
      <c r="Q346" s="34"/>
      <c r="R346" s="42"/>
      <c r="S346" s="86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2:40" ht="15.75" hidden="1" customHeight="1">
      <c r="B347" s="12"/>
      <c r="C347" s="108"/>
      <c r="D347" s="82"/>
      <c r="E347" s="14"/>
      <c r="F347" s="31"/>
      <c r="G347" s="84"/>
      <c r="H347" s="14"/>
      <c r="I347" s="31"/>
      <c r="J347" s="42"/>
      <c r="K347" s="14"/>
      <c r="L347" s="34"/>
      <c r="M347" s="42"/>
      <c r="N347" s="60"/>
      <c r="O347" s="42"/>
      <c r="P347" s="14"/>
      <c r="Q347" s="34"/>
      <c r="R347" s="42"/>
      <c r="S347" s="86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2:40" ht="15.75" customHeight="1">
      <c r="B348" s="7"/>
      <c r="C348" s="99"/>
      <c r="D348" s="100"/>
      <c r="E348" s="101"/>
      <c r="F348" s="102"/>
      <c r="G348" s="103"/>
      <c r="H348" s="101"/>
      <c r="I348" s="102"/>
      <c r="J348" s="103"/>
      <c r="K348" s="101"/>
      <c r="L348" s="102"/>
      <c r="M348" s="106"/>
      <c r="N348" s="102"/>
      <c r="O348" s="103"/>
      <c r="P348" s="101"/>
      <c r="Q348" s="102"/>
      <c r="R348" s="106"/>
      <c r="S348" s="107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2:40" ht="15.7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2:40" ht="15.75" customHeight="1">
      <c r="B350" s="7"/>
      <c r="C350" s="99"/>
      <c r="D350" s="100"/>
      <c r="E350" s="101"/>
      <c r="F350" s="102"/>
      <c r="G350" s="103"/>
      <c r="H350" s="101"/>
      <c r="I350" s="102"/>
      <c r="J350" s="103"/>
      <c r="K350" s="101"/>
      <c r="L350" s="102"/>
      <c r="M350" s="106"/>
      <c r="N350" s="119"/>
      <c r="O350" s="103"/>
      <c r="P350" s="101"/>
      <c r="Q350" s="102"/>
      <c r="R350" s="106"/>
      <c r="S350" s="120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2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/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2:40" ht="15.75" customHeight="1" thickBot="1">
      <c r="B352" s="7"/>
      <c r="C352" s="130"/>
      <c r="D352" s="159"/>
      <c r="E352" s="131"/>
      <c r="F352" s="133"/>
      <c r="G352" s="160"/>
      <c r="H352" s="131"/>
      <c r="I352" s="133"/>
      <c r="J352" s="161"/>
      <c r="K352" s="132"/>
      <c r="L352" s="133"/>
      <c r="M352" s="161"/>
      <c r="N352" s="133"/>
      <c r="O352" s="161"/>
      <c r="P352" s="132"/>
      <c r="Q352" s="133"/>
      <c r="R352" s="161"/>
      <c r="S352" s="135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2:40" ht="15.7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2:40" ht="15.75" hidden="1" customHeight="1" thickTop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2:40" ht="34.5" hidden="1" customHeight="1">
      <c r="B355" s="7"/>
      <c r="C355" s="6"/>
      <c r="D355" s="2"/>
      <c r="E355" s="2"/>
      <c r="F355" s="2"/>
      <c r="G355" s="2"/>
      <c r="H355" s="1"/>
      <c r="I355" s="1"/>
      <c r="J355" s="1"/>
      <c r="K355" s="749"/>
      <c r="L355" s="2"/>
      <c r="M355" s="2"/>
      <c r="N355" s="1"/>
      <c r="O355" s="1"/>
      <c r="P355" s="2"/>
      <c r="Q355" s="1"/>
      <c r="R355" s="2"/>
      <c r="S355" s="5"/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2:40" ht="15.75" hidden="1" customHeigh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2:40" ht="15.75" hidden="1" customHeight="1">
      <c r="B357" s="7"/>
      <c r="C357" s="13"/>
      <c r="D357" s="774"/>
      <c r="E357" s="775"/>
      <c r="F357" s="776"/>
      <c r="G357" s="777"/>
      <c r="H357" s="775"/>
      <c r="I357" s="776"/>
      <c r="J357" s="777"/>
      <c r="K357" s="775"/>
      <c r="L357" s="776"/>
      <c r="M357" s="777"/>
      <c r="N357" s="776"/>
      <c r="O357" s="774"/>
      <c r="P357" s="775"/>
      <c r="Q357" s="776"/>
      <c r="R357" s="777"/>
      <c r="S357" s="778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2:40" ht="15.75" hidden="1" customHeight="1">
      <c r="B358" s="12"/>
      <c r="C358" s="30"/>
      <c r="D358" s="243"/>
      <c r="E358" s="243"/>
      <c r="F358" s="244"/>
      <c r="G358" s="245"/>
      <c r="H358" s="243"/>
      <c r="I358" s="244"/>
      <c r="J358" s="141"/>
      <c r="K358" s="81"/>
      <c r="L358" s="140"/>
      <c r="M358" s="141"/>
      <c r="N358" s="140"/>
      <c r="O358" s="141"/>
      <c r="P358" s="81"/>
      <c r="Q358" s="140"/>
      <c r="R358" s="141"/>
      <c r="S358" s="142"/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2:40" ht="15.75" hidden="1" customHeight="1">
      <c r="B359" s="12"/>
      <c r="C359" s="63"/>
      <c r="D359" s="246"/>
      <c r="E359" s="247"/>
      <c r="F359" s="248"/>
      <c r="G359" s="246"/>
      <c r="H359" s="247"/>
      <c r="I359" s="246"/>
      <c r="J359" s="249"/>
      <c r="K359" s="230"/>
      <c r="L359" s="250"/>
      <c r="M359" s="231"/>
      <c r="N359" s="232"/>
      <c r="O359" s="249"/>
      <c r="P359" s="230"/>
      <c r="Q359" s="250"/>
      <c r="R359" s="231"/>
      <c r="S359" s="233"/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2:40" ht="15.75" hidden="1" customHeight="1">
      <c r="B360" s="12"/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2:40" ht="15.75" hidden="1" customHeight="1">
      <c r="B361" s="12"/>
      <c r="C361" s="54"/>
      <c r="D361" s="252"/>
      <c r="E361" s="183"/>
      <c r="F361" s="185"/>
      <c r="G361" s="184"/>
      <c r="H361" s="183"/>
      <c r="I361" s="185"/>
      <c r="J361" s="184"/>
      <c r="K361" s="183"/>
      <c r="L361" s="185"/>
      <c r="M361" s="253"/>
      <c r="N361" s="254"/>
      <c r="O361" s="184"/>
      <c r="P361" s="183"/>
      <c r="Q361" s="185"/>
      <c r="R361" s="42"/>
      <c r="S361" s="45"/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2:40" ht="15.75" hidden="1" customHeight="1">
      <c r="B362" s="12"/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/>
      <c r="O362" s="42"/>
      <c r="P362" s="14"/>
      <c r="Q362" s="41"/>
      <c r="R362" s="42"/>
      <c r="S362" s="62"/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2:40" ht="15.75" hidden="1" customHeight="1">
      <c r="B363" s="12"/>
      <c r="C363" s="80"/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2:40" ht="15.75" hidden="1" customHeight="1">
      <c r="B364" s="12"/>
      <c r="C364" s="108"/>
      <c r="D364" s="14"/>
      <c r="E364" s="14"/>
      <c r="F364" s="31"/>
      <c r="G364" s="42"/>
      <c r="H364" s="14"/>
      <c r="I364" s="31"/>
      <c r="J364" s="42"/>
      <c r="K364" s="14"/>
      <c r="L364" s="34"/>
      <c r="M364" s="42"/>
      <c r="N364" s="41"/>
      <c r="O364" s="42"/>
      <c r="P364" s="14"/>
      <c r="Q364" s="34"/>
      <c r="R364" s="42"/>
      <c r="S364" s="35"/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2:40" ht="15.75" hidden="1" customHeight="1">
      <c r="B365" s="12"/>
      <c r="C365" s="109"/>
      <c r="D365" s="82"/>
      <c r="E365" s="14"/>
      <c r="F365" s="23"/>
      <c r="G365" s="84"/>
      <c r="H365" s="14"/>
      <c r="I365" s="23"/>
      <c r="J365" s="42"/>
      <c r="K365" s="14"/>
      <c r="L365" s="23"/>
      <c r="M365" s="42"/>
      <c r="N365" s="60"/>
      <c r="O365" s="42"/>
      <c r="P365" s="14"/>
      <c r="Q365" s="23"/>
      <c r="R365" s="42"/>
      <c r="S365" s="86"/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2:40" ht="15.75" hidden="1" customHeight="1">
      <c r="B366" s="12"/>
      <c r="C366" s="108"/>
      <c r="D366" s="110"/>
      <c r="E366" s="111"/>
      <c r="F366" s="31"/>
      <c r="G366" s="112"/>
      <c r="H366" s="111"/>
      <c r="I366" s="31"/>
      <c r="J366" s="113"/>
      <c r="K366" s="111"/>
      <c r="L366" s="34"/>
      <c r="M366" s="113"/>
      <c r="N366" s="115"/>
      <c r="O366" s="113"/>
      <c r="P366" s="111"/>
      <c r="Q366" s="34"/>
      <c r="R366" s="113"/>
      <c r="S366" s="116"/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2:40" ht="15.75" hidden="1" customHeight="1">
      <c r="B367" s="12"/>
      <c r="C367" s="108"/>
      <c r="D367" s="82"/>
      <c r="E367" s="14"/>
      <c r="F367" s="31"/>
      <c r="G367" s="84"/>
      <c r="H367" s="14"/>
      <c r="I367" s="31"/>
      <c r="J367" s="42"/>
      <c r="K367" s="14"/>
      <c r="L367" s="34"/>
      <c r="M367" s="42"/>
      <c r="N367" s="60"/>
      <c r="O367" s="42"/>
      <c r="P367" s="14"/>
      <c r="Q367" s="34"/>
      <c r="R367" s="42"/>
      <c r="S367" s="86"/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2:40" ht="15.75" hidden="1" customHeight="1">
      <c r="B368" s="12"/>
      <c r="C368" s="30"/>
      <c r="D368" s="82"/>
      <c r="E368" s="14"/>
      <c r="F368" s="31"/>
      <c r="G368" s="84"/>
      <c r="H368" s="14"/>
      <c r="I368" s="31"/>
      <c r="J368" s="42"/>
      <c r="K368" s="14"/>
      <c r="L368" s="34"/>
      <c r="M368" s="42"/>
      <c r="N368" s="60"/>
      <c r="O368" s="42"/>
      <c r="P368" s="14"/>
      <c r="Q368" s="34"/>
      <c r="R368" s="42"/>
      <c r="S368" s="86"/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2:40" ht="15.75" hidden="1" customHeight="1">
      <c r="B369" s="12"/>
      <c r="C369" s="30"/>
      <c r="D369" s="82"/>
      <c r="E369" s="14"/>
      <c r="F369" s="31"/>
      <c r="G369" s="84"/>
      <c r="H369" s="14"/>
      <c r="I369" s="31"/>
      <c r="J369" s="42"/>
      <c r="K369" s="14"/>
      <c r="L369" s="34"/>
      <c r="M369" s="42"/>
      <c r="N369" s="60"/>
      <c r="O369" s="42"/>
      <c r="P369" s="14"/>
      <c r="Q369" s="34"/>
      <c r="R369" s="42"/>
      <c r="S369" s="86"/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2:40" ht="15.75" hidden="1" customHeight="1">
      <c r="B370" s="12"/>
      <c r="C370" s="30"/>
      <c r="D370" s="82"/>
      <c r="E370" s="14"/>
      <c r="F370" s="31"/>
      <c r="G370" s="84"/>
      <c r="H370" s="14"/>
      <c r="I370" s="31"/>
      <c r="J370" s="42"/>
      <c r="K370" s="14"/>
      <c r="L370" s="34"/>
      <c r="M370" s="42"/>
      <c r="N370" s="60"/>
      <c r="O370" s="42"/>
      <c r="P370" s="14"/>
      <c r="Q370" s="34"/>
      <c r="R370" s="42"/>
      <c r="S370" s="86"/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2:40" ht="15.75" hidden="1" customHeight="1">
      <c r="B371" s="12"/>
      <c r="C371" s="109"/>
      <c r="D371" s="82"/>
      <c r="E371" s="14"/>
      <c r="F371" s="23"/>
      <c r="G371" s="84"/>
      <c r="H371" s="14"/>
      <c r="I371" s="23"/>
      <c r="J371" s="42"/>
      <c r="K371" s="14"/>
      <c r="L371" s="23"/>
      <c r="M371" s="42"/>
      <c r="N371" s="60"/>
      <c r="O371" s="42"/>
      <c r="P371" s="14"/>
      <c r="Q371" s="23"/>
      <c r="R371" s="42"/>
      <c r="S371" s="86"/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2:40" ht="15.75" hidden="1" customHeight="1">
      <c r="B372" s="12"/>
      <c r="C372" s="108"/>
      <c r="D372" s="110"/>
      <c r="E372" s="111"/>
      <c r="F372" s="31"/>
      <c r="G372" s="112"/>
      <c r="H372" s="111"/>
      <c r="I372" s="31"/>
      <c r="J372" s="113"/>
      <c r="K372" s="111"/>
      <c r="L372" s="34"/>
      <c r="M372" s="113"/>
      <c r="N372" s="115"/>
      <c r="O372" s="113"/>
      <c r="P372" s="111"/>
      <c r="Q372" s="34"/>
      <c r="R372" s="113"/>
      <c r="S372" s="116"/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2:40" ht="15.75" hidden="1" customHeight="1">
      <c r="B373" s="12"/>
      <c r="C373" s="108"/>
      <c r="D373" s="82"/>
      <c r="E373" s="14"/>
      <c r="F373" s="31"/>
      <c r="G373" s="84"/>
      <c r="H373" s="14"/>
      <c r="I373" s="31"/>
      <c r="J373" s="42"/>
      <c r="K373" s="14"/>
      <c r="L373" s="34"/>
      <c r="M373" s="42"/>
      <c r="N373" s="60"/>
      <c r="O373" s="42"/>
      <c r="P373" s="14"/>
      <c r="Q373" s="34"/>
      <c r="R373" s="42"/>
      <c r="S373" s="86"/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2:40" ht="15.75" hidden="1" customHeight="1">
      <c r="B374" s="12"/>
      <c r="C374" s="108"/>
      <c r="D374" s="82"/>
      <c r="E374" s="14"/>
      <c r="F374" s="31"/>
      <c r="G374" s="84"/>
      <c r="H374" s="14"/>
      <c r="I374" s="31"/>
      <c r="J374" s="42"/>
      <c r="K374" s="14"/>
      <c r="L374" s="34"/>
      <c r="M374" s="42"/>
      <c r="N374" s="60"/>
      <c r="O374" s="42"/>
      <c r="P374" s="14"/>
      <c r="Q374" s="34"/>
      <c r="R374" s="42"/>
      <c r="S374" s="86"/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2:40" ht="15.75" hidden="1" customHeight="1">
      <c r="B375" s="12"/>
      <c r="C375" s="30"/>
      <c r="D375" s="89"/>
      <c r="E375" s="117"/>
      <c r="F375" s="31"/>
      <c r="G375" s="91"/>
      <c r="H375" s="117"/>
      <c r="I375" s="31"/>
      <c r="J375" s="24"/>
      <c r="K375" s="117"/>
      <c r="L375" s="34"/>
      <c r="M375" s="24"/>
      <c r="N375" s="94"/>
      <c r="O375" s="24"/>
      <c r="P375" s="117"/>
      <c r="Q375" s="34"/>
      <c r="R375" s="24"/>
      <c r="S375" s="95"/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2:40" ht="15.75" hidden="1" customHeight="1">
      <c r="B376" s="12"/>
      <c r="C376" s="99"/>
      <c r="D376" s="100"/>
      <c r="E376" s="101"/>
      <c r="F376" s="102"/>
      <c r="G376" s="103"/>
      <c r="H376" s="101"/>
      <c r="I376" s="102"/>
      <c r="J376" s="103"/>
      <c r="K376" s="101"/>
      <c r="L376" s="102"/>
      <c r="M376" s="154"/>
      <c r="N376" s="119"/>
      <c r="O376" s="103"/>
      <c r="P376" s="101"/>
      <c r="Q376" s="102"/>
      <c r="R376" s="154"/>
      <c r="S376" s="120"/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2:40" ht="15.75" hidden="1" customHeight="1">
      <c r="B377" s="12"/>
      <c r="C377" s="222"/>
      <c r="D377" s="82"/>
      <c r="E377" s="14"/>
      <c r="F377" s="31"/>
      <c r="G377" s="84"/>
      <c r="H377" s="14"/>
      <c r="I377" s="31"/>
      <c r="J377" s="42"/>
      <c r="K377" s="14"/>
      <c r="L377" s="34"/>
      <c r="M377" s="42"/>
      <c r="N377" s="60"/>
      <c r="O377" s="42"/>
      <c r="P377" s="14"/>
      <c r="Q377" s="34"/>
      <c r="R377" s="42"/>
      <c r="S377" s="86"/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2:40" ht="15.75" hidden="1" customHeight="1">
      <c r="B378" s="12"/>
      <c r="C378" s="108"/>
      <c r="D378" s="82"/>
      <c r="E378" s="14"/>
      <c r="F378" s="31"/>
      <c r="G378" s="84"/>
      <c r="H378" s="14"/>
      <c r="I378" s="31"/>
      <c r="J378" s="42"/>
      <c r="K378" s="14"/>
      <c r="L378" s="34"/>
      <c r="M378" s="42"/>
      <c r="N378" s="60"/>
      <c r="O378" s="42"/>
      <c r="P378" s="14"/>
      <c r="Q378" s="34"/>
      <c r="R378" s="42"/>
      <c r="S378" s="86"/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2:40" ht="15.75" hidden="1" customHeight="1">
      <c r="B379" s="12"/>
      <c r="C379" s="109"/>
      <c r="D379" s="89"/>
      <c r="E379" s="117"/>
      <c r="F379" s="23"/>
      <c r="G379" s="91"/>
      <c r="H379" s="117"/>
      <c r="I379" s="23"/>
      <c r="J379" s="24"/>
      <c r="K379" s="117"/>
      <c r="L379" s="23"/>
      <c r="M379" s="24"/>
      <c r="N379" s="94"/>
      <c r="O379" s="24"/>
      <c r="P379" s="117"/>
      <c r="Q379" s="23"/>
      <c r="R379" s="24"/>
      <c r="S379" s="95"/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2:40" ht="15.75" hidden="1" customHeight="1">
      <c r="B380" s="12"/>
      <c r="C380" s="108"/>
      <c r="D380" s="82"/>
      <c r="E380" s="14"/>
      <c r="F380" s="31"/>
      <c r="G380" s="84"/>
      <c r="H380" s="14"/>
      <c r="I380" s="31"/>
      <c r="J380" s="42"/>
      <c r="K380" s="14"/>
      <c r="L380" s="34"/>
      <c r="M380" s="42"/>
      <c r="N380" s="60"/>
      <c r="O380" s="42"/>
      <c r="P380" s="14"/>
      <c r="Q380" s="34"/>
      <c r="R380" s="42"/>
      <c r="S380" s="86"/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2:40" ht="15.75" hidden="1" customHeight="1">
      <c r="B381" s="12"/>
      <c r="C381" s="108"/>
      <c r="D381" s="82"/>
      <c r="E381" s="14"/>
      <c r="F381" s="31"/>
      <c r="G381" s="84"/>
      <c r="H381" s="14"/>
      <c r="I381" s="31"/>
      <c r="J381" s="42"/>
      <c r="K381" s="14"/>
      <c r="L381" s="34"/>
      <c r="M381" s="42"/>
      <c r="N381" s="60"/>
      <c r="O381" s="42"/>
      <c r="P381" s="14"/>
      <c r="Q381" s="34"/>
      <c r="R381" s="42"/>
      <c r="S381" s="86"/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2:40" ht="15.75" hidden="1" customHeight="1">
      <c r="B382" s="12"/>
      <c r="C382" s="108"/>
      <c r="D382" s="89"/>
      <c r="E382" s="117"/>
      <c r="F382" s="23"/>
      <c r="G382" s="91"/>
      <c r="H382" s="117"/>
      <c r="I382" s="23"/>
      <c r="J382" s="24"/>
      <c r="K382" s="117"/>
      <c r="L382" s="23"/>
      <c r="M382" s="24"/>
      <c r="N382" s="94"/>
      <c r="O382" s="24"/>
      <c r="P382" s="117"/>
      <c r="Q382" s="23"/>
      <c r="R382" s="24"/>
      <c r="S382" s="95"/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2:40" ht="20.25" hidden="1" customHeight="1">
      <c r="B383" s="12"/>
      <c r="C383" s="222"/>
      <c r="D383" s="82"/>
      <c r="E383" s="14"/>
      <c r="F383" s="31"/>
      <c r="G383" s="84"/>
      <c r="H383" s="14"/>
      <c r="I383" s="31"/>
      <c r="J383" s="42"/>
      <c r="K383" s="14"/>
      <c r="L383" s="34"/>
      <c r="M383" s="42"/>
      <c r="N383" s="60"/>
      <c r="O383" s="42"/>
      <c r="P383" s="14"/>
      <c r="Q383" s="34"/>
      <c r="R383" s="42"/>
      <c r="S383" s="86"/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2:40" ht="20.25" hidden="1" customHeight="1">
      <c r="B384" s="12"/>
      <c r="C384" s="108"/>
      <c r="D384" s="82"/>
      <c r="E384" s="14"/>
      <c r="F384" s="31"/>
      <c r="G384" s="84"/>
      <c r="H384" s="14"/>
      <c r="I384" s="31"/>
      <c r="J384" s="42"/>
      <c r="K384" s="14"/>
      <c r="L384" s="34"/>
      <c r="M384" s="42"/>
      <c r="N384" s="60"/>
      <c r="O384" s="42"/>
      <c r="P384" s="14"/>
      <c r="Q384" s="34"/>
      <c r="R384" s="42"/>
      <c r="S384" s="86"/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2:40" ht="20.25" hidden="1" customHeight="1">
      <c r="B385" s="12"/>
      <c r="C385" s="108"/>
      <c r="D385" s="82"/>
      <c r="E385" s="14"/>
      <c r="F385" s="31"/>
      <c r="G385" s="84"/>
      <c r="H385" s="14"/>
      <c r="I385" s="31"/>
      <c r="J385" s="42"/>
      <c r="K385" s="14"/>
      <c r="L385" s="34"/>
      <c r="M385" s="42"/>
      <c r="N385" s="60"/>
      <c r="O385" s="42"/>
      <c r="P385" s="14"/>
      <c r="Q385" s="34"/>
      <c r="R385" s="42"/>
      <c r="S385" s="86"/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2:40" ht="20.25" hidden="1" customHeight="1">
      <c r="B386" s="12"/>
      <c r="C386" s="108"/>
      <c r="D386" s="82"/>
      <c r="E386" s="14"/>
      <c r="F386" s="31"/>
      <c r="G386" s="84"/>
      <c r="H386" s="14"/>
      <c r="I386" s="31"/>
      <c r="J386" s="42"/>
      <c r="K386" s="14"/>
      <c r="L386" s="34"/>
      <c r="M386" s="42"/>
      <c r="N386" s="60"/>
      <c r="O386" s="42"/>
      <c r="P386" s="14"/>
      <c r="Q386" s="34"/>
      <c r="R386" s="42"/>
      <c r="S386" s="86"/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2:40" ht="20.25" hidden="1" customHeight="1">
      <c r="B387" s="12"/>
      <c r="C387" s="108"/>
      <c r="D387" s="82"/>
      <c r="E387" s="14"/>
      <c r="F387" s="31"/>
      <c r="G387" s="84"/>
      <c r="H387" s="14"/>
      <c r="I387" s="31"/>
      <c r="J387" s="42"/>
      <c r="K387" s="14"/>
      <c r="L387" s="34"/>
      <c r="M387" s="42"/>
      <c r="N387" s="60"/>
      <c r="O387" s="42"/>
      <c r="P387" s="14"/>
      <c r="Q387" s="34"/>
      <c r="R387" s="42"/>
      <c r="S387" s="86"/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2:40" ht="20.25" hidden="1" customHeight="1">
      <c r="B388" s="12"/>
      <c r="C388" s="108"/>
      <c r="D388" s="82"/>
      <c r="E388" s="14"/>
      <c r="F388" s="31"/>
      <c r="G388" s="84"/>
      <c r="H388" s="14"/>
      <c r="I388" s="31"/>
      <c r="J388" s="42"/>
      <c r="K388" s="14"/>
      <c r="L388" s="34"/>
      <c r="M388" s="42"/>
      <c r="N388" s="60"/>
      <c r="O388" s="42"/>
      <c r="P388" s="14"/>
      <c r="Q388" s="34"/>
      <c r="R388" s="42"/>
      <c r="S388" s="86"/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2:40" ht="20.25" hidden="1" customHeight="1">
      <c r="B389" s="12"/>
      <c r="C389" s="108"/>
      <c r="D389" s="82"/>
      <c r="E389" s="14"/>
      <c r="F389" s="31"/>
      <c r="G389" s="84"/>
      <c r="H389" s="14"/>
      <c r="I389" s="31"/>
      <c r="J389" s="42"/>
      <c r="K389" s="14"/>
      <c r="L389" s="34"/>
      <c r="M389" s="42"/>
      <c r="N389" s="60"/>
      <c r="O389" s="42"/>
      <c r="P389" s="14"/>
      <c r="Q389" s="34"/>
      <c r="R389" s="42"/>
      <c r="S389" s="86"/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2:40" ht="20.25" hidden="1" customHeight="1">
      <c r="B390" s="12"/>
      <c r="C390" s="108"/>
      <c r="D390" s="82"/>
      <c r="E390" s="14"/>
      <c r="F390" s="31"/>
      <c r="G390" s="84"/>
      <c r="H390" s="14"/>
      <c r="I390" s="31"/>
      <c r="J390" s="42"/>
      <c r="K390" s="14"/>
      <c r="L390" s="34"/>
      <c r="M390" s="42"/>
      <c r="N390" s="60"/>
      <c r="O390" s="42"/>
      <c r="P390" s="14"/>
      <c r="Q390" s="34"/>
      <c r="R390" s="42"/>
      <c r="S390" s="86"/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2:40" ht="15.75" hidden="1" customHeight="1">
      <c r="B391" s="12"/>
      <c r="C391" s="108"/>
      <c r="D391" s="82"/>
      <c r="E391" s="14"/>
      <c r="F391" s="31"/>
      <c r="G391" s="84"/>
      <c r="H391" s="14"/>
      <c r="I391" s="31"/>
      <c r="J391" s="42"/>
      <c r="K391" s="14"/>
      <c r="L391" s="34"/>
      <c r="M391" s="42"/>
      <c r="N391" s="60"/>
      <c r="O391" s="42"/>
      <c r="P391" s="14"/>
      <c r="Q391" s="34"/>
      <c r="R391" s="42"/>
      <c r="S391" s="86"/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2:40" ht="15.75" hidden="1" customHeight="1">
      <c r="B392" s="12"/>
      <c r="C392" s="108"/>
      <c r="D392" s="82"/>
      <c r="E392" s="14"/>
      <c r="F392" s="31"/>
      <c r="G392" s="84"/>
      <c r="H392" s="14"/>
      <c r="I392" s="31"/>
      <c r="J392" s="42"/>
      <c r="K392" s="14"/>
      <c r="L392" s="34"/>
      <c r="M392" s="42"/>
      <c r="N392" s="60"/>
      <c r="O392" s="42"/>
      <c r="P392" s="14"/>
      <c r="Q392" s="34"/>
      <c r="R392" s="42"/>
      <c r="S392" s="86"/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2:40" ht="15.75" hidden="1" customHeight="1">
      <c r="B393" s="12"/>
      <c r="C393" s="108"/>
      <c r="D393" s="89"/>
      <c r="E393" s="117"/>
      <c r="F393" s="31"/>
      <c r="G393" s="91"/>
      <c r="H393" s="117"/>
      <c r="I393" s="31"/>
      <c r="J393" s="24"/>
      <c r="K393" s="117"/>
      <c r="L393" s="34"/>
      <c r="M393" s="24"/>
      <c r="N393" s="94"/>
      <c r="O393" s="24"/>
      <c r="P393" s="117"/>
      <c r="Q393" s="34"/>
      <c r="R393" s="24"/>
      <c r="S393" s="95"/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2:40" ht="15.75" hidden="1" customHeight="1">
      <c r="B394" s="7"/>
      <c r="C394" s="99"/>
      <c r="D394" s="100"/>
      <c r="E394" s="101"/>
      <c r="F394" s="102"/>
      <c r="G394" s="103"/>
      <c r="H394" s="101"/>
      <c r="I394" s="102"/>
      <c r="J394" s="103"/>
      <c r="K394" s="101"/>
      <c r="L394" s="102"/>
      <c r="M394" s="154"/>
      <c r="N394" s="102"/>
      <c r="O394" s="103"/>
      <c r="P394" s="101"/>
      <c r="Q394" s="102"/>
      <c r="R394" s="154"/>
      <c r="S394" s="120"/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2:40" ht="15.75" hidden="1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2:40" ht="15.75" hidden="1" customHeight="1">
      <c r="B396" s="7"/>
      <c r="C396" s="99"/>
      <c r="D396" s="100"/>
      <c r="E396" s="101"/>
      <c r="F396" s="102"/>
      <c r="G396" s="103"/>
      <c r="H396" s="101"/>
      <c r="I396" s="102"/>
      <c r="J396" s="103"/>
      <c r="K396" s="101"/>
      <c r="L396" s="102"/>
      <c r="M396" s="259"/>
      <c r="N396" s="102"/>
      <c r="O396" s="103"/>
      <c r="P396" s="101"/>
      <c r="Q396" s="102"/>
      <c r="R396" s="106"/>
      <c r="S396" s="107"/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2:40" ht="15.75" hidden="1" customHeigh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2:40" ht="15.75" hidden="1" customHeight="1">
      <c r="B398" s="7"/>
      <c r="C398" s="260"/>
      <c r="D398" s="261"/>
      <c r="E398" s="261"/>
      <c r="F398" s="262"/>
      <c r="G398" s="263"/>
      <c r="H398" s="261"/>
      <c r="I398" s="262"/>
      <c r="J398" s="264"/>
      <c r="K398" s="265"/>
      <c r="L398" s="262"/>
      <c r="M398" s="263"/>
      <c r="N398" s="262"/>
      <c r="O398" s="264"/>
      <c r="P398" s="265"/>
      <c r="Q398" s="262"/>
      <c r="R398" s="264"/>
      <c r="S398" s="266"/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2:40" ht="15.75" hidden="1" customHeight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2:40" ht="15.75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/>
      <c r="M400" s="14"/>
      <c r="N400" s="14"/>
      <c r="O400" s="14"/>
      <c r="P400" s="14"/>
      <c r="Q400" s="14"/>
      <c r="R400" s="14"/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2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6"/>
      <c r="W401" s="6"/>
      <c r="X401" s="6"/>
      <c r="Y401" s="6"/>
      <c r="Z401" s="1"/>
      <c r="AA401" s="1"/>
      <c r="AB401" s="6"/>
      <c r="AC401" s="6"/>
      <c r="AD401" s="1"/>
      <c r="AE401" s="749"/>
      <c r="AF401" s="6"/>
      <c r="AG401" s="6"/>
      <c r="AH401" s="1"/>
      <c r="AI401" s="1"/>
      <c r="AJ401" s="267"/>
      <c r="AK401" s="2"/>
      <c r="AL401" s="1"/>
      <c r="AM401" s="6"/>
      <c r="AN401" s="6"/>
      <c r="AO401" s="5"/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2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2:61" ht="15.75" customHeight="1" thickTop="1" thickBot="1"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269"/>
      <c r="W403" s="750"/>
      <c r="X403" s="779"/>
      <c r="Y403" s="772"/>
      <c r="Z403" s="780"/>
      <c r="AA403" s="771"/>
      <c r="AB403" s="772"/>
      <c r="AC403" s="780"/>
      <c r="AD403" s="771"/>
      <c r="AE403" s="772"/>
      <c r="AF403" s="780"/>
      <c r="AG403" s="771"/>
      <c r="AH403" s="772"/>
      <c r="AI403" s="780"/>
      <c r="AJ403" s="771"/>
      <c r="AK403" s="772"/>
      <c r="AL403" s="772"/>
      <c r="AM403" s="771"/>
      <c r="AN403" s="772"/>
      <c r="AO403" s="773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2:61" ht="15.75" customHeight="1"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88"/>
      <c r="W404" s="271"/>
      <c r="X404" s="271"/>
      <c r="Y404" s="271"/>
      <c r="Z404" s="272"/>
      <c r="AA404" s="271"/>
      <c r="AB404" s="271"/>
      <c r="AC404" s="272"/>
      <c r="AD404" s="273"/>
      <c r="AE404" s="271"/>
      <c r="AF404" s="271"/>
      <c r="AG404" s="273"/>
      <c r="AH404" s="271"/>
      <c r="AI404" s="271"/>
      <c r="AJ404" s="273"/>
      <c r="AK404" s="271"/>
      <c r="AL404" s="271"/>
      <c r="AM404" s="274"/>
      <c r="AN404" s="271"/>
      <c r="AO404" s="145"/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2:61" ht="15.75" customHeight="1">
      <c r="B405" s="7"/>
      <c r="C405" s="11"/>
      <c r="D405" s="11"/>
      <c r="E405" s="11"/>
      <c r="F405" s="11"/>
      <c r="G405" s="11"/>
      <c r="H405" s="11"/>
      <c r="I405" s="11"/>
      <c r="J405" s="11"/>
      <c r="K405" s="11"/>
      <c r="L405" s="644"/>
      <c r="M405" s="11"/>
      <c r="N405" s="11"/>
      <c r="O405" s="11"/>
      <c r="P405" s="11"/>
      <c r="Q405" s="11"/>
      <c r="R405" s="11"/>
      <c r="S405" s="11"/>
      <c r="T405" s="258"/>
      <c r="U405" s="258"/>
      <c r="V405" s="109"/>
      <c r="W405" s="275"/>
      <c r="X405" s="275"/>
      <c r="Y405" s="275"/>
      <c r="Z405" s="276"/>
      <c r="AA405" s="275"/>
      <c r="AB405" s="275"/>
      <c r="AC405" s="276"/>
      <c r="AD405" s="277"/>
      <c r="AE405" s="278"/>
      <c r="AF405" s="278"/>
      <c r="AG405" s="277"/>
      <c r="AH405" s="278"/>
      <c r="AI405" s="279"/>
      <c r="AJ405" s="277"/>
      <c r="AK405" s="278"/>
      <c r="AL405" s="278"/>
      <c r="AM405" s="280"/>
      <c r="AN405" s="278"/>
      <c r="AO405" s="281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2:61" ht="15.75" customHeight="1">
      <c r="B406" s="7"/>
      <c r="C406" s="11"/>
      <c r="D406" s="11"/>
      <c r="E406" s="11"/>
      <c r="F406" s="11"/>
      <c r="G406" s="11"/>
      <c r="H406" s="11"/>
      <c r="I406" s="11"/>
      <c r="J406" s="11"/>
      <c r="K406" s="11"/>
      <c r="L406" s="644"/>
      <c r="M406" s="11"/>
      <c r="N406" s="11"/>
      <c r="O406" s="11"/>
      <c r="P406" s="11"/>
      <c r="Q406" s="11"/>
      <c r="R406" s="11"/>
      <c r="S406" s="11"/>
      <c r="T406" s="258"/>
      <c r="U406" s="258"/>
      <c r="V406" s="282"/>
      <c r="W406" s="283"/>
      <c r="X406" s="283"/>
      <c r="Y406" s="283"/>
      <c r="Z406" s="284"/>
      <c r="AA406" s="283"/>
      <c r="AB406" s="283"/>
      <c r="AC406" s="284"/>
      <c r="AD406" s="285"/>
      <c r="AE406" s="286"/>
      <c r="AF406" s="286"/>
      <c r="AG406" s="285"/>
      <c r="AH406" s="286"/>
      <c r="AI406" s="287"/>
      <c r="AJ406" s="285"/>
      <c r="AK406" s="286"/>
      <c r="AL406" s="286"/>
      <c r="AM406" s="288"/>
      <c r="AN406" s="286"/>
      <c r="AO406" s="289"/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2:61" ht="15.75" customHeight="1">
      <c r="B407" s="7"/>
      <c r="C407" s="11"/>
      <c r="D407" s="11"/>
      <c r="E407" s="11"/>
      <c r="F407" s="11"/>
      <c r="G407" s="11"/>
      <c r="H407" s="11"/>
      <c r="I407" s="11"/>
      <c r="J407" s="11"/>
      <c r="K407" s="11"/>
      <c r="L407" s="162"/>
      <c r="M407" s="11"/>
      <c r="N407" s="11"/>
      <c r="O407" s="11"/>
      <c r="P407" s="11"/>
      <c r="Q407" s="11"/>
      <c r="R407" s="11"/>
      <c r="S407" s="11"/>
      <c r="T407" s="258"/>
      <c r="U407" s="258"/>
      <c r="V407" s="290"/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2:61" ht="15.75" customHeight="1">
      <c r="B408" s="7"/>
      <c r="C408" s="11"/>
      <c r="D408" s="11"/>
      <c r="E408" s="11"/>
      <c r="F408" s="11"/>
      <c r="G408" s="11"/>
      <c r="H408" s="11"/>
      <c r="I408" s="11"/>
      <c r="J408" s="11"/>
      <c r="K408" s="11"/>
      <c r="L408" s="644"/>
      <c r="M408" s="11"/>
      <c r="N408" s="11"/>
      <c r="O408" s="11"/>
      <c r="P408" s="11"/>
      <c r="Q408" s="11"/>
      <c r="R408" s="11"/>
      <c r="S408" s="11"/>
      <c r="T408" s="258"/>
      <c r="U408" s="258"/>
      <c r="V408" s="108"/>
      <c r="W408" s="298"/>
      <c r="X408" s="291"/>
      <c r="Y408" s="299"/>
      <c r="Z408" s="292"/>
      <c r="AA408" s="291"/>
      <c r="AB408" s="299"/>
      <c r="AC408" s="292"/>
      <c r="AD408" s="300"/>
      <c r="AE408" s="299"/>
      <c r="AF408" s="292"/>
      <c r="AG408" s="293"/>
      <c r="AH408" s="294"/>
      <c r="AI408" s="295"/>
      <c r="AJ408" s="300"/>
      <c r="AK408" s="294"/>
      <c r="AL408" s="292"/>
      <c r="AM408" s="296"/>
      <c r="AN408" s="294"/>
      <c r="AO408" s="301"/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2:61" ht="15.75" customHeight="1">
      <c r="B409" s="7"/>
      <c r="C409" s="11"/>
      <c r="D409" s="11"/>
      <c r="E409" s="11"/>
      <c r="F409" s="11"/>
      <c r="G409" s="11"/>
      <c r="H409" s="11"/>
      <c r="I409" s="11"/>
      <c r="J409" s="11"/>
      <c r="K409" s="11"/>
      <c r="L409" s="644"/>
      <c r="M409" s="11"/>
      <c r="N409" s="11"/>
      <c r="O409" s="11"/>
      <c r="P409" s="11"/>
      <c r="Q409" s="11"/>
      <c r="R409" s="11"/>
      <c r="S409" s="11"/>
      <c r="T409" s="258"/>
      <c r="U409" s="258"/>
      <c r="V409" s="109"/>
      <c r="W409" s="302"/>
      <c r="X409" s="275"/>
      <c r="Y409" s="303"/>
      <c r="Z409" s="276"/>
      <c r="AA409" s="275"/>
      <c r="AB409" s="303"/>
      <c r="AC409" s="276"/>
      <c r="AD409" s="304"/>
      <c r="AE409" s="303"/>
      <c r="AF409" s="276"/>
      <c r="AG409" s="277"/>
      <c r="AH409" s="278"/>
      <c r="AI409" s="305"/>
      <c r="AJ409" s="304"/>
      <c r="AK409" s="278"/>
      <c r="AL409" s="276"/>
      <c r="AM409" s="280"/>
      <c r="AN409" s="278"/>
      <c r="AO409" s="306"/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2:61" ht="15.75" customHeight="1">
      <c r="B410" s="7"/>
      <c r="C410" s="11"/>
      <c r="D410" s="11"/>
      <c r="E410" s="11"/>
      <c r="F410" s="11"/>
      <c r="G410" s="11"/>
      <c r="H410" s="11"/>
      <c r="I410" s="11"/>
      <c r="J410" s="11"/>
      <c r="K410" s="11"/>
      <c r="L410" s="644"/>
      <c r="M410" s="11"/>
      <c r="N410" s="11"/>
      <c r="O410" s="11"/>
      <c r="P410" s="11"/>
      <c r="Q410" s="11"/>
      <c r="R410" s="11"/>
      <c r="S410" s="11"/>
      <c r="T410" s="258"/>
      <c r="U410" s="258"/>
      <c r="V410" s="108"/>
      <c r="W410" s="298"/>
      <c r="X410" s="291"/>
      <c r="Y410" s="299"/>
      <c r="Z410" s="292"/>
      <c r="AA410" s="291"/>
      <c r="AB410" s="299"/>
      <c r="AC410" s="292"/>
      <c r="AD410" s="300"/>
      <c r="AE410" s="299"/>
      <c r="AF410" s="292"/>
      <c r="AG410" s="293"/>
      <c r="AH410" s="294"/>
      <c r="AI410" s="295"/>
      <c r="AJ410" s="300"/>
      <c r="AK410" s="294"/>
      <c r="AL410" s="292"/>
      <c r="AM410" s="296"/>
      <c r="AN410" s="294"/>
      <c r="AO410" s="301"/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2:61" ht="15.75" customHeight="1"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258"/>
      <c r="U411" s="258"/>
      <c r="V411" s="108"/>
      <c r="W411" s="298"/>
      <c r="X411" s="291"/>
      <c r="Y411" s="299"/>
      <c r="Z411" s="292"/>
      <c r="AA411" s="291"/>
      <c r="AB411" s="299"/>
      <c r="AC411" s="292"/>
      <c r="AD411" s="300"/>
      <c r="AE411" s="299"/>
      <c r="AF411" s="292"/>
      <c r="AG411" s="293"/>
      <c r="AH411" s="294"/>
      <c r="AI411" s="295"/>
      <c r="AJ411" s="300"/>
      <c r="AK411" s="294"/>
      <c r="AL411" s="292"/>
      <c r="AM411" s="296"/>
      <c r="AN411" s="294"/>
      <c r="AO411" s="307"/>
      <c r="AP411" s="258"/>
      <c r="AQ411" s="258"/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2:61" ht="15.75" customHeight="1"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258"/>
      <c r="U412" s="258"/>
      <c r="V412" s="109"/>
      <c r="W412" s="302"/>
      <c r="X412" s="275"/>
      <c r="Y412" s="303"/>
      <c r="Z412" s="276"/>
      <c r="AA412" s="275"/>
      <c r="AB412" s="303"/>
      <c r="AC412" s="276"/>
      <c r="AD412" s="304"/>
      <c r="AE412" s="303"/>
      <c r="AF412" s="276"/>
      <c r="AG412" s="277"/>
      <c r="AH412" s="278"/>
      <c r="AI412" s="305"/>
      <c r="AJ412" s="304"/>
      <c r="AK412" s="278"/>
      <c r="AL412" s="276"/>
      <c r="AM412" s="280"/>
      <c r="AN412" s="278"/>
      <c r="AO412" s="306"/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2:61" ht="15.75" customHeight="1"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258"/>
      <c r="U413" s="258"/>
      <c r="V413" s="108"/>
      <c r="W413" s="298"/>
      <c r="X413" s="295"/>
      <c r="Y413" s="299"/>
      <c r="Z413" s="292"/>
      <c r="AA413" s="295"/>
      <c r="AB413" s="299"/>
      <c r="AC413" s="292"/>
      <c r="AD413" s="300"/>
      <c r="AE413" s="299"/>
      <c r="AF413" s="292"/>
      <c r="AG413" s="293"/>
      <c r="AH413" s="294"/>
      <c r="AI413" s="295"/>
      <c r="AJ413" s="300"/>
      <c r="AK413" s="294"/>
      <c r="AL413" s="292"/>
      <c r="AM413" s="296"/>
      <c r="AN413" s="294"/>
      <c r="AO413" s="301"/>
      <c r="AP413" s="258"/>
      <c r="AQ413" s="258"/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2:61" ht="15.75" customHeight="1"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258"/>
      <c r="U414" s="258"/>
      <c r="V414" s="108"/>
      <c r="W414" s="298"/>
      <c r="X414" s="291"/>
      <c r="Y414" s="299"/>
      <c r="Z414" s="292"/>
      <c r="AA414" s="291"/>
      <c r="AB414" s="299"/>
      <c r="AC414" s="292"/>
      <c r="AD414" s="300"/>
      <c r="AE414" s="299"/>
      <c r="AF414" s="292"/>
      <c r="AG414" s="293"/>
      <c r="AH414" s="294"/>
      <c r="AI414" s="295"/>
      <c r="AJ414" s="300"/>
      <c r="AK414" s="294"/>
      <c r="AL414" s="292"/>
      <c r="AM414" s="296"/>
      <c r="AN414" s="294"/>
      <c r="AO414" s="301"/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2:61" ht="15.75" hidden="1" customHeight="1"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258"/>
      <c r="U415" s="258"/>
      <c r="V415" s="108"/>
      <c r="W415" s="298"/>
      <c r="X415" s="295"/>
      <c r="Y415" s="299"/>
      <c r="Z415" s="292"/>
      <c r="AA415" s="291"/>
      <c r="AB415" s="299"/>
      <c r="AC415" s="292"/>
      <c r="AD415" s="300"/>
      <c r="AE415" s="299"/>
      <c r="AF415" s="292"/>
      <c r="AG415" s="293"/>
      <c r="AH415" s="294"/>
      <c r="AI415" s="295"/>
      <c r="AJ415" s="300"/>
      <c r="AK415" s="294"/>
      <c r="AL415" s="292"/>
      <c r="AM415" s="296"/>
      <c r="AN415" s="294"/>
      <c r="AO415" s="301"/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2:61" ht="15.75" hidden="1" customHeight="1"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258"/>
      <c r="U416" s="258"/>
      <c r="V416" s="108"/>
      <c r="W416" s="298"/>
      <c r="X416" s="295"/>
      <c r="Y416" s="299"/>
      <c r="Z416" s="292"/>
      <c r="AA416" s="291"/>
      <c r="AB416" s="299"/>
      <c r="AC416" s="292"/>
      <c r="AD416" s="300"/>
      <c r="AE416" s="299"/>
      <c r="AF416" s="292"/>
      <c r="AG416" s="293"/>
      <c r="AH416" s="294"/>
      <c r="AI416" s="295"/>
      <c r="AJ416" s="300"/>
      <c r="AK416" s="294"/>
      <c r="AL416" s="292"/>
      <c r="AM416" s="296"/>
      <c r="AN416" s="294"/>
      <c r="AO416" s="301"/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2:61" ht="15.75" hidden="1" customHeight="1"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8"/>
      <c r="U417" s="258"/>
      <c r="V417" s="108"/>
      <c r="W417" s="298"/>
      <c r="X417" s="291"/>
      <c r="Y417" s="299"/>
      <c r="Z417" s="292"/>
      <c r="AA417" s="291"/>
      <c r="AB417" s="299"/>
      <c r="AC417" s="292"/>
      <c r="AD417" s="300"/>
      <c r="AE417" s="299"/>
      <c r="AF417" s="292"/>
      <c r="AG417" s="293"/>
      <c r="AH417" s="294"/>
      <c r="AI417" s="295"/>
      <c r="AJ417" s="300"/>
      <c r="AK417" s="294"/>
      <c r="AL417" s="292"/>
      <c r="AM417" s="296"/>
      <c r="AN417" s="294"/>
      <c r="AO417" s="301"/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2:61" ht="15.75" customHeight="1"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258"/>
      <c r="U418" s="258"/>
      <c r="V418" s="308"/>
      <c r="W418" s="309"/>
      <c r="X418" s="310"/>
      <c r="Y418" s="309"/>
      <c r="Z418" s="311"/>
      <c r="AA418" s="310"/>
      <c r="AB418" s="309"/>
      <c r="AC418" s="311"/>
      <c r="AD418" s="312"/>
      <c r="AE418" s="309"/>
      <c r="AF418" s="311"/>
      <c r="AG418" s="313"/>
      <c r="AH418" s="314"/>
      <c r="AI418" s="310"/>
      <c r="AJ418" s="312"/>
      <c r="AK418" s="309"/>
      <c r="AL418" s="311"/>
      <c r="AM418" s="315"/>
      <c r="AN418" s="314"/>
      <c r="AO418" s="289"/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2:61" ht="15.75" customHeight="1"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316"/>
      <c r="P419" s="162"/>
      <c r="Q419" s="11"/>
      <c r="R419" s="11"/>
      <c r="S419" s="11"/>
      <c r="T419" s="258"/>
      <c r="U419" s="258"/>
      <c r="V419" s="108"/>
      <c r="W419" s="298"/>
      <c r="X419" s="291"/>
      <c r="Y419" s="291"/>
      <c r="Z419" s="292"/>
      <c r="AA419" s="291"/>
      <c r="AB419" s="291"/>
      <c r="AC419" s="292"/>
      <c r="AD419" s="300"/>
      <c r="AE419" s="299"/>
      <c r="AF419" s="292"/>
      <c r="AG419" s="293"/>
      <c r="AH419" s="294"/>
      <c r="AI419" s="295"/>
      <c r="AJ419" s="300"/>
      <c r="AK419" s="291"/>
      <c r="AL419" s="292"/>
      <c r="AM419" s="296"/>
      <c r="AN419" s="294"/>
      <c r="AO419" s="301"/>
      <c r="AP419" s="258"/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2:61" ht="15.75" customHeight="1"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316"/>
      <c r="P420" s="162"/>
      <c r="Q420" s="11"/>
      <c r="R420" s="11"/>
      <c r="S420" s="11"/>
      <c r="T420" s="258"/>
      <c r="U420" s="258"/>
      <c r="V420" s="108"/>
      <c r="W420" s="298"/>
      <c r="X420" s="291"/>
      <c r="Y420" s="291"/>
      <c r="Z420" s="292"/>
      <c r="AA420" s="291"/>
      <c r="AB420" s="291"/>
      <c r="AC420" s="292"/>
      <c r="AD420" s="300"/>
      <c r="AE420" s="299"/>
      <c r="AF420" s="292"/>
      <c r="AG420" s="293"/>
      <c r="AH420" s="294"/>
      <c r="AI420" s="295"/>
      <c r="AJ420" s="300"/>
      <c r="AK420" s="291"/>
      <c r="AL420" s="292"/>
      <c r="AM420" s="296"/>
      <c r="AN420" s="294"/>
      <c r="AO420" s="301"/>
      <c r="AP420" s="258"/>
      <c r="AQ420" s="258"/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2:61" ht="15.75" customHeight="1"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/>
      <c r="M421" s="258"/>
      <c r="N421" s="258"/>
      <c r="O421" s="317"/>
      <c r="P421" s="162"/>
      <c r="Q421" s="258"/>
      <c r="R421" s="258"/>
      <c r="S421" s="258"/>
      <c r="T421" s="258"/>
      <c r="U421" s="258"/>
      <c r="V421" s="109"/>
      <c r="W421" s="302"/>
      <c r="X421" s="275"/>
      <c r="Y421" s="275"/>
      <c r="Z421" s="276"/>
      <c r="AA421" s="275"/>
      <c r="AB421" s="275"/>
      <c r="AC421" s="276"/>
      <c r="AD421" s="304"/>
      <c r="AE421" s="303"/>
      <c r="AF421" s="276"/>
      <c r="AG421" s="277"/>
      <c r="AH421" s="278"/>
      <c r="AI421" s="305"/>
      <c r="AJ421" s="304"/>
      <c r="AK421" s="275"/>
      <c r="AL421" s="276"/>
      <c r="AM421" s="280"/>
      <c r="AN421" s="278"/>
      <c r="AO421" s="281"/>
      <c r="AP421" s="258"/>
      <c r="AQ421" s="258"/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2:61" ht="15.75" customHeight="1"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/>
      <c r="N422" s="258"/>
      <c r="O422" s="317"/>
      <c r="P422" s="162"/>
      <c r="Q422" s="258"/>
      <c r="R422" s="258"/>
      <c r="S422" s="258"/>
      <c r="T422" s="258"/>
      <c r="U422" s="258"/>
      <c r="V422" s="108"/>
      <c r="W422" s="298"/>
      <c r="X422" s="291"/>
      <c r="Y422" s="291"/>
      <c r="Z422" s="292"/>
      <c r="AA422" s="291"/>
      <c r="AB422" s="291"/>
      <c r="AC422" s="292"/>
      <c r="AD422" s="300"/>
      <c r="AE422" s="299"/>
      <c r="AF422" s="292"/>
      <c r="AG422" s="293"/>
      <c r="AH422" s="294"/>
      <c r="AI422" s="295"/>
      <c r="AJ422" s="300"/>
      <c r="AK422" s="291"/>
      <c r="AL422" s="292"/>
      <c r="AM422" s="296"/>
      <c r="AN422" s="294"/>
      <c r="AO422" s="301"/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2:61" ht="15.75" customHeight="1"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/>
      <c r="N423" s="258"/>
      <c r="O423" s="317"/>
      <c r="P423" s="162"/>
      <c r="Q423" s="258"/>
      <c r="R423" s="258"/>
      <c r="S423" s="258"/>
      <c r="T423" s="258"/>
      <c r="U423" s="258"/>
      <c r="V423" s="108"/>
      <c r="W423" s="298"/>
      <c r="X423" s="291"/>
      <c r="Y423" s="291"/>
      <c r="Z423" s="292"/>
      <c r="AA423" s="291"/>
      <c r="AB423" s="291"/>
      <c r="AC423" s="292"/>
      <c r="AD423" s="300"/>
      <c r="AE423" s="299"/>
      <c r="AF423" s="292"/>
      <c r="AG423" s="293"/>
      <c r="AH423" s="294"/>
      <c r="AI423" s="295"/>
      <c r="AJ423" s="300"/>
      <c r="AK423" s="291"/>
      <c r="AL423" s="292"/>
      <c r="AM423" s="296"/>
      <c r="AN423" s="294"/>
      <c r="AO423" s="301"/>
      <c r="AP423" s="258"/>
      <c r="AQ423" s="258"/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2:61" ht="15.75" hidden="1" customHeight="1"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317"/>
      <c r="P424" s="162"/>
      <c r="Q424" s="258"/>
      <c r="R424" s="258"/>
      <c r="S424" s="258"/>
      <c r="T424" s="258"/>
      <c r="U424" s="258"/>
      <c r="V424" s="108"/>
      <c r="W424" s="298"/>
      <c r="X424" s="291"/>
      <c r="Y424" s="291"/>
      <c r="Z424" s="292"/>
      <c r="AA424" s="291"/>
      <c r="AB424" s="291"/>
      <c r="AC424" s="292"/>
      <c r="AD424" s="300"/>
      <c r="AE424" s="299"/>
      <c r="AF424" s="292"/>
      <c r="AG424" s="293"/>
      <c r="AH424" s="294"/>
      <c r="AI424" s="295"/>
      <c r="AJ424" s="300"/>
      <c r="AK424" s="291"/>
      <c r="AL424" s="292"/>
      <c r="AM424" s="296"/>
      <c r="AN424" s="294"/>
      <c r="AO424" s="301"/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2:61" ht="15.75" hidden="1" customHeight="1"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317"/>
      <c r="P425" s="162"/>
      <c r="Q425" s="258"/>
      <c r="R425" s="258"/>
      <c r="S425" s="258"/>
      <c r="T425" s="258"/>
      <c r="U425" s="258"/>
      <c r="V425" s="108"/>
      <c r="W425" s="298"/>
      <c r="X425" s="291"/>
      <c r="Y425" s="291"/>
      <c r="Z425" s="292"/>
      <c r="AA425" s="291"/>
      <c r="AB425" s="291"/>
      <c r="AC425" s="292"/>
      <c r="AD425" s="300"/>
      <c r="AE425" s="299"/>
      <c r="AF425" s="292"/>
      <c r="AG425" s="293"/>
      <c r="AH425" s="294"/>
      <c r="AI425" s="295"/>
      <c r="AJ425" s="300"/>
      <c r="AK425" s="291"/>
      <c r="AL425" s="292"/>
      <c r="AM425" s="296"/>
      <c r="AN425" s="294"/>
      <c r="AO425" s="301"/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2:61" ht="15.75" hidden="1" customHeight="1"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317"/>
      <c r="P426" s="162"/>
      <c r="Q426" s="258"/>
      <c r="R426" s="258"/>
      <c r="S426" s="258"/>
      <c r="T426" s="258"/>
      <c r="U426" s="258"/>
      <c r="V426" s="108"/>
      <c r="W426" s="298"/>
      <c r="X426" s="291"/>
      <c r="Y426" s="291"/>
      <c r="Z426" s="292"/>
      <c r="AA426" s="291"/>
      <c r="AB426" s="291"/>
      <c r="AC426" s="292"/>
      <c r="AD426" s="300"/>
      <c r="AE426" s="299"/>
      <c r="AF426" s="292"/>
      <c r="AG426" s="293"/>
      <c r="AH426" s="294"/>
      <c r="AI426" s="295"/>
      <c r="AJ426" s="300"/>
      <c r="AK426" s="291"/>
      <c r="AL426" s="292"/>
      <c r="AM426" s="296"/>
      <c r="AN426" s="294"/>
      <c r="AO426" s="301"/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2:61" ht="15.75" customHeight="1"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/>
      <c r="M427" s="258"/>
      <c r="N427" s="258"/>
      <c r="O427" s="317"/>
      <c r="P427" s="162"/>
      <c r="Q427" s="258"/>
      <c r="R427" s="258"/>
      <c r="S427" s="258"/>
      <c r="T427" s="258"/>
      <c r="U427" s="258"/>
      <c r="V427" s="109"/>
      <c r="W427" s="302"/>
      <c r="X427" s="275"/>
      <c r="Y427" s="275"/>
      <c r="Z427" s="276"/>
      <c r="AA427" s="275"/>
      <c r="AB427" s="275"/>
      <c r="AC427" s="276"/>
      <c r="AD427" s="304"/>
      <c r="AE427" s="303"/>
      <c r="AF427" s="276"/>
      <c r="AG427" s="277"/>
      <c r="AH427" s="278"/>
      <c r="AI427" s="305"/>
      <c r="AJ427" s="304"/>
      <c r="AK427" s="275"/>
      <c r="AL427" s="276"/>
      <c r="AM427" s="280"/>
      <c r="AN427" s="278"/>
      <c r="AO427" s="306"/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2:61" ht="15.75" customHeight="1"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/>
      <c r="M428" s="258"/>
      <c r="N428" s="258"/>
      <c r="O428" s="317"/>
      <c r="P428" s="162"/>
      <c r="Q428" s="258"/>
      <c r="R428" s="258"/>
      <c r="S428" s="258"/>
      <c r="T428" s="258"/>
      <c r="U428" s="258"/>
      <c r="V428" s="108"/>
      <c r="W428" s="298"/>
      <c r="X428" s="291"/>
      <c r="Y428" s="291"/>
      <c r="Z428" s="292"/>
      <c r="AA428" s="291"/>
      <c r="AB428" s="291"/>
      <c r="AC428" s="292"/>
      <c r="AD428" s="300"/>
      <c r="AE428" s="299"/>
      <c r="AF428" s="292"/>
      <c r="AG428" s="293"/>
      <c r="AH428" s="294"/>
      <c r="AI428" s="295"/>
      <c r="AJ428" s="300"/>
      <c r="AK428" s="291"/>
      <c r="AL428" s="292"/>
      <c r="AM428" s="296"/>
      <c r="AN428" s="294"/>
      <c r="AO428" s="301"/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2:61" ht="15.75" customHeight="1"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/>
      <c r="M429" s="258"/>
      <c r="N429" s="258"/>
      <c r="O429" s="317"/>
      <c r="P429" s="162"/>
      <c r="Q429" s="258"/>
      <c r="R429" s="258"/>
      <c r="S429" s="258"/>
      <c r="T429" s="258"/>
      <c r="U429" s="258"/>
      <c r="V429" s="108"/>
      <c r="W429" s="298"/>
      <c r="X429" s="291"/>
      <c r="Y429" s="291"/>
      <c r="Z429" s="292"/>
      <c r="AA429" s="291"/>
      <c r="AB429" s="291"/>
      <c r="AC429" s="292"/>
      <c r="AD429" s="300"/>
      <c r="AE429" s="299"/>
      <c r="AF429" s="292"/>
      <c r="AG429" s="293"/>
      <c r="AH429" s="294"/>
      <c r="AI429" s="295"/>
      <c r="AJ429" s="300"/>
      <c r="AK429" s="291"/>
      <c r="AL429" s="292"/>
      <c r="AM429" s="296"/>
      <c r="AN429" s="294"/>
      <c r="AO429" s="301"/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2:61" ht="15.75" customHeight="1"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/>
      <c r="M430" s="258"/>
      <c r="N430" s="258"/>
      <c r="O430" s="317"/>
      <c r="P430" s="162"/>
      <c r="Q430" s="258"/>
      <c r="R430" s="258"/>
      <c r="S430" s="258"/>
      <c r="T430" s="258"/>
      <c r="U430" s="258"/>
      <c r="V430" s="108"/>
      <c r="W430" s="298"/>
      <c r="X430" s="291"/>
      <c r="Y430" s="291"/>
      <c r="Z430" s="292"/>
      <c r="AA430" s="291"/>
      <c r="AB430" s="291"/>
      <c r="AC430" s="292"/>
      <c r="AD430" s="300"/>
      <c r="AE430" s="299"/>
      <c r="AF430" s="292"/>
      <c r="AG430" s="293"/>
      <c r="AH430" s="294"/>
      <c r="AI430" s="318"/>
      <c r="AJ430" s="300"/>
      <c r="AK430" s="291"/>
      <c r="AL430" s="292"/>
      <c r="AM430" s="296"/>
      <c r="AN430" s="294"/>
      <c r="AO430" s="301"/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2:61" ht="15.75" hidden="1" customHeight="1"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258"/>
      <c r="U431" s="258"/>
      <c r="V431" s="30"/>
      <c r="W431" s="298"/>
      <c r="X431" s="291"/>
      <c r="Y431" s="299"/>
      <c r="Z431" s="292"/>
      <c r="AA431" s="291"/>
      <c r="AB431" s="299"/>
      <c r="AC431" s="292"/>
      <c r="AD431" s="300"/>
      <c r="AE431" s="299"/>
      <c r="AF431" s="292"/>
      <c r="AG431" s="293"/>
      <c r="AH431" s="294"/>
      <c r="AI431" s="295"/>
      <c r="AJ431" s="300"/>
      <c r="AK431" s="294"/>
      <c r="AL431" s="292"/>
      <c r="AM431" s="296"/>
      <c r="AN431" s="294"/>
      <c r="AO431" s="306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2:61" ht="15.75" customHeight="1"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R432" s="258"/>
      <c r="S432" s="258"/>
      <c r="T432" s="258"/>
      <c r="U432" s="258"/>
      <c r="V432" s="308"/>
      <c r="W432" s="309"/>
      <c r="X432" s="310"/>
      <c r="Y432" s="309"/>
      <c r="Z432" s="311"/>
      <c r="AA432" s="310"/>
      <c r="AB432" s="309"/>
      <c r="AC432" s="311"/>
      <c r="AD432" s="312"/>
      <c r="AE432" s="319"/>
      <c r="AF432" s="311"/>
      <c r="AG432" s="320"/>
      <c r="AH432" s="314"/>
      <c r="AI432" s="310"/>
      <c r="AJ432" s="312"/>
      <c r="AK432" s="309"/>
      <c r="AL432" s="311"/>
      <c r="AM432" s="321"/>
      <c r="AN432" s="314"/>
      <c r="AO432" s="289"/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2:62" ht="15.75" customHeight="1"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/>
      <c r="N433" s="258"/>
      <c r="O433" s="258"/>
      <c r="P433" s="258"/>
      <c r="Q433" s="322"/>
      <c r="S433" s="258"/>
      <c r="T433" s="258"/>
      <c r="U433" s="258"/>
      <c r="V433" s="222"/>
      <c r="W433" s="323"/>
      <c r="X433" s="324"/>
      <c r="Y433" s="324"/>
      <c r="Z433" s="325"/>
      <c r="AA433" s="324"/>
      <c r="AB433" s="324"/>
      <c r="AC433" s="325"/>
      <c r="AD433" s="326"/>
      <c r="AE433" s="327"/>
      <c r="AF433" s="325"/>
      <c r="AG433" s="326"/>
      <c r="AH433" s="328"/>
      <c r="AI433" s="329"/>
      <c r="AJ433" s="326"/>
      <c r="AK433" s="324"/>
      <c r="AL433" s="325"/>
      <c r="AM433" s="330"/>
      <c r="AN433" s="328"/>
      <c r="AO433" s="297"/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2:62" ht="15.75" customHeight="1"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/>
      <c r="M434" s="258"/>
      <c r="N434" s="258"/>
      <c r="O434" s="258"/>
      <c r="Q434" s="322"/>
      <c r="S434" s="258"/>
      <c r="T434" s="258"/>
      <c r="U434" s="258"/>
      <c r="V434" s="108"/>
      <c r="W434" s="298"/>
      <c r="X434" s="291"/>
      <c r="Y434" s="291"/>
      <c r="Z434" s="292"/>
      <c r="AA434" s="291"/>
      <c r="AB434" s="291"/>
      <c r="AC434" s="292"/>
      <c r="AD434" s="300"/>
      <c r="AE434" s="299"/>
      <c r="AF434" s="292"/>
      <c r="AG434" s="293"/>
      <c r="AH434" s="294"/>
      <c r="AI434" s="295"/>
      <c r="AJ434" s="300"/>
      <c r="AK434" s="291"/>
      <c r="AL434" s="292"/>
      <c r="AM434" s="296"/>
      <c r="AN434" s="294"/>
      <c r="AO434" s="301"/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2:62" ht="15.75" customHeight="1"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/>
      <c r="M435" s="258"/>
      <c r="N435" s="258"/>
      <c r="O435" s="258"/>
      <c r="P435" s="258"/>
      <c r="Q435" s="322"/>
      <c r="S435" s="258"/>
      <c r="T435" s="258"/>
      <c r="U435" s="258"/>
      <c r="V435" s="109"/>
      <c r="W435" s="302"/>
      <c r="X435" s="275"/>
      <c r="Y435" s="275"/>
      <c r="Z435" s="276"/>
      <c r="AA435" s="275"/>
      <c r="AB435" s="275"/>
      <c r="AC435" s="276"/>
      <c r="AD435" s="304"/>
      <c r="AE435" s="303"/>
      <c r="AF435" s="276"/>
      <c r="AG435" s="277"/>
      <c r="AH435" s="278"/>
      <c r="AI435" s="305"/>
      <c r="AJ435" s="304"/>
      <c r="AK435" s="275"/>
      <c r="AL435" s="276"/>
      <c r="AM435" s="280"/>
      <c r="AN435" s="278"/>
      <c r="AO435" s="281"/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2:62" ht="15.75" customHeight="1"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/>
      <c r="M436" s="258"/>
      <c r="N436" s="258"/>
      <c r="O436" s="258"/>
      <c r="P436" s="258"/>
      <c r="Q436" s="322"/>
      <c r="S436" s="258"/>
      <c r="T436" s="258"/>
      <c r="U436" s="258"/>
      <c r="V436" s="108"/>
      <c r="W436" s="298"/>
      <c r="X436" s="291"/>
      <c r="Y436" s="291"/>
      <c r="Z436" s="292"/>
      <c r="AA436" s="291"/>
      <c r="AB436" s="291"/>
      <c r="AC436" s="292"/>
      <c r="AD436" s="300"/>
      <c r="AE436" s="299"/>
      <c r="AF436" s="292"/>
      <c r="AG436" s="293"/>
      <c r="AH436" s="294"/>
      <c r="AI436" s="295"/>
      <c r="AJ436" s="300"/>
      <c r="AK436" s="291"/>
      <c r="AL436" s="292"/>
      <c r="AM436" s="296"/>
      <c r="AN436" s="294"/>
      <c r="AO436" s="301"/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2:62" ht="15.75" customHeight="1"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/>
      <c r="M437" s="258"/>
      <c r="N437" s="258"/>
      <c r="O437" s="258"/>
      <c r="P437" s="258"/>
      <c r="Q437" s="322"/>
      <c r="S437" s="258"/>
      <c r="T437" s="258"/>
      <c r="U437" s="258"/>
      <c r="V437" s="108"/>
      <c r="W437" s="298"/>
      <c r="X437" s="291"/>
      <c r="Y437" s="291"/>
      <c r="Z437" s="292"/>
      <c r="AA437" s="291"/>
      <c r="AB437" s="291"/>
      <c r="AC437" s="292"/>
      <c r="AD437" s="300"/>
      <c r="AE437" s="299"/>
      <c r="AF437" s="292"/>
      <c r="AG437" s="293"/>
      <c r="AH437" s="294"/>
      <c r="AI437" s="295"/>
      <c r="AJ437" s="300"/>
      <c r="AK437" s="291"/>
      <c r="AL437" s="292"/>
      <c r="AM437" s="296"/>
      <c r="AN437" s="294"/>
      <c r="AO437" s="301"/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2:62" ht="15.75" customHeight="1"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/>
      <c r="P438" s="258"/>
      <c r="Q438" s="322"/>
      <c r="S438" s="258"/>
      <c r="T438" s="258"/>
      <c r="U438" s="258"/>
      <c r="V438" s="108"/>
      <c r="W438" s="298"/>
      <c r="X438" s="291"/>
      <c r="Y438" s="291"/>
      <c r="Z438" s="292"/>
      <c r="AA438" s="291"/>
      <c r="AB438" s="291"/>
      <c r="AC438" s="292"/>
      <c r="AD438" s="300"/>
      <c r="AE438" s="299"/>
      <c r="AF438" s="292"/>
      <c r="AG438" s="293"/>
      <c r="AH438" s="294"/>
      <c r="AI438" s="295"/>
      <c r="AJ438" s="300"/>
      <c r="AK438" s="291"/>
      <c r="AL438" s="292"/>
      <c r="AM438" s="296"/>
      <c r="AN438" s="294"/>
      <c r="AO438" s="301"/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2:62" ht="15.75" customHeight="1"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/>
      <c r="N439" s="258"/>
      <c r="O439" s="258"/>
      <c r="P439" s="258"/>
      <c r="Q439" s="322"/>
      <c r="S439" s="258"/>
      <c r="T439" s="258"/>
      <c r="U439" s="258"/>
      <c r="V439" s="223"/>
      <c r="W439" s="331"/>
      <c r="X439" s="332"/>
      <c r="Y439" s="332"/>
      <c r="Z439" s="333"/>
      <c r="AA439" s="332"/>
      <c r="AB439" s="332"/>
      <c r="AC439" s="333"/>
      <c r="AD439" s="334"/>
      <c r="AE439" s="335"/>
      <c r="AF439" s="333"/>
      <c r="AG439" s="336"/>
      <c r="AH439" s="337"/>
      <c r="AI439" s="338"/>
      <c r="AJ439" s="334"/>
      <c r="AK439" s="332"/>
      <c r="AL439" s="333"/>
      <c r="AM439" s="339"/>
      <c r="AN439" s="337"/>
      <c r="AO439" s="340"/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2:62" ht="15.75" customHeight="1"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341"/>
      <c r="Q440" s="322"/>
      <c r="R440" s="258"/>
      <c r="S440" s="258"/>
      <c r="T440" s="258"/>
      <c r="U440" s="258"/>
      <c r="V440" s="108"/>
      <c r="W440" s="298"/>
      <c r="X440" s="291"/>
      <c r="Y440" s="299"/>
      <c r="Z440" s="292"/>
      <c r="AA440" s="291"/>
      <c r="AB440" s="299"/>
      <c r="AC440" s="292"/>
      <c r="AD440" s="300"/>
      <c r="AE440" s="299"/>
      <c r="AF440" s="292"/>
      <c r="AG440" s="293"/>
      <c r="AH440" s="294"/>
      <c r="AI440" s="295"/>
      <c r="AJ440" s="300"/>
      <c r="AK440" s="291"/>
      <c r="AL440" s="292"/>
      <c r="AM440" s="296"/>
      <c r="AN440" s="294"/>
      <c r="AO440" s="301"/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2:62" ht="15.75" customHeight="1"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Q441" s="322"/>
      <c r="S441" s="258"/>
      <c r="T441" s="258"/>
      <c r="U441" s="258"/>
      <c r="V441" s="108"/>
      <c r="W441" s="298"/>
      <c r="X441" s="291"/>
      <c r="Y441" s="291"/>
      <c r="Z441" s="292"/>
      <c r="AA441" s="291"/>
      <c r="AB441" s="291"/>
      <c r="AC441" s="292"/>
      <c r="AD441" s="300"/>
      <c r="AE441" s="299"/>
      <c r="AF441" s="292"/>
      <c r="AG441" s="293"/>
      <c r="AH441" s="294"/>
      <c r="AI441" s="318"/>
      <c r="AJ441" s="300"/>
      <c r="AK441" s="291"/>
      <c r="AL441" s="292"/>
      <c r="AM441" s="296"/>
      <c r="AN441" s="294"/>
      <c r="AO441" s="301"/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2:62" ht="15.75" customHeight="1"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/>
      <c r="W442" s="298"/>
      <c r="X442" s="291"/>
      <c r="Y442" s="291"/>
      <c r="Z442" s="292"/>
      <c r="AA442" s="291"/>
      <c r="AB442" s="291"/>
      <c r="AC442" s="292"/>
      <c r="AD442" s="300"/>
      <c r="AE442" s="299"/>
      <c r="AF442" s="292"/>
      <c r="AG442" s="293"/>
      <c r="AH442" s="294"/>
      <c r="AI442" s="295"/>
      <c r="AJ442" s="300"/>
      <c r="AK442" s="291"/>
      <c r="AL442" s="292"/>
      <c r="AM442" s="296"/>
      <c r="AN442" s="294"/>
      <c r="AO442" s="301"/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2:62" ht="15.75" customHeight="1"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S443" s="258"/>
      <c r="T443" s="258"/>
      <c r="U443" s="258"/>
      <c r="V443" s="108"/>
      <c r="W443" s="298"/>
      <c r="X443" s="291"/>
      <c r="Y443" s="291"/>
      <c r="Z443" s="292"/>
      <c r="AA443" s="291"/>
      <c r="AB443" s="291"/>
      <c r="AC443" s="292"/>
      <c r="AD443" s="300"/>
      <c r="AE443" s="299"/>
      <c r="AF443" s="292"/>
      <c r="AG443" s="293"/>
      <c r="AH443" s="294"/>
      <c r="AI443" s="318"/>
      <c r="AJ443" s="300"/>
      <c r="AK443" s="291"/>
      <c r="AL443" s="292"/>
      <c r="AM443" s="296"/>
      <c r="AN443" s="294"/>
      <c r="AO443" s="301"/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2:62" ht="15.75" customHeight="1"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S444" s="258"/>
      <c r="T444" s="258"/>
      <c r="U444" s="258"/>
      <c r="V444" s="108"/>
      <c r="W444" s="298"/>
      <c r="X444" s="291"/>
      <c r="Y444" s="291"/>
      <c r="Z444" s="292"/>
      <c r="AA444" s="291"/>
      <c r="AB444" s="291"/>
      <c r="AC444" s="292"/>
      <c r="AD444" s="300"/>
      <c r="AE444" s="299"/>
      <c r="AF444" s="292"/>
      <c r="AG444" s="293"/>
      <c r="AH444" s="294"/>
      <c r="AI444" s="295"/>
      <c r="AJ444" s="300"/>
      <c r="AK444" s="291"/>
      <c r="AL444" s="292"/>
      <c r="AM444" s="296"/>
      <c r="AN444" s="294"/>
      <c r="AO444" s="301"/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2:62" ht="15.75" customHeight="1"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/>
      <c r="W445" s="298"/>
      <c r="X445" s="291"/>
      <c r="Y445" s="299"/>
      <c r="Z445" s="292"/>
      <c r="AA445" s="291"/>
      <c r="AB445" s="299"/>
      <c r="AC445" s="292"/>
      <c r="AD445" s="300"/>
      <c r="AE445" s="299"/>
      <c r="AF445" s="292"/>
      <c r="AG445" s="293"/>
      <c r="AH445" s="294"/>
      <c r="AI445" s="318"/>
      <c r="AJ445" s="300"/>
      <c r="AK445" s="291"/>
      <c r="AL445" s="292"/>
      <c r="AM445" s="296"/>
      <c r="AN445" s="294"/>
      <c r="AO445" s="301"/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2:62" ht="15.75" customHeight="1"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/>
      <c r="W446" s="298"/>
      <c r="X446" s="291"/>
      <c r="Y446" s="299"/>
      <c r="Z446" s="292"/>
      <c r="AA446" s="291"/>
      <c r="AB446" s="299"/>
      <c r="AC446" s="292"/>
      <c r="AD446" s="300"/>
      <c r="AE446" s="299"/>
      <c r="AF446" s="292"/>
      <c r="AG446" s="293"/>
      <c r="AH446" s="294"/>
      <c r="AI446" s="295"/>
      <c r="AJ446" s="300"/>
      <c r="AK446" s="291"/>
      <c r="AL446" s="292"/>
      <c r="AM446" s="296"/>
      <c r="AN446" s="294"/>
      <c r="AO446" s="301"/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2:62" ht="15.75" customHeight="1"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/>
      <c r="W447" s="298"/>
      <c r="X447" s="291"/>
      <c r="Y447" s="299"/>
      <c r="Z447" s="292"/>
      <c r="AA447" s="291"/>
      <c r="AB447" s="299"/>
      <c r="AC447" s="292"/>
      <c r="AD447" s="300"/>
      <c r="AE447" s="299"/>
      <c r="AF447" s="292"/>
      <c r="AG447" s="293"/>
      <c r="AH447" s="294"/>
      <c r="AI447" s="295"/>
      <c r="AJ447" s="300"/>
      <c r="AK447" s="291"/>
      <c r="AL447" s="292"/>
      <c r="AM447" s="296"/>
      <c r="AN447" s="294"/>
      <c r="AO447" s="301"/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2:62" ht="15.75" hidden="1" customHeight="1"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/>
      <c r="W448" s="298"/>
      <c r="X448" s="291"/>
      <c r="Y448" s="299"/>
      <c r="Z448" s="292"/>
      <c r="AA448" s="291"/>
      <c r="AB448" s="299"/>
      <c r="AC448" s="292"/>
      <c r="AD448" s="300"/>
      <c r="AE448" s="299"/>
      <c r="AF448" s="292"/>
      <c r="AG448" s="293"/>
      <c r="AH448" s="294"/>
      <c r="AI448" s="295"/>
      <c r="AJ448" s="300"/>
      <c r="AK448" s="291"/>
      <c r="AL448" s="292"/>
      <c r="AM448" s="296"/>
      <c r="AN448" s="294"/>
      <c r="AO448" s="301"/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2:62" ht="15.75" hidden="1" customHeight="1"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/>
      <c r="W449" s="298"/>
      <c r="X449" s="291"/>
      <c r="Y449" s="299"/>
      <c r="Z449" s="292"/>
      <c r="AA449" s="291"/>
      <c r="AB449" s="299"/>
      <c r="AC449" s="292"/>
      <c r="AD449" s="300"/>
      <c r="AE449" s="299"/>
      <c r="AF449" s="292"/>
      <c r="AG449" s="293"/>
      <c r="AH449" s="294"/>
      <c r="AI449" s="295"/>
      <c r="AJ449" s="300"/>
      <c r="AK449" s="291"/>
      <c r="AL449" s="292"/>
      <c r="AM449" s="296"/>
      <c r="AN449" s="294"/>
      <c r="AO449" s="301"/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2:62" ht="15.75" hidden="1" customHeight="1"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/>
      <c r="W450" s="298"/>
      <c r="X450" s="291"/>
      <c r="Y450" s="299"/>
      <c r="Z450" s="292"/>
      <c r="AA450" s="291"/>
      <c r="AB450" s="299"/>
      <c r="AC450" s="292"/>
      <c r="AD450" s="300"/>
      <c r="AE450" s="299"/>
      <c r="AF450" s="292"/>
      <c r="AG450" s="293"/>
      <c r="AH450" s="294"/>
      <c r="AI450" s="295"/>
      <c r="AJ450" s="300"/>
      <c r="AK450" s="291"/>
      <c r="AL450" s="292"/>
      <c r="AM450" s="296"/>
      <c r="AN450" s="294"/>
      <c r="AO450" s="301"/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2:62" ht="15.75" customHeight="1"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/>
      <c r="W451" s="342"/>
      <c r="X451" s="310"/>
      <c r="Y451" s="309"/>
      <c r="Z451" s="311"/>
      <c r="AA451" s="310"/>
      <c r="AB451" s="309"/>
      <c r="AC451" s="311"/>
      <c r="AD451" s="312"/>
      <c r="AE451" s="309"/>
      <c r="AF451" s="311"/>
      <c r="AG451" s="320"/>
      <c r="AH451" s="343"/>
      <c r="AI451" s="310"/>
      <c r="AJ451" s="312"/>
      <c r="AK451" s="310"/>
      <c r="AL451" s="311"/>
      <c r="AM451" s="321"/>
      <c r="AN451" s="314"/>
      <c r="AO451" s="344"/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2:62" ht="15.75" customHeight="1"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/>
      <c r="W452" s="298"/>
      <c r="X452" s="291"/>
      <c r="Y452" s="299"/>
      <c r="Z452" s="292"/>
      <c r="AA452" s="291"/>
      <c r="AB452" s="299"/>
      <c r="AC452" s="292"/>
      <c r="AD452" s="300"/>
      <c r="AE452" s="299"/>
      <c r="AF452" s="292"/>
      <c r="AG452" s="293"/>
      <c r="AH452" s="294"/>
      <c r="AI452" s="295"/>
      <c r="AJ452" s="300"/>
      <c r="AK452" s="291"/>
      <c r="AL452" s="292"/>
      <c r="AM452" s="296"/>
      <c r="AN452" s="294"/>
      <c r="AO452" s="301"/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2:62" ht="15.75" customHeight="1"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/>
      <c r="W453" s="298"/>
      <c r="X453" s="291"/>
      <c r="Y453" s="299"/>
      <c r="Z453" s="292"/>
      <c r="AA453" s="291"/>
      <c r="AB453" s="299"/>
      <c r="AC453" s="292"/>
      <c r="AD453" s="300"/>
      <c r="AE453" s="299"/>
      <c r="AF453" s="292"/>
      <c r="AG453" s="293"/>
      <c r="AH453" s="294"/>
      <c r="AI453" s="295"/>
      <c r="AJ453" s="300"/>
      <c r="AK453" s="291"/>
      <c r="AL453" s="292"/>
      <c r="AM453" s="296"/>
      <c r="AN453" s="294"/>
      <c r="AO453" s="301"/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2:62" ht="15.75" customHeight="1"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/>
      <c r="W454" s="302"/>
      <c r="X454" s="275"/>
      <c r="Y454" s="303"/>
      <c r="Z454" s="276"/>
      <c r="AA454" s="275"/>
      <c r="AB454" s="303"/>
      <c r="AC454" s="276"/>
      <c r="AD454" s="304"/>
      <c r="AE454" s="303"/>
      <c r="AF454" s="276"/>
      <c r="AG454" s="277"/>
      <c r="AH454" s="278"/>
      <c r="AI454" s="305"/>
      <c r="AJ454" s="304"/>
      <c r="AK454" s="275"/>
      <c r="AL454" s="276"/>
      <c r="AM454" s="280"/>
      <c r="AN454" s="278"/>
      <c r="AO454" s="281"/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2:62" ht="15.75" customHeight="1"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/>
      <c r="W455" s="298"/>
      <c r="X455" s="291"/>
      <c r="Y455" s="299"/>
      <c r="Z455" s="292"/>
      <c r="AA455" s="291"/>
      <c r="AB455" s="299"/>
      <c r="AC455" s="292"/>
      <c r="AD455" s="300"/>
      <c r="AE455" s="299"/>
      <c r="AF455" s="292"/>
      <c r="AG455" s="293"/>
      <c r="AH455" s="294"/>
      <c r="AI455" s="295"/>
      <c r="AJ455" s="300"/>
      <c r="AK455" s="291"/>
      <c r="AL455" s="292"/>
      <c r="AM455" s="296"/>
      <c r="AN455" s="294"/>
      <c r="AO455" s="301"/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2:62" ht="15.75" customHeight="1"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/>
      <c r="W456" s="302"/>
      <c r="X456" s="275"/>
      <c r="Y456" s="303"/>
      <c r="Z456" s="276"/>
      <c r="AA456" s="275"/>
      <c r="AB456" s="303"/>
      <c r="AC456" s="276"/>
      <c r="AD456" s="304"/>
      <c r="AE456" s="303"/>
      <c r="AF456" s="276"/>
      <c r="AG456" s="277"/>
      <c r="AH456" s="278"/>
      <c r="AI456" s="305"/>
      <c r="AJ456" s="304"/>
      <c r="AK456" s="275"/>
      <c r="AL456" s="276"/>
      <c r="AM456" s="280"/>
      <c r="AN456" s="278"/>
      <c r="AO456" s="281"/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2:62" ht="15.75" customHeight="1"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/>
      <c r="W457" s="298"/>
      <c r="X457" s="345"/>
      <c r="Y457" s="346"/>
      <c r="Z457" s="292"/>
      <c r="AA457" s="345"/>
      <c r="AB457" s="346"/>
      <c r="AC457" s="292"/>
      <c r="AD457" s="300"/>
      <c r="AE457" s="299"/>
      <c r="AF457" s="292"/>
      <c r="AG457" s="293"/>
      <c r="AH457" s="294"/>
      <c r="AI457" s="295"/>
      <c r="AJ457" s="300"/>
      <c r="AK457" s="291"/>
      <c r="AL457" s="292"/>
      <c r="AM457" s="296"/>
      <c r="AN457" s="294"/>
      <c r="AO457" s="301"/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2:62" ht="15.75" customHeight="1"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/>
      <c r="W458" s="298"/>
      <c r="X458" s="291"/>
      <c r="Y458" s="299"/>
      <c r="Z458" s="292"/>
      <c r="AA458" s="291"/>
      <c r="AB458" s="299"/>
      <c r="AC458" s="292"/>
      <c r="AD458" s="300"/>
      <c r="AE458" s="299"/>
      <c r="AF458" s="292"/>
      <c r="AG458" s="293"/>
      <c r="AH458" s="294"/>
      <c r="AI458" s="295"/>
      <c r="AJ458" s="300"/>
      <c r="AK458" s="291"/>
      <c r="AL458" s="292"/>
      <c r="AM458" s="296"/>
      <c r="AN458" s="294"/>
      <c r="AO458" s="301"/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2:62" ht="15.75" customHeight="1"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/>
      <c r="W459" s="302"/>
      <c r="X459" s="275"/>
      <c r="Y459" s="303"/>
      <c r="Z459" s="276"/>
      <c r="AA459" s="275"/>
      <c r="AB459" s="303"/>
      <c r="AC459" s="276"/>
      <c r="AD459" s="304"/>
      <c r="AE459" s="303"/>
      <c r="AF459" s="276"/>
      <c r="AG459" s="277"/>
      <c r="AH459" s="278"/>
      <c r="AI459" s="305"/>
      <c r="AJ459" s="304"/>
      <c r="AK459" s="275"/>
      <c r="AL459" s="276"/>
      <c r="AM459" s="280"/>
      <c r="AN459" s="278"/>
      <c r="AO459" s="281"/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2:62" ht="15.75" customHeight="1"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/>
      <c r="W460" s="298"/>
      <c r="X460" s="291"/>
      <c r="Y460" s="299"/>
      <c r="Z460" s="292"/>
      <c r="AA460" s="291"/>
      <c r="AB460" s="299"/>
      <c r="AC460" s="292"/>
      <c r="AD460" s="300"/>
      <c r="AE460" s="299"/>
      <c r="AF460" s="292"/>
      <c r="AG460" s="293"/>
      <c r="AH460" s="294"/>
      <c r="AI460" s="349"/>
      <c r="AJ460" s="291"/>
      <c r="AK460" s="291"/>
      <c r="AL460" s="292"/>
      <c r="AM460" s="296"/>
      <c r="AN460" s="294"/>
      <c r="AO460" s="301"/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2:62" ht="15.75" customHeight="1"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/>
      <c r="W461" s="298"/>
      <c r="X461" s="291"/>
      <c r="Y461" s="299"/>
      <c r="Z461" s="292"/>
      <c r="AA461" s="291"/>
      <c r="AB461" s="299"/>
      <c r="AC461" s="292"/>
      <c r="AD461" s="300"/>
      <c r="AE461" s="299"/>
      <c r="AF461" s="292"/>
      <c r="AG461" s="293"/>
      <c r="AH461" s="294"/>
      <c r="AI461" s="318"/>
      <c r="AJ461" s="291"/>
      <c r="AK461" s="291"/>
      <c r="AL461" s="292"/>
      <c r="AM461" s="296"/>
      <c r="AN461" s="294"/>
      <c r="AO461" s="301"/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2:62" ht="15.75" hidden="1" customHeight="1"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/>
      <c r="W462" s="298"/>
      <c r="X462" s="291"/>
      <c r="Y462" s="299"/>
      <c r="Z462" s="292"/>
      <c r="AA462" s="291"/>
      <c r="AB462" s="299"/>
      <c r="AC462" s="292"/>
      <c r="AD462" s="300"/>
      <c r="AE462" s="299"/>
      <c r="AF462" s="292"/>
      <c r="AG462" s="293"/>
      <c r="AH462" s="294"/>
      <c r="AI462" s="318"/>
      <c r="AJ462" s="291"/>
      <c r="AK462" s="291"/>
      <c r="AL462" s="292"/>
      <c r="AM462" s="296"/>
      <c r="AN462" s="294"/>
      <c r="AO462" s="301"/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2:62" ht="15.75" hidden="1" customHeight="1"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/>
      <c r="W463" s="298"/>
      <c r="X463" s="291"/>
      <c r="Y463" s="299"/>
      <c r="Z463" s="292"/>
      <c r="AA463" s="291"/>
      <c r="AB463" s="299"/>
      <c r="AC463" s="292"/>
      <c r="AD463" s="300"/>
      <c r="AE463" s="299"/>
      <c r="AF463" s="292"/>
      <c r="AG463" s="293"/>
      <c r="AH463" s="294"/>
      <c r="AI463" s="318"/>
      <c r="AJ463" s="291"/>
      <c r="AK463" s="291"/>
      <c r="AL463" s="292"/>
      <c r="AM463" s="296"/>
      <c r="AN463" s="294"/>
      <c r="AO463" s="301"/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2:62" ht="15.75" hidden="1" customHeight="1"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/>
      <c r="W464" s="298"/>
      <c r="X464" s="291"/>
      <c r="Y464" s="299"/>
      <c r="Z464" s="292"/>
      <c r="AA464" s="291"/>
      <c r="AB464" s="299"/>
      <c r="AC464" s="292"/>
      <c r="AD464" s="300"/>
      <c r="AE464" s="299"/>
      <c r="AF464" s="292"/>
      <c r="AG464" s="293"/>
      <c r="AH464" s="294"/>
      <c r="AI464" s="318"/>
      <c r="AJ464" s="291"/>
      <c r="AK464" s="291"/>
      <c r="AL464" s="292"/>
      <c r="AM464" s="296"/>
      <c r="AN464" s="294"/>
      <c r="AO464" s="301"/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2:62" ht="15.75" customHeight="1"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/>
      <c r="W465" s="309"/>
      <c r="X465" s="310"/>
      <c r="Y465" s="309"/>
      <c r="Z465" s="311"/>
      <c r="AA465" s="310"/>
      <c r="AB465" s="309"/>
      <c r="AC465" s="311"/>
      <c r="AD465" s="312"/>
      <c r="AE465" s="309"/>
      <c r="AF465" s="311"/>
      <c r="AG465" s="320"/>
      <c r="AH465" s="350"/>
      <c r="AI465" s="310"/>
      <c r="AJ465" s="312"/>
      <c r="AK465" s="310"/>
      <c r="AL465" s="311"/>
      <c r="AM465" s="321"/>
      <c r="AN465" s="314"/>
      <c r="AO465" s="344"/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2:62" ht="15.75" customHeight="1"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/>
      <c r="AI466" s="295"/>
      <c r="AJ466" s="300"/>
      <c r="AK466" s="291"/>
      <c r="AL466" s="351"/>
      <c r="AM466" s="352"/>
      <c r="AN466" s="294"/>
      <c r="AO466" s="353"/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2:62" ht="15.75" customHeight="1"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/>
      <c r="W467" s="309"/>
      <c r="X467" s="310"/>
      <c r="Y467" s="309"/>
      <c r="Z467" s="311"/>
      <c r="AA467" s="310"/>
      <c r="AB467" s="309"/>
      <c r="AC467" s="311"/>
      <c r="AD467" s="312"/>
      <c r="AE467" s="309"/>
      <c r="AF467" s="311"/>
      <c r="AG467" s="320"/>
      <c r="AH467" s="314"/>
      <c r="AI467" s="310"/>
      <c r="AJ467" s="312"/>
      <c r="AK467" s="310"/>
      <c r="AL467" s="311"/>
      <c r="AM467" s="321"/>
      <c r="AN467" s="314"/>
      <c r="AO467" s="289"/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2:62" ht="15.75" customHeight="1"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/>
      <c r="W468" s="346"/>
      <c r="X468" s="346"/>
      <c r="Y468" s="291"/>
      <c r="Z468" s="325"/>
      <c r="AA468" s="354"/>
      <c r="AB468" s="355"/>
      <c r="AC468" s="325"/>
      <c r="AD468" s="356"/>
      <c r="AE468" s="355"/>
      <c r="AF468" s="292"/>
      <c r="AG468" s="357"/>
      <c r="AH468" s="294"/>
      <c r="AI468" s="349"/>
      <c r="AJ468" s="356"/>
      <c r="AK468" s="354"/>
      <c r="AL468" s="358"/>
      <c r="AM468" s="359"/>
      <c r="AN468" s="294"/>
      <c r="AO468" s="301"/>
      <c r="AP468" s="258"/>
      <c r="AQ468" s="258"/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2:62" ht="30" customHeight="1"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/>
      <c r="W469" s="291"/>
      <c r="X469" s="291"/>
      <c r="Y469" s="291"/>
      <c r="Z469" s="292"/>
      <c r="AA469" s="345"/>
      <c r="AB469" s="346"/>
      <c r="AC469" s="292"/>
      <c r="AD469" s="360"/>
      <c r="AE469" s="346"/>
      <c r="AF469" s="292"/>
      <c r="AG469" s="361"/>
      <c r="AH469" s="294"/>
      <c r="AI469" s="318"/>
      <c r="AJ469" s="360"/>
      <c r="AK469" s="345"/>
      <c r="AL469" s="362"/>
      <c r="AM469" s="363"/>
      <c r="AN469" s="294"/>
      <c r="AO469" s="301"/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2:62" ht="15.75" customHeight="1"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/>
      <c r="W470" s="291"/>
      <c r="X470" s="291"/>
      <c r="Y470" s="291"/>
      <c r="Z470" s="292"/>
      <c r="AA470" s="345"/>
      <c r="AB470" s="346"/>
      <c r="AC470" s="292"/>
      <c r="AD470" s="360"/>
      <c r="AE470" s="346"/>
      <c r="AF470" s="292"/>
      <c r="AG470" s="361"/>
      <c r="AH470" s="294"/>
      <c r="AI470" s="318"/>
      <c r="AJ470" s="360"/>
      <c r="AK470" s="345"/>
      <c r="AL470" s="362"/>
      <c r="AM470" s="363"/>
      <c r="AN470" s="294"/>
      <c r="AO470" s="301"/>
      <c r="AP470" s="258"/>
      <c r="AQ470" s="258"/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2:62" ht="15.75" hidden="1" customHeight="1"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/>
      <c r="W471" s="291"/>
      <c r="X471" s="291"/>
      <c r="Y471" s="291"/>
      <c r="Z471" s="292"/>
      <c r="AA471" s="345"/>
      <c r="AB471" s="346"/>
      <c r="AC471" s="292"/>
      <c r="AD471" s="360"/>
      <c r="AE471" s="346"/>
      <c r="AF471" s="292"/>
      <c r="AG471" s="361"/>
      <c r="AH471" s="294"/>
      <c r="AI471" s="318"/>
      <c r="AJ471" s="360"/>
      <c r="AK471" s="345"/>
      <c r="AL471" s="362"/>
      <c r="AM471" s="363"/>
      <c r="AN471" s="294"/>
      <c r="AO471" s="301"/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2:62" ht="15.75" hidden="1" customHeight="1"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/>
      <c r="W472" s="291"/>
      <c r="X472" s="291"/>
      <c r="Y472" s="291"/>
      <c r="Z472" s="292"/>
      <c r="AA472" s="345"/>
      <c r="AB472" s="346"/>
      <c r="AC472" s="292"/>
      <c r="AD472" s="360"/>
      <c r="AE472" s="346"/>
      <c r="AF472" s="292"/>
      <c r="AG472" s="361"/>
      <c r="AH472" s="294"/>
      <c r="AI472" s="318"/>
      <c r="AJ472" s="360"/>
      <c r="AK472" s="345"/>
      <c r="AL472" s="362"/>
      <c r="AM472" s="363"/>
      <c r="AN472" s="294"/>
      <c r="AO472" s="301"/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2:62" ht="15.75" customHeight="1"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/>
      <c r="W473" s="291"/>
      <c r="X473" s="291"/>
      <c r="Y473" s="291"/>
      <c r="Z473" s="292"/>
      <c r="AA473" s="345"/>
      <c r="AB473" s="346"/>
      <c r="AC473" s="292"/>
      <c r="AD473" s="360"/>
      <c r="AE473" s="346"/>
      <c r="AF473" s="292"/>
      <c r="AG473" s="361"/>
      <c r="AH473" s="294"/>
      <c r="AI473" s="318"/>
      <c r="AJ473" s="360"/>
      <c r="AK473" s="345"/>
      <c r="AL473" s="362"/>
      <c r="AM473" s="363"/>
      <c r="AN473" s="294"/>
      <c r="AO473" s="301"/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2:62" ht="15.75" hidden="1" customHeight="1"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/>
      <c r="W474" s="291"/>
      <c r="X474" s="291"/>
      <c r="Y474" s="291"/>
      <c r="Z474" s="292"/>
      <c r="AA474" s="345"/>
      <c r="AB474" s="346"/>
      <c r="AC474" s="292"/>
      <c r="AD474" s="360"/>
      <c r="AE474" s="346"/>
      <c r="AF474" s="292"/>
      <c r="AG474" s="361"/>
      <c r="AH474" s="294"/>
      <c r="AI474" s="318"/>
      <c r="AJ474" s="360"/>
      <c r="AK474" s="345"/>
      <c r="AL474" s="362"/>
      <c r="AM474" s="363"/>
      <c r="AN474" s="294"/>
      <c r="AO474" s="301"/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2:62" ht="15.75" hidden="1" customHeight="1"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/>
      <c r="W475" s="291"/>
      <c r="X475" s="291"/>
      <c r="Y475" s="291"/>
      <c r="Z475" s="292"/>
      <c r="AA475" s="345"/>
      <c r="AB475" s="346"/>
      <c r="AC475" s="292"/>
      <c r="AD475" s="360"/>
      <c r="AE475" s="346"/>
      <c r="AF475" s="292"/>
      <c r="AG475" s="361"/>
      <c r="AH475" s="294"/>
      <c r="AI475" s="318"/>
      <c r="AJ475" s="360"/>
      <c r="AK475" s="345"/>
      <c r="AL475" s="362"/>
      <c r="AM475" s="363"/>
      <c r="AN475" s="294"/>
      <c r="AO475" s="301"/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2:62" ht="15.75" customHeight="1"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/>
      <c r="W476" s="291"/>
      <c r="X476" s="291"/>
      <c r="Y476" s="291"/>
      <c r="Z476" s="292"/>
      <c r="AA476" s="345"/>
      <c r="AB476" s="346"/>
      <c r="AC476" s="292"/>
      <c r="AD476" s="360"/>
      <c r="AE476" s="346"/>
      <c r="AF476" s="292"/>
      <c r="AG476" s="361"/>
      <c r="AH476" s="294"/>
      <c r="AI476" s="318"/>
      <c r="AJ476" s="360"/>
      <c r="AK476" s="345"/>
      <c r="AL476" s="362"/>
      <c r="AM476" s="363"/>
      <c r="AN476" s="294"/>
      <c r="AO476" s="301"/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2:62" ht="15.75" hidden="1" customHeight="1"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/>
      <c r="W477" s="291"/>
      <c r="X477" s="291"/>
      <c r="Y477" s="291"/>
      <c r="Z477" s="292"/>
      <c r="AA477" s="345"/>
      <c r="AB477" s="346"/>
      <c r="AC477" s="292"/>
      <c r="AD477" s="360"/>
      <c r="AE477" s="346"/>
      <c r="AF477" s="292"/>
      <c r="AG477" s="361"/>
      <c r="AH477" s="294"/>
      <c r="AI477" s="318"/>
      <c r="AJ477" s="360"/>
      <c r="AK477" s="345"/>
      <c r="AL477" s="362"/>
      <c r="AM477" s="363"/>
      <c r="AN477" s="294"/>
      <c r="AO477" s="301"/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2:62" ht="15.75" hidden="1" customHeight="1"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/>
      <c r="W478" s="291"/>
      <c r="X478" s="291"/>
      <c r="Y478" s="291"/>
      <c r="Z478" s="292"/>
      <c r="AA478" s="345"/>
      <c r="AB478" s="346"/>
      <c r="AC478" s="292"/>
      <c r="AD478" s="360"/>
      <c r="AE478" s="346"/>
      <c r="AF478" s="292"/>
      <c r="AG478" s="361"/>
      <c r="AH478" s="294"/>
      <c r="AI478" s="318"/>
      <c r="AJ478" s="360"/>
      <c r="AK478" s="345"/>
      <c r="AL478" s="362"/>
      <c r="AM478" s="363"/>
      <c r="AN478" s="294"/>
      <c r="AO478" s="301"/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2:62" ht="15.75" customHeight="1"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/>
      <c r="W479" s="291"/>
      <c r="X479" s="291"/>
      <c r="Y479" s="291"/>
      <c r="Z479" s="292"/>
      <c r="AA479" s="345"/>
      <c r="AB479" s="346"/>
      <c r="AC479" s="292"/>
      <c r="AD479" s="360"/>
      <c r="AE479" s="346"/>
      <c r="AF479" s="292"/>
      <c r="AG479" s="361"/>
      <c r="AH479" s="294"/>
      <c r="AI479" s="318"/>
      <c r="AJ479" s="360"/>
      <c r="AK479" s="345"/>
      <c r="AL479" s="362"/>
      <c r="AM479" s="363"/>
      <c r="AN479" s="294"/>
      <c r="AO479" s="301"/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2:62" ht="15.75" customHeight="1"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/>
      <c r="W480" s="309"/>
      <c r="X480" s="310"/>
      <c r="Y480" s="342"/>
      <c r="Z480" s="311"/>
      <c r="AA480" s="310"/>
      <c r="AB480" s="342"/>
      <c r="AC480" s="311"/>
      <c r="AD480" s="310"/>
      <c r="AE480" s="342"/>
      <c r="AF480" s="311"/>
      <c r="AG480" s="320"/>
      <c r="AH480" s="314"/>
      <c r="AI480" s="310"/>
      <c r="AJ480" s="364"/>
      <c r="AK480" s="365"/>
      <c r="AL480" s="311"/>
      <c r="AM480" s="366"/>
      <c r="AN480" s="314"/>
      <c r="AO480" s="344"/>
      <c r="AP480" s="258"/>
      <c r="AQ480" s="367"/>
      <c r="AR480" s="322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2:62" ht="15.75" customHeight="1" thickBot="1"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/>
      <c r="AO481" s="380"/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2:62" ht="15.75" customHeight="1" thickTop="1" thickBot="1"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/>
      <c r="W482" s="382"/>
      <c r="X482" s="383"/>
      <c r="Y482" s="384"/>
      <c r="Z482" s="385"/>
      <c r="AA482" s="383"/>
      <c r="AB482" s="384"/>
      <c r="AC482" s="385"/>
      <c r="AD482" s="383"/>
      <c r="AE482" s="384"/>
      <c r="AF482" s="386"/>
      <c r="AG482" s="387"/>
      <c r="AH482" s="387"/>
      <c r="AI482" s="388"/>
      <c r="AJ482" s="389"/>
      <c r="AK482" s="384"/>
      <c r="AL482" s="386"/>
      <c r="AM482" s="390"/>
      <c r="AN482" s="386"/>
      <c r="AO482" s="391"/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2:62" ht="15.75" customHeight="1" thickTop="1"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2:62" ht="35.25" customHeight="1"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/>
      <c r="W484" s="6"/>
      <c r="X484" s="6"/>
      <c r="Y484" s="6"/>
      <c r="Z484" s="1"/>
      <c r="AA484" s="1"/>
      <c r="AB484" s="6"/>
      <c r="AC484" s="6"/>
      <c r="AD484" s="1"/>
      <c r="AE484" s="749"/>
      <c r="AF484" s="6"/>
      <c r="AG484" s="6"/>
      <c r="AH484" s="1"/>
      <c r="AI484" s="1"/>
      <c r="AJ484" s="267"/>
      <c r="AK484" s="2"/>
      <c r="AL484" s="1"/>
      <c r="AM484" s="6"/>
      <c r="AN484" s="6"/>
      <c r="AO484" s="5"/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2:62" ht="15.75" customHeight="1"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2:62" ht="15.75" customHeight="1"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2:62" ht="15.75" customHeight="1" thickBot="1"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2:62" ht="15.75" customHeight="1" thickTop="1" thickBot="1"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/>
      <c r="W488" s="394"/>
      <c r="X488" s="395"/>
      <c r="Y488" s="396"/>
      <c r="Z488" s="397"/>
      <c r="AA488" s="395"/>
      <c r="AB488" s="396"/>
      <c r="AC488" s="397"/>
      <c r="AD488" s="395"/>
      <c r="AE488" s="396"/>
      <c r="AF488" s="397"/>
      <c r="AG488" s="398"/>
      <c r="AH488" s="387"/>
      <c r="AI488" s="388"/>
      <c r="AJ488" s="395"/>
      <c r="AK488" s="396"/>
      <c r="AL488" s="399"/>
      <c r="AM488" s="400"/>
      <c r="AN488" s="401"/>
      <c r="AO488" s="402"/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2:62" ht="15.75" customHeight="1" thickTop="1"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40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2:62" ht="15.75" customHeight="1"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/>
      <c r="W490" s="298"/>
      <c r="X490" s="291"/>
      <c r="Y490" s="299"/>
      <c r="Z490" s="292"/>
      <c r="AA490" s="291"/>
      <c r="AB490" s="299"/>
      <c r="AC490" s="292"/>
      <c r="AD490" s="291"/>
      <c r="AE490" s="299"/>
      <c r="AF490" s="292"/>
      <c r="AG490" s="291"/>
      <c r="AH490" s="294"/>
      <c r="AI490" s="318"/>
      <c r="AJ490" s="291"/>
      <c r="AK490" s="291"/>
      <c r="AL490" s="292"/>
      <c r="AM490" s="296"/>
      <c r="AN490" s="294"/>
      <c r="AO490" s="301"/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2:62" ht="15.75" customHeight="1"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/>
      <c r="W491" s="11"/>
      <c r="X491" s="11"/>
      <c r="Y491" s="11"/>
      <c r="Z491" s="292"/>
      <c r="AA491" s="11"/>
      <c r="AB491" s="11"/>
      <c r="AC491" s="292"/>
      <c r="AD491" s="11"/>
      <c r="AE491" s="14"/>
      <c r="AF491" s="292"/>
      <c r="AG491" s="11"/>
      <c r="AH491" s="294"/>
      <c r="AI491" s="318"/>
      <c r="AJ491" s="11"/>
      <c r="AK491" s="11"/>
      <c r="AL491" s="292"/>
      <c r="AM491" s="409"/>
      <c r="AN491" s="294"/>
      <c r="AO491" s="301"/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2:62" ht="15.75" customHeight="1"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/>
      <c r="W492" s="14"/>
      <c r="X492" s="14"/>
      <c r="Y492" s="14"/>
      <c r="Z492" s="292"/>
      <c r="AA492" s="11"/>
      <c r="AB492" s="11"/>
      <c r="AC492" s="292"/>
      <c r="AD492" s="11"/>
      <c r="AE492" s="14"/>
      <c r="AF492" s="292"/>
      <c r="AG492" s="11"/>
      <c r="AH492" s="294"/>
      <c r="AI492" s="318"/>
      <c r="AJ492" s="11"/>
      <c r="AK492" s="11"/>
      <c r="AL492" s="292"/>
      <c r="AM492" s="409"/>
      <c r="AN492" s="294"/>
      <c r="AO492" s="301"/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2:62" ht="15.75" customHeight="1" thickBot="1"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/>
      <c r="W493" s="14"/>
      <c r="X493" s="14"/>
      <c r="Y493" s="14"/>
      <c r="Z493" s="292"/>
      <c r="AA493" s="11"/>
      <c r="AB493" s="11"/>
      <c r="AC493" s="292"/>
      <c r="AD493" s="11"/>
      <c r="AE493" s="14"/>
      <c r="AF493" s="292"/>
      <c r="AG493" s="11"/>
      <c r="AH493" s="294"/>
      <c r="AI493" s="318"/>
      <c r="AJ493" s="11"/>
      <c r="AK493" s="11"/>
      <c r="AL493" s="292"/>
      <c r="AM493" s="409"/>
      <c r="AN493" s="294"/>
      <c r="AO493" s="301"/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2:62" ht="15.75" hidden="1" customHeight="1"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/>
      <c r="W494" s="14"/>
      <c r="X494" s="14"/>
      <c r="Y494" s="14"/>
      <c r="Z494" s="292"/>
      <c r="AA494" s="11"/>
      <c r="AB494" s="11"/>
      <c r="AC494" s="292"/>
      <c r="AD494" s="11"/>
      <c r="AE494" s="14"/>
      <c r="AF494" s="292"/>
      <c r="AG494" s="11"/>
      <c r="AH494" s="294"/>
      <c r="AI494" s="318"/>
      <c r="AJ494" s="11"/>
      <c r="AK494" s="11"/>
      <c r="AL494" s="292"/>
      <c r="AM494" s="409"/>
      <c r="AN494" s="294"/>
      <c r="AO494" s="301"/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2:62" ht="15.75" hidden="1" customHeight="1"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/>
      <c r="W495" s="14"/>
      <c r="X495" s="14"/>
      <c r="Y495" s="14"/>
      <c r="Z495" s="292"/>
      <c r="AA495" s="11"/>
      <c r="AB495" s="11"/>
      <c r="AC495" s="292"/>
      <c r="AD495" s="11"/>
      <c r="AE495" s="14"/>
      <c r="AF495" s="292"/>
      <c r="AG495" s="11"/>
      <c r="AH495" s="294"/>
      <c r="AI495" s="318"/>
      <c r="AJ495" s="11"/>
      <c r="AK495" s="11"/>
      <c r="AL495" s="292"/>
      <c r="AM495" s="409"/>
      <c r="AN495" s="294"/>
      <c r="AO495" s="301"/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2:62" ht="15.75" hidden="1" customHeight="1"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/>
      <c r="W496" s="14"/>
      <c r="X496" s="258"/>
      <c r="Y496" s="14"/>
      <c r="Z496" s="292"/>
      <c r="AA496" s="11"/>
      <c r="AB496" s="11"/>
      <c r="AC496" s="292"/>
      <c r="AD496" s="11"/>
      <c r="AE496" s="14"/>
      <c r="AF496" s="292"/>
      <c r="AG496" s="11"/>
      <c r="AH496" s="294"/>
      <c r="AI496" s="318"/>
      <c r="AJ496" s="11"/>
      <c r="AK496" s="11"/>
      <c r="AL496" s="292"/>
      <c r="AM496" s="409"/>
      <c r="AN496" s="294"/>
      <c r="AO496" s="301"/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2:62" ht="15.75" customHeight="1" thickTop="1" thickBot="1"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/>
      <c r="W497" s="382"/>
      <c r="X497" s="383"/>
      <c r="Y497" s="384"/>
      <c r="Z497" s="385"/>
      <c r="AA497" s="383"/>
      <c r="AB497" s="384"/>
      <c r="AC497" s="385"/>
      <c r="AD497" s="383"/>
      <c r="AE497" s="384"/>
      <c r="AF497" s="386"/>
      <c r="AG497" s="387"/>
      <c r="AH497" s="387"/>
      <c r="AI497" s="388"/>
      <c r="AJ497" s="389"/>
      <c r="AK497" s="384"/>
      <c r="AL497" s="386"/>
      <c r="AM497" s="390"/>
      <c r="AN497" s="386"/>
      <c r="AO497" s="410"/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2:62" ht="15.75" customHeight="1" thickTop="1"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2:62" ht="15.75" customHeight="1"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2:62" ht="15.75" customHeight="1"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/>
      <c r="AA500" s="258"/>
      <c r="AB500" s="258"/>
      <c r="AC500" s="258"/>
      <c r="AD500" s="258"/>
      <c r="AE500" s="258"/>
      <c r="AF500" s="258"/>
      <c r="AG500" s="258"/>
      <c r="AH500" s="258"/>
      <c r="AI500" s="258"/>
      <c r="AJ500" s="258"/>
      <c r="AK500" s="258"/>
      <c r="AL500" s="258"/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2:62" ht="15.75" customHeight="1"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/>
      <c r="AA501" s="258"/>
      <c r="AB501" s="258"/>
      <c r="AC501" s="258"/>
      <c r="AD501" s="258"/>
      <c r="AE501" s="258"/>
      <c r="AF501" s="413"/>
      <c r="AG501" s="258"/>
      <c r="AH501" s="258"/>
      <c r="AI501" s="258"/>
      <c r="AJ501" s="258"/>
      <c r="AK501" s="258"/>
      <c r="AL501" s="258"/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2:62" ht="15.75" customHeight="1"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322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2:62" ht="15.75" customHeight="1"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322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2:62" ht="15.75" customHeight="1"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2:62" ht="15.75" customHeight="1"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322"/>
      <c r="AG505" s="258"/>
      <c r="AH505" s="258"/>
      <c r="AI505" s="258"/>
      <c r="AJ505" s="258"/>
      <c r="AK505" s="258"/>
      <c r="AL505" s="322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2:62" ht="15.75" customHeight="1"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2:62" ht="15.75" hidden="1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2:62" ht="15.7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2:62" ht="15.7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2:62" ht="15.7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2:62" ht="15.7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258"/>
      <c r="AG511" s="258"/>
      <c r="AH511" s="258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2:62" ht="15.7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258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15.7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15.7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258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15.7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15.7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15.7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15.7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15.7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15.7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15.7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15.7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15.7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15.7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15.7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15.7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15.7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15.7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15.7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15.7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15.7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15.7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15.7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15.7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15.7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1367" priority="317" stopIfTrue="1">
      <formula>"esterreur(reference)"</formula>
    </cfRule>
  </conditionalFormatting>
  <conditionalFormatting sqref="M95:M96">
    <cfRule type="expression" dxfId="1366" priority="318" stopIfTrue="1">
      <formula>"esterreur(reference)"</formula>
    </cfRule>
  </conditionalFormatting>
  <conditionalFormatting sqref="H275:H280 J275:K280">
    <cfRule type="expression" dxfId="1365" priority="319" stopIfTrue="1">
      <formula>"esterreur(reference)"</formula>
    </cfRule>
  </conditionalFormatting>
  <conditionalFormatting sqref="H219:H224 J219:K224">
    <cfRule type="expression" dxfId="1364" priority="320" stopIfTrue="1">
      <formula>"esterreur(reference)"</formula>
    </cfRule>
  </conditionalFormatting>
  <conditionalFormatting sqref="H141:H147 J141:K147">
    <cfRule type="expression" dxfId="1363" priority="321" stopIfTrue="1">
      <formula>"esterreur(reference)"</formula>
    </cfRule>
  </conditionalFormatting>
  <conditionalFormatting sqref="H137:H139 J137:K139">
    <cfRule type="expression" dxfId="1362" priority="322" stopIfTrue="1">
      <formula>"esterreur(reference)"</formula>
    </cfRule>
  </conditionalFormatting>
  <conditionalFormatting sqref="H140 J140:K140">
    <cfRule type="expression" dxfId="1361" priority="323" stopIfTrue="1">
      <formula>"esterreur(reference)"</formula>
    </cfRule>
  </conditionalFormatting>
  <conditionalFormatting sqref="L82">
    <cfRule type="expression" dxfId="1360" priority="297" stopIfTrue="1">
      <formula>"esterreur(reference)"</formula>
    </cfRule>
  </conditionalFormatting>
  <conditionalFormatting sqref="M311">
    <cfRule type="expression" dxfId="1359" priority="324" stopIfTrue="1">
      <formula>"esterreur(reference)"</formula>
    </cfRule>
  </conditionalFormatting>
  <conditionalFormatting sqref="R311">
    <cfRule type="expression" dxfId="1358" priority="325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1357" priority="326" operator="greaterThan">
      <formula>0</formula>
    </cfRule>
  </conditionalFormatting>
  <conditionalFormatting sqref="AH468:AI479">
    <cfRule type="cellIs" dxfId="1356" priority="327" operator="lessThan">
      <formula>0</formula>
    </cfRule>
  </conditionalFormatting>
  <conditionalFormatting sqref="AH491:AH496">
    <cfRule type="cellIs" dxfId="1355" priority="328" operator="greaterThan">
      <formula>0</formula>
    </cfRule>
  </conditionalFormatting>
  <conditionalFormatting sqref="J281:K283">
    <cfRule type="expression" dxfId="1354" priority="329" stopIfTrue="1">
      <formula>"esterreur(reference)"</formula>
    </cfRule>
  </conditionalFormatting>
  <conditionalFormatting sqref="K356 J356:J357 H356:I356 L355:L356 H358:L358">
    <cfRule type="expression" dxfId="1353" priority="330" stopIfTrue="1">
      <formula>"esterreur(reference)"</formula>
    </cfRule>
  </conditionalFormatting>
  <conditionalFormatting sqref="H396">
    <cfRule type="expression" dxfId="1352" priority="331" stopIfTrue="1">
      <formula>"esterreur(reference)"</formula>
    </cfRule>
  </conditionalFormatting>
  <conditionalFormatting sqref="I376:L376 H377:H392 J377:K392">
    <cfRule type="expression" dxfId="1351" priority="332" stopIfTrue="1">
      <formula>"esterreur(reference)"</formula>
    </cfRule>
  </conditionalFormatting>
  <conditionalFormatting sqref="H397:L398 I396:L396 H395:L395 H393:H394 J393:K393">
    <cfRule type="expression" dxfId="1350" priority="333" stopIfTrue="1">
      <formula>"esterreur(reference)"</formula>
    </cfRule>
  </conditionalFormatting>
  <conditionalFormatting sqref="H360:L362 H359 K359">
    <cfRule type="expression" dxfId="1349" priority="334" stopIfTrue="1">
      <formula>"esterreur(reference)"</formula>
    </cfRule>
  </conditionalFormatting>
  <conditionalFormatting sqref="K394">
    <cfRule type="expression" dxfId="1348" priority="335" stopIfTrue="1">
      <formula>"esterreur(reference)"</formula>
    </cfRule>
  </conditionalFormatting>
  <conditionalFormatting sqref="H316:L316">
    <cfRule type="expression" dxfId="1347" priority="336" stopIfTrue="1">
      <formula>"esterreur(reference)"</formula>
    </cfRule>
  </conditionalFormatting>
  <conditionalFormatting sqref="H196:L196">
    <cfRule type="expression" dxfId="1346" priority="337" stopIfTrue="1">
      <formula>"esterreur(reference)"</formula>
    </cfRule>
  </conditionalFormatting>
  <conditionalFormatting sqref="H55:H56 J55:K56 H71 J71:K71">
    <cfRule type="expression" dxfId="1345" priority="338" stopIfTrue="1">
      <formula>"esterreur(reference)"</formula>
    </cfRule>
  </conditionalFormatting>
  <conditionalFormatting sqref="J61:K70 H61:H70">
    <cfRule type="expression" dxfId="1344" priority="339" stopIfTrue="1">
      <formula>"esterreur(reference)"</formula>
    </cfRule>
  </conditionalFormatting>
  <conditionalFormatting sqref="H57:H59 J57:K59">
    <cfRule type="expression" dxfId="1343" priority="340" stopIfTrue="1">
      <formula>"esterreur(reference)"</formula>
    </cfRule>
  </conditionalFormatting>
  <conditionalFormatting sqref="H60 J60:K60">
    <cfRule type="expression" dxfId="1342" priority="341" stopIfTrue="1">
      <formula>"esterreur(reference)"</formula>
    </cfRule>
  </conditionalFormatting>
  <conditionalFormatting sqref="L19 L21:L23">
    <cfRule type="expression" dxfId="1341" priority="315" stopIfTrue="1">
      <formula>"esterreur(reference)"</formula>
    </cfRule>
  </conditionalFormatting>
  <conditionalFormatting sqref="K98">
    <cfRule type="expression" dxfId="1340" priority="342" stopIfTrue="1">
      <formula>"esterreur(reference)"</formula>
    </cfRule>
  </conditionalFormatting>
  <conditionalFormatting sqref="L331:L347">
    <cfRule type="expression" dxfId="1339" priority="212" stopIfTrue="1">
      <formula>"esterreur(reference)"</formula>
    </cfRule>
  </conditionalFormatting>
  <conditionalFormatting sqref="L16:L17">
    <cfRule type="expression" dxfId="1338" priority="316" stopIfTrue="1">
      <formula>"esterreur(reference)"</formula>
    </cfRule>
  </conditionalFormatting>
  <conditionalFormatting sqref="L20">
    <cfRule type="expression" dxfId="1337" priority="314" stopIfTrue="1">
      <formula>"esterreur(reference)"</formula>
    </cfRule>
  </conditionalFormatting>
  <conditionalFormatting sqref="L325">
    <cfRule type="expression" dxfId="1336" priority="216" stopIfTrue="1">
      <formula>"esterreur(reference)"</formula>
    </cfRule>
  </conditionalFormatting>
  <conditionalFormatting sqref="L326">
    <cfRule type="expression" dxfId="1335" priority="215" stopIfTrue="1">
      <formula>"esterreur(reference)"</formula>
    </cfRule>
  </conditionalFormatting>
  <conditionalFormatting sqref="L327">
    <cfRule type="expression" dxfId="1334" priority="214" stopIfTrue="1">
      <formula>"esterreur(reference)"</formula>
    </cfRule>
  </conditionalFormatting>
  <conditionalFormatting sqref="L328">
    <cfRule type="expression" dxfId="1333" priority="213" stopIfTrue="1">
      <formula>"esterreur(reference)"</formula>
    </cfRule>
  </conditionalFormatting>
  <conditionalFormatting sqref="L42">
    <cfRule type="expression" dxfId="1332" priority="313" stopIfTrue="1">
      <formula>"esterreur(reference)"</formula>
    </cfRule>
  </conditionalFormatting>
  <conditionalFormatting sqref="L43">
    <cfRule type="expression" dxfId="1331" priority="312" stopIfTrue="1">
      <formula>"esterreur(reference)"</formula>
    </cfRule>
  </conditionalFormatting>
  <conditionalFormatting sqref="L44">
    <cfRule type="expression" dxfId="1330" priority="311" stopIfTrue="1">
      <formula>"esterreur(reference)"</formula>
    </cfRule>
  </conditionalFormatting>
  <conditionalFormatting sqref="L45:L48">
    <cfRule type="expression" dxfId="1329" priority="310" stopIfTrue="1">
      <formula>"esterreur(reference)"</formula>
    </cfRule>
  </conditionalFormatting>
  <conditionalFormatting sqref="L55">
    <cfRule type="expression" dxfId="1328" priority="309" stopIfTrue="1">
      <formula>"esterreur(reference)"</formula>
    </cfRule>
  </conditionalFormatting>
  <conditionalFormatting sqref="L56">
    <cfRule type="expression" dxfId="1327" priority="308" stopIfTrue="1">
      <formula>"esterreur(reference)"</formula>
    </cfRule>
  </conditionalFormatting>
  <conditionalFormatting sqref="L271">
    <cfRule type="expression" dxfId="1326" priority="227" stopIfTrue="1">
      <formula>"esterreur(reference)"</formula>
    </cfRule>
  </conditionalFormatting>
  <conditionalFormatting sqref="L58">
    <cfRule type="expression" dxfId="1325" priority="307" stopIfTrue="1">
      <formula>"esterreur(reference)"</formula>
    </cfRule>
  </conditionalFormatting>
  <conditionalFormatting sqref="L61">
    <cfRule type="expression" dxfId="1324" priority="306" stopIfTrue="1">
      <formula>"esterreur(reference)"</formula>
    </cfRule>
  </conditionalFormatting>
  <conditionalFormatting sqref="L274">
    <cfRule type="expression" dxfId="1323" priority="225" stopIfTrue="1">
      <formula>"esterreur(reference)"</formula>
    </cfRule>
  </conditionalFormatting>
  <conditionalFormatting sqref="L63">
    <cfRule type="expression" dxfId="1322" priority="305" stopIfTrue="1">
      <formula>"esterreur(reference)"</formula>
    </cfRule>
  </conditionalFormatting>
  <conditionalFormatting sqref="L62">
    <cfRule type="expression" dxfId="1321" priority="304" stopIfTrue="1">
      <formula>"esterreur(reference)"</formula>
    </cfRule>
  </conditionalFormatting>
  <conditionalFormatting sqref="L64">
    <cfRule type="expression" dxfId="1320" priority="303" stopIfTrue="1">
      <formula>"esterreur(reference)"</formula>
    </cfRule>
  </conditionalFormatting>
  <conditionalFormatting sqref="L65">
    <cfRule type="expression" dxfId="1319" priority="302" stopIfTrue="1">
      <formula>"esterreur(reference)"</formula>
    </cfRule>
  </conditionalFormatting>
  <conditionalFormatting sqref="L69 L66:L67">
    <cfRule type="expression" dxfId="1318" priority="301" stopIfTrue="1">
      <formula>"esterreur(reference)"</formula>
    </cfRule>
  </conditionalFormatting>
  <conditionalFormatting sqref="L70">
    <cfRule type="expression" dxfId="1317" priority="300" stopIfTrue="1">
      <formula>"esterreur(reference)"</formula>
    </cfRule>
  </conditionalFormatting>
  <conditionalFormatting sqref="L76:L77">
    <cfRule type="expression" dxfId="1316" priority="299" stopIfTrue="1">
      <formula>"esterreur(reference)"</formula>
    </cfRule>
  </conditionalFormatting>
  <conditionalFormatting sqref="L78:L81">
    <cfRule type="expression" dxfId="1315" priority="298" stopIfTrue="1">
      <formula>"esterreur(reference)"</formula>
    </cfRule>
  </conditionalFormatting>
  <conditionalFormatting sqref="L57">
    <cfRule type="expression" dxfId="1314" priority="296" stopIfTrue="1">
      <formula>"esterreur(reference)"</formula>
    </cfRule>
  </conditionalFormatting>
  <conditionalFormatting sqref="L94:L95">
    <cfRule type="expression" dxfId="1313" priority="295" stopIfTrue="1">
      <formula>"esterreur(reference)"</formula>
    </cfRule>
  </conditionalFormatting>
  <conditionalFormatting sqref="L98">
    <cfRule type="expression" dxfId="1312" priority="294" stopIfTrue="1">
      <formula>"esterreur(reference)"</formula>
    </cfRule>
  </conditionalFormatting>
  <conditionalFormatting sqref="L99">
    <cfRule type="expression" dxfId="1311" priority="293" stopIfTrue="1">
      <formula>"esterreur(reference)"</formula>
    </cfRule>
  </conditionalFormatting>
  <conditionalFormatting sqref="L101">
    <cfRule type="expression" dxfId="1310" priority="292" stopIfTrue="1">
      <formula>"esterreur(reference)"</formula>
    </cfRule>
  </conditionalFormatting>
  <conditionalFormatting sqref="L102">
    <cfRule type="expression" dxfId="1309" priority="291" stopIfTrue="1">
      <formula>"esterreur(reference)"</formula>
    </cfRule>
  </conditionalFormatting>
  <conditionalFormatting sqref="L103">
    <cfRule type="expression" dxfId="1308" priority="290" stopIfTrue="1">
      <formula>"esterreur(reference)"</formula>
    </cfRule>
  </conditionalFormatting>
  <conditionalFormatting sqref="L111">
    <cfRule type="expression" dxfId="1307" priority="289" stopIfTrue="1">
      <formula>"esterreur(reference)"</formula>
    </cfRule>
  </conditionalFormatting>
  <conditionalFormatting sqref="L112">
    <cfRule type="expression" dxfId="1306" priority="288" stopIfTrue="1">
      <formula>"esterreur(reference)"</formula>
    </cfRule>
  </conditionalFormatting>
  <conditionalFormatting sqref="L207">
    <cfRule type="expression" dxfId="1305" priority="249" stopIfTrue="1">
      <formula>"esterreur(reference)"</formula>
    </cfRule>
  </conditionalFormatting>
  <conditionalFormatting sqref="L114">
    <cfRule type="expression" dxfId="1304" priority="287" stopIfTrue="1">
      <formula>"esterreur(reference)"</formula>
    </cfRule>
  </conditionalFormatting>
  <conditionalFormatting sqref="L116:L119">
    <cfRule type="expression" dxfId="1303" priority="286" stopIfTrue="1">
      <formula>"esterreur(reference)"</formula>
    </cfRule>
  </conditionalFormatting>
  <conditionalFormatting sqref="L120">
    <cfRule type="expression" dxfId="1302" priority="285" stopIfTrue="1">
      <formula>"esterreur(reference)"</formula>
    </cfRule>
  </conditionalFormatting>
  <conditionalFormatting sqref="L130">
    <cfRule type="expression" dxfId="1301" priority="282" stopIfTrue="1">
      <formula>"esterreur(reference)"</formula>
    </cfRule>
  </conditionalFormatting>
  <conditionalFormatting sqref="L124">
    <cfRule type="expression" dxfId="1300" priority="284" stopIfTrue="1">
      <formula>"esterreur(reference)"</formula>
    </cfRule>
  </conditionalFormatting>
  <conditionalFormatting sqref="L123">
    <cfRule type="expression" dxfId="1299" priority="283" stopIfTrue="1">
      <formula>"esterreur(reference)"</formula>
    </cfRule>
  </conditionalFormatting>
  <conditionalFormatting sqref="L138">
    <cfRule type="expression" dxfId="1298" priority="276" stopIfTrue="1">
      <formula>"esterreur(reference)"</formula>
    </cfRule>
  </conditionalFormatting>
  <conditionalFormatting sqref="L131">
    <cfRule type="expression" dxfId="1297" priority="281" stopIfTrue="1">
      <formula>"esterreur(reference)"</formula>
    </cfRule>
  </conditionalFormatting>
  <conditionalFormatting sqref="L132">
    <cfRule type="expression" dxfId="1296" priority="280" stopIfTrue="1">
      <formula>"esterreur(reference)"</formula>
    </cfRule>
  </conditionalFormatting>
  <conditionalFormatting sqref="L133">
    <cfRule type="expression" dxfId="1295" priority="279" stopIfTrue="1">
      <formula>"esterreur(reference)"</formula>
    </cfRule>
  </conditionalFormatting>
  <conditionalFormatting sqref="L139">
    <cfRule type="expression" dxfId="1294" priority="275" stopIfTrue="1">
      <formula>"esterreur(reference)"</formula>
    </cfRule>
  </conditionalFormatting>
  <conditionalFormatting sqref="L136">
    <cfRule type="expression" dxfId="1293" priority="278" stopIfTrue="1">
      <formula>"esterreur(reference)"</formula>
    </cfRule>
  </conditionalFormatting>
  <conditionalFormatting sqref="L137">
    <cfRule type="expression" dxfId="1292" priority="277" stopIfTrue="1">
      <formula>"esterreur(reference)"</formula>
    </cfRule>
  </conditionalFormatting>
  <conditionalFormatting sqref="L140">
    <cfRule type="expression" dxfId="1291" priority="274" stopIfTrue="1">
      <formula>"esterreur(reference)"</formula>
    </cfRule>
  </conditionalFormatting>
  <conditionalFormatting sqref="L141">
    <cfRule type="expression" dxfId="1290" priority="273" stopIfTrue="1">
      <formula>"esterreur(reference)"</formula>
    </cfRule>
  </conditionalFormatting>
  <conditionalFormatting sqref="L142">
    <cfRule type="expression" dxfId="1289" priority="272" stopIfTrue="1">
      <formula>"esterreur(reference)"</formula>
    </cfRule>
  </conditionalFormatting>
  <conditionalFormatting sqref="L143">
    <cfRule type="expression" dxfId="1288" priority="271" stopIfTrue="1">
      <formula>"esterreur(reference)"</formula>
    </cfRule>
  </conditionalFormatting>
  <conditionalFormatting sqref="L144">
    <cfRule type="expression" dxfId="1287" priority="270" stopIfTrue="1">
      <formula>"esterreur(reference)"</formula>
    </cfRule>
  </conditionalFormatting>
  <conditionalFormatting sqref="L145">
    <cfRule type="expression" dxfId="1286" priority="269" stopIfTrue="1">
      <formula>"esterreur(reference)"</formula>
    </cfRule>
  </conditionalFormatting>
  <conditionalFormatting sqref="L146">
    <cfRule type="expression" dxfId="1285" priority="268" stopIfTrue="1">
      <formula>"esterreur(reference)"</formula>
    </cfRule>
  </conditionalFormatting>
  <conditionalFormatting sqref="L147">
    <cfRule type="expression" dxfId="1284" priority="267" stopIfTrue="1">
      <formula>"esterreur(reference)"</formula>
    </cfRule>
  </conditionalFormatting>
  <conditionalFormatting sqref="L155">
    <cfRule type="expression" dxfId="1283" priority="266" stopIfTrue="1">
      <formula>"esterreur(reference)"</formula>
    </cfRule>
  </conditionalFormatting>
  <conditionalFormatting sqref="L157">
    <cfRule type="expression" dxfId="1282" priority="264" stopIfTrue="1">
      <formula>"esterreur(reference)"</formula>
    </cfRule>
  </conditionalFormatting>
  <conditionalFormatting sqref="L156">
    <cfRule type="expression" dxfId="1281" priority="265" stopIfTrue="1">
      <formula>"esterreur(reference)"</formula>
    </cfRule>
  </conditionalFormatting>
  <conditionalFormatting sqref="L115">
    <cfRule type="expression" dxfId="1280" priority="263" stopIfTrue="1">
      <formula>"esterreur(reference)"</formula>
    </cfRule>
  </conditionalFormatting>
  <conditionalFormatting sqref="L113">
    <cfRule type="expression" dxfId="1279" priority="262" stopIfTrue="1">
      <formula>"esterreur(reference)"</formula>
    </cfRule>
  </conditionalFormatting>
  <conditionalFormatting sqref="L171">
    <cfRule type="expression" dxfId="1278" priority="261" stopIfTrue="1">
      <formula>"esterreur(reference)"</formula>
    </cfRule>
  </conditionalFormatting>
  <conditionalFormatting sqref="L174">
    <cfRule type="expression" dxfId="1277" priority="260" stopIfTrue="1">
      <formula>"esterreur(reference)"</formula>
    </cfRule>
  </conditionalFormatting>
  <conditionalFormatting sqref="L177">
    <cfRule type="expression" dxfId="1276" priority="259" stopIfTrue="1">
      <formula>"esterreur(reference)"</formula>
    </cfRule>
  </conditionalFormatting>
  <conditionalFormatting sqref="L187">
    <cfRule type="expression" dxfId="1275" priority="258" stopIfTrue="1">
      <formula>"esterreur(reference)"</formula>
    </cfRule>
  </conditionalFormatting>
  <conditionalFormatting sqref="L197">
    <cfRule type="expression" dxfId="1274" priority="257" stopIfTrue="1">
      <formula>"esterreur(reference)"</formula>
    </cfRule>
  </conditionalFormatting>
  <conditionalFormatting sqref="L199">
    <cfRule type="expression" dxfId="1273" priority="256" stopIfTrue="1">
      <formula>"esterreur(reference)"</formula>
    </cfRule>
  </conditionalFormatting>
  <conditionalFormatting sqref="L198">
    <cfRule type="expression" dxfId="1272" priority="255" stopIfTrue="1">
      <formula>"esterreur(reference)"</formula>
    </cfRule>
  </conditionalFormatting>
  <conditionalFormatting sqref="L200">
    <cfRule type="expression" dxfId="1271" priority="254" stopIfTrue="1">
      <formula>"esterreur(reference)"</formula>
    </cfRule>
  </conditionalFormatting>
  <conditionalFormatting sqref="L201">
    <cfRule type="expression" dxfId="1270" priority="253" stopIfTrue="1">
      <formula>"esterreur(reference)"</formula>
    </cfRule>
  </conditionalFormatting>
  <conditionalFormatting sqref="L202:L204">
    <cfRule type="expression" dxfId="1269" priority="252" stopIfTrue="1">
      <formula>"esterreur(reference)"</formula>
    </cfRule>
  </conditionalFormatting>
  <conditionalFormatting sqref="L206">
    <cfRule type="expression" dxfId="1268" priority="250" stopIfTrue="1">
      <formula>"esterreur(reference)"</formula>
    </cfRule>
  </conditionalFormatting>
  <conditionalFormatting sqref="L205">
    <cfRule type="expression" dxfId="1267" priority="251" stopIfTrue="1">
      <formula>"esterreur(reference)"</formula>
    </cfRule>
  </conditionalFormatting>
  <conditionalFormatting sqref="L208">
    <cfRule type="expression" dxfId="1266" priority="248" stopIfTrue="1">
      <formula>"esterreur(reference)"</formula>
    </cfRule>
  </conditionalFormatting>
  <conditionalFormatting sqref="L211:L224">
    <cfRule type="expression" dxfId="1265" priority="247" stopIfTrue="1">
      <formula>"esterreur(reference)"</formula>
    </cfRule>
  </conditionalFormatting>
  <conditionalFormatting sqref="L225:L227">
    <cfRule type="expression" dxfId="1264" priority="246" stopIfTrue="1">
      <formula>"esterreur(reference)"</formula>
    </cfRule>
  </conditionalFormatting>
  <conditionalFormatting sqref="L180">
    <cfRule type="expression" dxfId="1263" priority="245" stopIfTrue="1">
      <formula>"esterreur(reference)"</formula>
    </cfRule>
  </conditionalFormatting>
  <conditionalFormatting sqref="L243">
    <cfRule type="expression" dxfId="1262" priority="244" stopIfTrue="1">
      <formula>"esterreur(reference)"</formula>
    </cfRule>
  </conditionalFormatting>
  <conditionalFormatting sqref="L246">
    <cfRule type="expression" dxfId="1261" priority="243" stopIfTrue="1">
      <formula>"esterreur(reference)"</formula>
    </cfRule>
  </conditionalFormatting>
  <conditionalFormatting sqref="L253">
    <cfRule type="expression" dxfId="1260" priority="242" stopIfTrue="1">
      <formula>"esterreur(reference)"</formula>
    </cfRule>
  </conditionalFormatting>
  <conditionalFormatting sqref="L254">
    <cfRule type="expression" dxfId="1259" priority="241" stopIfTrue="1">
      <formula>"esterreur(reference)"</formula>
    </cfRule>
  </conditionalFormatting>
  <conditionalFormatting sqref="L255">
    <cfRule type="expression" dxfId="1258" priority="240" stopIfTrue="1">
      <formula>"esterreur(reference)"</formula>
    </cfRule>
  </conditionalFormatting>
  <conditionalFormatting sqref="L256">
    <cfRule type="expression" dxfId="1257" priority="239" stopIfTrue="1">
      <formula>"esterreur(reference)"</formula>
    </cfRule>
  </conditionalFormatting>
  <conditionalFormatting sqref="L257">
    <cfRule type="expression" dxfId="1256" priority="238" stopIfTrue="1">
      <formula>"esterreur(reference)"</formula>
    </cfRule>
  </conditionalFormatting>
  <conditionalFormatting sqref="L258">
    <cfRule type="expression" dxfId="1255" priority="237" stopIfTrue="1">
      <formula>"esterreur(reference)"</formula>
    </cfRule>
  </conditionalFormatting>
  <conditionalFormatting sqref="L259">
    <cfRule type="expression" dxfId="1254" priority="236" stopIfTrue="1">
      <formula>"esterreur(reference)"</formula>
    </cfRule>
  </conditionalFormatting>
  <conditionalFormatting sqref="L260">
    <cfRule type="expression" dxfId="1253" priority="235" stopIfTrue="1">
      <formula>"esterreur(reference)"</formula>
    </cfRule>
  </conditionalFormatting>
  <conditionalFormatting sqref="L261">
    <cfRule type="expression" dxfId="1252" priority="234" stopIfTrue="1">
      <formula>"esterreur(reference)"</formula>
    </cfRule>
  </conditionalFormatting>
  <conditionalFormatting sqref="L262">
    <cfRule type="expression" dxfId="1251" priority="233" stopIfTrue="1">
      <formula>"esterreur(reference)"</formula>
    </cfRule>
  </conditionalFormatting>
  <conditionalFormatting sqref="L263:L264">
    <cfRule type="expression" dxfId="1250" priority="232" stopIfTrue="1">
      <formula>"esterreur(reference)"</formula>
    </cfRule>
  </conditionalFormatting>
  <conditionalFormatting sqref="L268">
    <cfRule type="expression" dxfId="1249" priority="230" stopIfTrue="1">
      <formula>"esterreur(reference)"</formula>
    </cfRule>
  </conditionalFormatting>
  <conditionalFormatting sqref="L267">
    <cfRule type="expression" dxfId="1248" priority="231" stopIfTrue="1">
      <formula>"esterreur(reference)"</formula>
    </cfRule>
  </conditionalFormatting>
  <conditionalFormatting sqref="L269">
    <cfRule type="expression" dxfId="1247" priority="229" stopIfTrue="1">
      <formula>"esterreur(reference)"</formula>
    </cfRule>
  </conditionalFormatting>
  <conditionalFormatting sqref="L270">
    <cfRule type="expression" dxfId="1246" priority="228" stopIfTrue="1">
      <formula>"esterreur(reference)"</formula>
    </cfRule>
  </conditionalFormatting>
  <conditionalFormatting sqref="L272:L273">
    <cfRule type="expression" dxfId="1245" priority="226" stopIfTrue="1">
      <formula>"esterreur(reference)"</formula>
    </cfRule>
  </conditionalFormatting>
  <conditionalFormatting sqref="L295:L300">
    <cfRule type="expression" dxfId="1244" priority="224" stopIfTrue="1">
      <formula>"esterreur(reference)"</formula>
    </cfRule>
  </conditionalFormatting>
  <conditionalFormatting sqref="L301">
    <cfRule type="expression" dxfId="1243" priority="223" stopIfTrue="1">
      <formula>"esterreur(reference)"</formula>
    </cfRule>
  </conditionalFormatting>
  <conditionalFormatting sqref="L302">
    <cfRule type="expression" dxfId="1242" priority="222" stopIfTrue="1">
      <formula>"esterreur(reference)"</formula>
    </cfRule>
  </conditionalFormatting>
  <conditionalFormatting sqref="L306">
    <cfRule type="expression" dxfId="1241" priority="221" stopIfTrue="1">
      <formula>"esterreur(reference)"</formula>
    </cfRule>
  </conditionalFormatting>
  <conditionalFormatting sqref="L307">
    <cfRule type="expression" dxfId="1240" priority="220" stopIfTrue="1">
      <formula>"esterreur(reference)"</formula>
    </cfRule>
  </conditionalFormatting>
  <conditionalFormatting sqref="L311">
    <cfRule type="expression" dxfId="1239" priority="219" stopIfTrue="1">
      <formula>"esterreur(reference)"</formula>
    </cfRule>
  </conditionalFormatting>
  <conditionalFormatting sqref="L317">
    <cfRule type="expression" dxfId="1238" priority="218" stopIfTrue="1">
      <formula>"esterreur(reference)"</formula>
    </cfRule>
  </conditionalFormatting>
  <conditionalFormatting sqref="L318">
    <cfRule type="expression" dxfId="1237" priority="217" stopIfTrue="1">
      <formula>"esterreur(reference)"</formula>
    </cfRule>
  </conditionalFormatting>
  <conditionalFormatting sqref="K5">
    <cfRule type="expression" dxfId="1236" priority="211" stopIfTrue="1">
      <formula>"esterreur(reference)"</formula>
    </cfRule>
  </conditionalFormatting>
  <conditionalFormatting sqref="L5">
    <cfRule type="expression" dxfId="1235" priority="210" stopIfTrue="1">
      <formula>"esterreur(reference)"</formula>
    </cfRule>
  </conditionalFormatting>
  <conditionalFormatting sqref="K182">
    <cfRule type="expression" dxfId="1234" priority="209" stopIfTrue="1">
      <formula>"esterreur(reference)"</formula>
    </cfRule>
  </conditionalFormatting>
  <conditionalFormatting sqref="K243">
    <cfRule type="expression" dxfId="1233" priority="208" stopIfTrue="1">
      <formula>"esterreur(reference)"</formula>
    </cfRule>
  </conditionalFormatting>
  <conditionalFormatting sqref="K246">
    <cfRule type="expression" dxfId="1232" priority="207" stopIfTrue="1">
      <formula>"esterreur(reference)"</formula>
    </cfRule>
  </conditionalFormatting>
  <conditionalFormatting sqref="J306:J307">
    <cfRule type="expression" dxfId="1231" priority="206" stopIfTrue="1">
      <formula>"esterreur(reference)"</formula>
    </cfRule>
  </conditionalFormatting>
  <conditionalFormatting sqref="K187">
    <cfRule type="expression" dxfId="1230" priority="205" stopIfTrue="1">
      <formula>"esterreur(reference)"</formula>
    </cfRule>
  </conditionalFormatting>
  <conditionalFormatting sqref="K190">
    <cfRule type="expression" dxfId="1229" priority="204" stopIfTrue="1">
      <formula>"esterreur(reference)"</formula>
    </cfRule>
  </conditionalFormatting>
  <conditionalFormatting sqref="J311">
    <cfRule type="expression" dxfId="1228" priority="203" stopIfTrue="1">
      <formula>"esterreur(reference)"</formula>
    </cfRule>
  </conditionalFormatting>
  <conditionalFormatting sqref="L364:L375">
    <cfRule type="expression" dxfId="1227" priority="202" stopIfTrue="1">
      <formula>"esterreur(reference)"</formula>
    </cfRule>
  </conditionalFormatting>
  <conditionalFormatting sqref="L377:L393">
    <cfRule type="expression" dxfId="1226" priority="201" stopIfTrue="1">
      <formula>"esterreur(reference)"</formula>
    </cfRule>
  </conditionalFormatting>
  <conditionalFormatting sqref="K93">
    <cfRule type="expression" dxfId="1225" priority="200" stopIfTrue="1">
      <formula>"esterreur(reference)"</formula>
    </cfRule>
  </conditionalFormatting>
  <conditionalFormatting sqref="K239">
    <cfRule type="expression" dxfId="1224" priority="199" stopIfTrue="1">
      <formula>"esterreur(reference)"</formula>
    </cfRule>
  </conditionalFormatting>
  <conditionalFormatting sqref="L239">
    <cfRule type="expression" dxfId="1223" priority="198" stopIfTrue="1">
      <formula>"esterreur(reference)"</formula>
    </cfRule>
  </conditionalFormatting>
  <conditionalFormatting sqref="F183">
    <cfRule type="expression" dxfId="1222" priority="197" stopIfTrue="1">
      <formula>"esterreur(reference)"</formula>
    </cfRule>
  </conditionalFormatting>
  <conditionalFormatting sqref="J359">
    <cfRule type="expression" dxfId="1221" priority="196" stopIfTrue="1">
      <formula>"esterreur(reference)"</formula>
    </cfRule>
  </conditionalFormatting>
  <conditionalFormatting sqref="L359">
    <cfRule type="expression" dxfId="1220" priority="195" stopIfTrue="1">
      <formula>"esterreur(reference)"</formula>
    </cfRule>
  </conditionalFormatting>
  <conditionalFormatting sqref="S185">
    <cfRule type="expression" dxfId="1219" priority="194" stopIfTrue="1">
      <formula>"esterreur(reference)"</formula>
    </cfRule>
  </conditionalFormatting>
  <conditionalFormatting sqref="K286">
    <cfRule type="expression" dxfId="1218" priority="193" stopIfTrue="1">
      <formula>"esterreur(reference)"</formula>
    </cfRule>
  </conditionalFormatting>
  <conditionalFormatting sqref="AO408:AO413">
    <cfRule type="cellIs" dxfId="1217" priority="192" operator="greaterThan">
      <formula>0</formula>
    </cfRule>
  </conditionalFormatting>
  <conditionalFormatting sqref="L71">
    <cfRule type="expression" dxfId="1216" priority="191" stopIfTrue="1">
      <formula>"esterreur(reference)"</formula>
    </cfRule>
  </conditionalFormatting>
  <conditionalFormatting sqref="L210">
    <cfRule type="expression" dxfId="1215" priority="188" stopIfTrue="1">
      <formula>"esterreur(reference)"</formula>
    </cfRule>
  </conditionalFormatting>
  <conditionalFormatting sqref="L122">
    <cfRule type="expression" dxfId="1214" priority="190" stopIfTrue="1">
      <formula>"esterreur(reference)"</formula>
    </cfRule>
  </conditionalFormatting>
  <conditionalFormatting sqref="L266">
    <cfRule type="expression" dxfId="1213" priority="187" stopIfTrue="1">
      <formula>"esterreur(reference)"</formula>
    </cfRule>
  </conditionalFormatting>
  <conditionalFormatting sqref="L135">
    <cfRule type="expression" dxfId="1212" priority="189" stopIfTrue="1">
      <formula>"esterreur(reference)"</formula>
    </cfRule>
  </conditionalFormatting>
  <conditionalFormatting sqref="L330">
    <cfRule type="expression" dxfId="1211" priority="186" stopIfTrue="1">
      <formula>"esterreur(reference)"</formula>
    </cfRule>
  </conditionalFormatting>
  <conditionalFormatting sqref="L75">
    <cfRule type="expression" dxfId="1210" priority="185" stopIfTrue="1">
      <formula>"esterreur(reference)"</formula>
    </cfRule>
  </conditionalFormatting>
  <conditionalFormatting sqref="L60">
    <cfRule type="expression" dxfId="1209" priority="183" stopIfTrue="1">
      <formula>"esterreur(reference)"</formula>
    </cfRule>
  </conditionalFormatting>
  <conditionalFormatting sqref="L59">
    <cfRule type="expression" dxfId="1208" priority="184" stopIfTrue="1">
      <formula>"esterreur(reference)"</formula>
    </cfRule>
  </conditionalFormatting>
  <conditionalFormatting sqref="F5">
    <cfRule type="expression" dxfId="1207" priority="182" stopIfTrue="1">
      <formula>"esterreur(reference)"</formula>
    </cfRule>
  </conditionalFormatting>
  <conditionalFormatting sqref="O25:Q30 Q18 O83:Q85 O41:Q41 O72:Q72 Q24 O13:O14 O16 O18:O24 O49:Q54 O31:P40 O42:P48 Q6:Q14">
    <cfRule type="expression" dxfId="1206" priority="177" stopIfTrue="1">
      <formula>"esterreur(reference)"</formula>
    </cfRule>
  </conditionalFormatting>
  <conditionalFormatting sqref="P5">
    <cfRule type="expression" dxfId="1205" priority="154" stopIfTrue="1">
      <formula>"esterreur(reference)"</formula>
    </cfRule>
  </conditionalFormatting>
  <conditionalFormatting sqref="Q32">
    <cfRule type="expression" dxfId="1204" priority="172" stopIfTrue="1">
      <formula>"esterreur(reference)"</formula>
    </cfRule>
  </conditionalFormatting>
  <conditionalFormatting sqref="Q35">
    <cfRule type="expression" dxfId="1203" priority="171" stopIfTrue="1">
      <formula>"esterreur(reference)"</formula>
    </cfRule>
  </conditionalFormatting>
  <conditionalFormatting sqref="O55:P56 O71:P71">
    <cfRule type="expression" dxfId="1202" priority="178" stopIfTrue="1">
      <formula>"esterreur(reference)"</formula>
    </cfRule>
  </conditionalFormatting>
  <conditionalFormatting sqref="O61:P70">
    <cfRule type="expression" dxfId="1201" priority="179" stopIfTrue="1">
      <formula>"esterreur(reference)"</formula>
    </cfRule>
  </conditionalFormatting>
  <conditionalFormatting sqref="O57:P59">
    <cfRule type="expression" dxfId="1200" priority="180" stopIfTrue="1">
      <formula>"esterreur(reference)"</formula>
    </cfRule>
  </conditionalFormatting>
  <conditionalFormatting sqref="O60:P60">
    <cfRule type="expression" dxfId="1199" priority="181" stopIfTrue="1">
      <formula>"esterreur(reference)"</formula>
    </cfRule>
  </conditionalFormatting>
  <conditionalFormatting sqref="Q19 Q21:Q23">
    <cfRule type="expression" dxfId="1198" priority="175" stopIfTrue="1">
      <formula>"esterreur(reference)"</formula>
    </cfRule>
  </conditionalFormatting>
  <conditionalFormatting sqref="Q16:Q17">
    <cfRule type="expression" dxfId="1197" priority="176" stopIfTrue="1">
      <formula>"esterreur(reference)"</formula>
    </cfRule>
  </conditionalFormatting>
  <conditionalFormatting sqref="Q20">
    <cfRule type="expression" dxfId="1196" priority="174" stopIfTrue="1">
      <formula>"esterreur(reference)"</formula>
    </cfRule>
  </conditionalFormatting>
  <conditionalFormatting sqref="Q31 Q33:Q34">
    <cfRule type="expression" dxfId="1195" priority="173" stopIfTrue="1">
      <formula>"esterreur(reference)"</formula>
    </cfRule>
  </conditionalFormatting>
  <conditionalFormatting sqref="Q42">
    <cfRule type="expression" dxfId="1194" priority="170" stopIfTrue="1">
      <formula>"esterreur(reference)"</formula>
    </cfRule>
  </conditionalFormatting>
  <conditionalFormatting sqref="Q43">
    <cfRule type="expression" dxfId="1193" priority="169" stopIfTrue="1">
      <formula>"esterreur(reference)"</formula>
    </cfRule>
  </conditionalFormatting>
  <conditionalFormatting sqref="Q44">
    <cfRule type="expression" dxfId="1192" priority="168" stopIfTrue="1">
      <formula>"esterreur(reference)"</formula>
    </cfRule>
  </conditionalFormatting>
  <conditionalFormatting sqref="Q45:Q48">
    <cfRule type="expression" dxfId="1191" priority="167" stopIfTrue="1">
      <formula>"esterreur(reference)"</formula>
    </cfRule>
  </conditionalFormatting>
  <conditionalFormatting sqref="Q55">
    <cfRule type="expression" dxfId="1190" priority="166" stopIfTrue="1">
      <formula>"esterreur(reference)"</formula>
    </cfRule>
  </conditionalFormatting>
  <conditionalFormatting sqref="Q56">
    <cfRule type="expression" dxfId="1189" priority="165" stopIfTrue="1">
      <formula>"esterreur(reference)"</formula>
    </cfRule>
  </conditionalFormatting>
  <conditionalFormatting sqref="Q58">
    <cfRule type="expression" dxfId="1188" priority="164" stopIfTrue="1">
      <formula>"esterreur(reference)"</formula>
    </cfRule>
  </conditionalFormatting>
  <conditionalFormatting sqref="Q61">
    <cfRule type="expression" dxfId="1187" priority="163" stopIfTrue="1">
      <formula>"esterreur(reference)"</formula>
    </cfRule>
  </conditionalFormatting>
  <conditionalFormatting sqref="Q63">
    <cfRule type="expression" dxfId="1186" priority="162" stopIfTrue="1">
      <formula>"esterreur(reference)"</formula>
    </cfRule>
  </conditionalFormatting>
  <conditionalFormatting sqref="Q62">
    <cfRule type="expression" dxfId="1185" priority="161" stopIfTrue="1">
      <formula>"esterreur(reference)"</formula>
    </cfRule>
  </conditionalFormatting>
  <conditionalFormatting sqref="Q64">
    <cfRule type="expression" dxfId="1184" priority="160" stopIfTrue="1">
      <formula>"esterreur(reference)"</formula>
    </cfRule>
  </conditionalFormatting>
  <conditionalFormatting sqref="Q65">
    <cfRule type="expression" dxfId="1183" priority="159" stopIfTrue="1">
      <formula>"esterreur(reference)"</formula>
    </cfRule>
  </conditionalFormatting>
  <conditionalFormatting sqref="Q66:Q69">
    <cfRule type="expression" dxfId="1182" priority="158" stopIfTrue="1">
      <formula>"esterreur(reference)"</formula>
    </cfRule>
  </conditionalFormatting>
  <conditionalFormatting sqref="Q70">
    <cfRule type="expression" dxfId="1181" priority="157" stopIfTrue="1">
      <formula>"esterreur(reference)"</formula>
    </cfRule>
  </conditionalFormatting>
  <conditionalFormatting sqref="Q75:Q82">
    <cfRule type="expression" dxfId="1180" priority="156" stopIfTrue="1">
      <formula>"esterreur(reference)"</formula>
    </cfRule>
  </conditionalFormatting>
  <conditionalFormatting sqref="Q57">
    <cfRule type="expression" dxfId="1179" priority="155" stopIfTrue="1">
      <formula>"esterreur(reference)"</formula>
    </cfRule>
  </conditionalFormatting>
  <conditionalFormatting sqref="Q5">
    <cfRule type="expression" dxfId="1178" priority="153" stopIfTrue="1">
      <formula>"esterreur(reference)"</formula>
    </cfRule>
  </conditionalFormatting>
  <conditionalFormatting sqref="Q71">
    <cfRule type="expression" dxfId="1177" priority="152" stopIfTrue="1">
      <formula>"esterreur(reference)"</formula>
    </cfRule>
  </conditionalFormatting>
  <conditionalFormatting sqref="Q60">
    <cfRule type="expression" dxfId="1176" priority="150" stopIfTrue="1">
      <formula>"esterreur(reference)"</formula>
    </cfRule>
  </conditionalFormatting>
  <conditionalFormatting sqref="P98">
    <cfRule type="expression" dxfId="1175" priority="149" stopIfTrue="1">
      <formula>"esterreur(reference)"</formula>
    </cfRule>
  </conditionalFormatting>
  <conditionalFormatting sqref="Q59">
    <cfRule type="expression" dxfId="1174" priority="151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1173" priority="145" stopIfTrue="1">
      <formula>"esterreur(reference)"</formula>
    </cfRule>
  </conditionalFormatting>
  <conditionalFormatting sqref="O141:P147">
    <cfRule type="expression" dxfId="1172" priority="146" stopIfTrue="1">
      <formula>"esterreur(reference)"</formula>
    </cfRule>
  </conditionalFormatting>
  <conditionalFormatting sqref="O137:P139">
    <cfRule type="expression" dxfId="1171" priority="147" stopIfTrue="1">
      <formula>"esterreur(reference)"</formula>
    </cfRule>
  </conditionalFormatting>
  <conditionalFormatting sqref="O140:P140">
    <cfRule type="expression" dxfId="1170" priority="148" stopIfTrue="1">
      <formula>"esterreur(reference)"</formula>
    </cfRule>
  </conditionalFormatting>
  <conditionalFormatting sqref="Q94:Q95">
    <cfRule type="expression" dxfId="1169" priority="144" stopIfTrue="1">
      <formula>"esterreur(reference)"</formula>
    </cfRule>
  </conditionalFormatting>
  <conditionalFormatting sqref="Q98">
    <cfRule type="expression" dxfId="1168" priority="143" stopIfTrue="1">
      <formula>"esterreur(reference)"</formula>
    </cfRule>
  </conditionalFormatting>
  <conditionalFormatting sqref="Q101">
    <cfRule type="expression" dxfId="1167" priority="142" stopIfTrue="1">
      <formula>"esterreur(reference)"</formula>
    </cfRule>
  </conditionalFormatting>
  <conditionalFormatting sqref="Q102">
    <cfRule type="expression" dxfId="1166" priority="141" stopIfTrue="1">
      <formula>"esterreur(reference)"</formula>
    </cfRule>
  </conditionalFormatting>
  <conditionalFormatting sqref="Q103">
    <cfRule type="expression" dxfId="1165" priority="140" stopIfTrue="1">
      <formula>"esterreur(reference)"</formula>
    </cfRule>
  </conditionalFormatting>
  <conditionalFormatting sqref="Q111">
    <cfRule type="expression" dxfId="1164" priority="139" stopIfTrue="1">
      <formula>"esterreur(reference)"</formula>
    </cfRule>
  </conditionalFormatting>
  <conditionalFormatting sqref="Q112">
    <cfRule type="expression" dxfId="1163" priority="138" stopIfTrue="1">
      <formula>"esterreur(reference)"</formula>
    </cfRule>
  </conditionalFormatting>
  <conditionalFormatting sqref="Q114">
    <cfRule type="expression" dxfId="1162" priority="137" stopIfTrue="1">
      <formula>"esterreur(reference)"</formula>
    </cfRule>
  </conditionalFormatting>
  <conditionalFormatting sqref="Q116:Q119">
    <cfRule type="expression" dxfId="1161" priority="136" stopIfTrue="1">
      <formula>"esterreur(reference)"</formula>
    </cfRule>
  </conditionalFormatting>
  <conditionalFormatting sqref="Q120">
    <cfRule type="expression" dxfId="1160" priority="135" stopIfTrue="1">
      <formula>"esterreur(reference)"</formula>
    </cfRule>
  </conditionalFormatting>
  <conditionalFormatting sqref="Q130">
    <cfRule type="expression" dxfId="1159" priority="132" stopIfTrue="1">
      <formula>"esterreur(reference)"</formula>
    </cfRule>
  </conditionalFormatting>
  <conditionalFormatting sqref="Q124">
    <cfRule type="expression" dxfId="1158" priority="134" stopIfTrue="1">
      <formula>"esterreur(reference)"</formula>
    </cfRule>
  </conditionalFormatting>
  <conditionalFormatting sqref="Q123">
    <cfRule type="expression" dxfId="1157" priority="133" stopIfTrue="1">
      <formula>"esterreur(reference)"</formula>
    </cfRule>
  </conditionalFormatting>
  <conditionalFormatting sqref="Q139">
    <cfRule type="expression" dxfId="1156" priority="125" stopIfTrue="1">
      <formula>"esterreur(reference)"</formula>
    </cfRule>
  </conditionalFormatting>
  <conditionalFormatting sqref="Q131">
    <cfRule type="expression" dxfId="1155" priority="131" stopIfTrue="1">
      <formula>"esterreur(reference)"</formula>
    </cfRule>
  </conditionalFormatting>
  <conditionalFormatting sqref="Q132">
    <cfRule type="expression" dxfId="1154" priority="130" stopIfTrue="1">
      <formula>"esterreur(reference)"</formula>
    </cfRule>
  </conditionalFormatting>
  <conditionalFormatting sqref="Q133">
    <cfRule type="expression" dxfId="1153" priority="129" stopIfTrue="1">
      <formula>"esterreur(reference)"</formula>
    </cfRule>
  </conditionalFormatting>
  <conditionalFormatting sqref="Q141">
    <cfRule type="expression" dxfId="1152" priority="123" stopIfTrue="1">
      <formula>"esterreur(reference)"</formula>
    </cfRule>
  </conditionalFormatting>
  <conditionalFormatting sqref="Q136">
    <cfRule type="expression" dxfId="1151" priority="128" stopIfTrue="1">
      <formula>"esterreur(reference)"</formula>
    </cfRule>
  </conditionalFormatting>
  <conditionalFormatting sqref="Q137">
    <cfRule type="expression" dxfId="1150" priority="127" stopIfTrue="1">
      <formula>"esterreur(reference)"</formula>
    </cfRule>
  </conditionalFormatting>
  <conditionalFormatting sqref="Q138">
    <cfRule type="expression" dxfId="1149" priority="126" stopIfTrue="1">
      <formula>"esterreur(reference)"</formula>
    </cfRule>
  </conditionalFormatting>
  <conditionalFormatting sqref="Q143">
    <cfRule type="expression" dxfId="1148" priority="121" stopIfTrue="1">
      <formula>"esterreur(reference)"</formula>
    </cfRule>
  </conditionalFormatting>
  <conditionalFormatting sqref="Q140">
    <cfRule type="expression" dxfId="1147" priority="124" stopIfTrue="1">
      <formula>"esterreur(reference)"</formula>
    </cfRule>
  </conditionalFormatting>
  <conditionalFormatting sqref="Q142">
    <cfRule type="expression" dxfId="1146" priority="122" stopIfTrue="1">
      <formula>"esterreur(reference)"</formula>
    </cfRule>
  </conditionalFormatting>
  <conditionalFormatting sqref="Q144">
    <cfRule type="expression" dxfId="1145" priority="120" stopIfTrue="1">
      <formula>"esterreur(reference)"</formula>
    </cfRule>
  </conditionalFormatting>
  <conditionalFormatting sqref="Q145">
    <cfRule type="expression" dxfId="1144" priority="119" stopIfTrue="1">
      <formula>"esterreur(reference)"</formula>
    </cfRule>
  </conditionalFormatting>
  <conditionalFormatting sqref="Q146">
    <cfRule type="expression" dxfId="1143" priority="118" stopIfTrue="1">
      <formula>"esterreur(reference)"</formula>
    </cfRule>
  </conditionalFormatting>
  <conditionalFormatting sqref="Q147">
    <cfRule type="expression" dxfId="1142" priority="117" stopIfTrue="1">
      <formula>"esterreur(reference)"</formula>
    </cfRule>
  </conditionalFormatting>
  <conditionalFormatting sqref="Q113">
    <cfRule type="expression" dxfId="1141" priority="114" stopIfTrue="1">
      <formula>"esterreur(reference)"</formula>
    </cfRule>
  </conditionalFormatting>
  <conditionalFormatting sqref="Q155:Q161">
    <cfRule type="expression" dxfId="1140" priority="116" stopIfTrue="1">
      <formula>"esterreur(reference)"</formula>
    </cfRule>
  </conditionalFormatting>
  <conditionalFormatting sqref="Q115">
    <cfRule type="expression" dxfId="1139" priority="115" stopIfTrue="1">
      <formula>"esterreur(reference)"</formula>
    </cfRule>
  </conditionalFormatting>
  <conditionalFormatting sqref="P93">
    <cfRule type="expression" dxfId="1138" priority="113" stopIfTrue="1">
      <formula>"esterreur(reference)"</formula>
    </cfRule>
  </conditionalFormatting>
  <conditionalFormatting sqref="Q122">
    <cfRule type="expression" dxfId="1137" priority="112" stopIfTrue="1">
      <formula>"esterreur(reference)"</formula>
    </cfRule>
  </conditionalFormatting>
  <conditionalFormatting sqref="Q135">
    <cfRule type="expression" dxfId="1136" priority="111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1135" priority="108" stopIfTrue="1">
      <formula>"esterreur(reference)"</formula>
    </cfRule>
  </conditionalFormatting>
  <conditionalFormatting sqref="O219:P224">
    <cfRule type="expression" dxfId="1134" priority="109" stopIfTrue="1">
      <formula>"esterreur(reference)"</formula>
    </cfRule>
  </conditionalFormatting>
  <conditionalFormatting sqref="O196:Q196">
    <cfRule type="expression" dxfId="1133" priority="110" stopIfTrue="1">
      <formula>"esterreur(reference)"</formula>
    </cfRule>
  </conditionalFormatting>
  <conditionalFormatting sqref="Q171">
    <cfRule type="expression" dxfId="1132" priority="107" stopIfTrue="1">
      <formula>"esterreur(reference)"</formula>
    </cfRule>
  </conditionalFormatting>
  <conditionalFormatting sqref="Q174">
    <cfRule type="expression" dxfId="1131" priority="106" stopIfTrue="1">
      <formula>"esterreur(reference)"</formula>
    </cfRule>
  </conditionalFormatting>
  <conditionalFormatting sqref="Q177">
    <cfRule type="expression" dxfId="1130" priority="105" stopIfTrue="1">
      <formula>"esterreur(reference)"</formula>
    </cfRule>
  </conditionalFormatting>
  <conditionalFormatting sqref="Q183">
    <cfRule type="expression" dxfId="1129" priority="104" stopIfTrue="1">
      <formula>"esterreur(reference)"</formula>
    </cfRule>
  </conditionalFormatting>
  <conditionalFormatting sqref="Q187">
    <cfRule type="expression" dxfId="1128" priority="103" stopIfTrue="1">
      <formula>"esterreur(reference)"</formula>
    </cfRule>
  </conditionalFormatting>
  <conditionalFormatting sqref="Q180">
    <cfRule type="expression" dxfId="1127" priority="102" stopIfTrue="1">
      <formula>"esterreur(reference)"</formula>
    </cfRule>
  </conditionalFormatting>
  <conditionalFormatting sqref="P182">
    <cfRule type="expression" dxfId="1126" priority="101" stopIfTrue="1">
      <formula>"esterreur(reference)"</formula>
    </cfRule>
  </conditionalFormatting>
  <conditionalFormatting sqref="P174">
    <cfRule type="expression" dxfId="1125" priority="100" stopIfTrue="1">
      <formula>"esterreur(reference)"</formula>
    </cfRule>
  </conditionalFormatting>
  <conditionalFormatting sqref="P177">
    <cfRule type="expression" dxfId="1124" priority="99" stopIfTrue="1">
      <formula>"esterreur(reference)"</formula>
    </cfRule>
  </conditionalFormatting>
  <conditionalFormatting sqref="P180">
    <cfRule type="expression" dxfId="1123" priority="98" stopIfTrue="1">
      <formula>"esterreur(reference)"</formula>
    </cfRule>
  </conditionalFormatting>
  <conditionalFormatting sqref="P187">
    <cfRule type="expression" dxfId="1122" priority="97" stopIfTrue="1">
      <formula>"esterreur(reference)"</formula>
    </cfRule>
  </conditionalFormatting>
  <conditionalFormatting sqref="P190">
    <cfRule type="expression" dxfId="1121" priority="96" stopIfTrue="1">
      <formula>"esterreur(reference)"</formula>
    </cfRule>
  </conditionalFormatting>
  <conditionalFormatting sqref="O287:Q287 O288:P288 O242:Q242 O251:Q252 O284:Q284 O253:P274">
    <cfRule type="expression" dxfId="1120" priority="93" stopIfTrue="1">
      <formula>"esterreur(reference)"</formula>
    </cfRule>
  </conditionalFormatting>
  <conditionalFormatting sqref="O275:P280">
    <cfRule type="expression" dxfId="1119" priority="94" stopIfTrue="1">
      <formula>"esterreur(reference)"</formula>
    </cfRule>
  </conditionalFormatting>
  <conditionalFormatting sqref="O281:P283">
    <cfRule type="expression" dxfId="1118" priority="95" stopIfTrue="1">
      <formula>"esterreur(reference)"</formula>
    </cfRule>
  </conditionalFormatting>
  <conditionalFormatting sqref="Q243">
    <cfRule type="expression" dxfId="1117" priority="92" stopIfTrue="1">
      <formula>"esterreur(reference)"</formula>
    </cfRule>
  </conditionalFormatting>
  <conditionalFormatting sqref="Q246">
    <cfRule type="expression" dxfId="1116" priority="91" stopIfTrue="1">
      <formula>"esterreur(reference)"</formula>
    </cfRule>
  </conditionalFormatting>
  <conditionalFormatting sqref="Q253">
    <cfRule type="expression" dxfId="1115" priority="90" stopIfTrue="1">
      <formula>"esterreur(reference)"</formula>
    </cfRule>
  </conditionalFormatting>
  <conditionalFormatting sqref="Q254">
    <cfRule type="expression" dxfId="1114" priority="89" stopIfTrue="1">
      <formula>"esterreur(reference)"</formula>
    </cfRule>
  </conditionalFormatting>
  <conditionalFormatting sqref="Q255">
    <cfRule type="expression" dxfId="1113" priority="88" stopIfTrue="1">
      <formula>"esterreur(reference)"</formula>
    </cfRule>
  </conditionalFormatting>
  <conditionalFormatting sqref="Q256">
    <cfRule type="expression" dxfId="1112" priority="87" stopIfTrue="1">
      <formula>"esterreur(reference)"</formula>
    </cfRule>
  </conditionalFormatting>
  <conditionalFormatting sqref="Q257">
    <cfRule type="expression" dxfId="1111" priority="86" stopIfTrue="1">
      <formula>"esterreur(reference)"</formula>
    </cfRule>
  </conditionalFormatting>
  <conditionalFormatting sqref="Q258">
    <cfRule type="expression" dxfId="1110" priority="85" stopIfTrue="1">
      <formula>"esterreur(reference)"</formula>
    </cfRule>
  </conditionalFormatting>
  <conditionalFormatting sqref="Q259">
    <cfRule type="expression" dxfId="1109" priority="84" stopIfTrue="1">
      <formula>"esterreur(reference)"</formula>
    </cfRule>
  </conditionalFormatting>
  <conditionalFormatting sqref="Q260">
    <cfRule type="expression" dxfId="1108" priority="83" stopIfTrue="1">
      <formula>"esterreur(reference)"</formula>
    </cfRule>
  </conditionalFormatting>
  <conditionalFormatting sqref="Q261">
    <cfRule type="expression" dxfId="1107" priority="82" stopIfTrue="1">
      <formula>"esterreur(reference)"</formula>
    </cfRule>
  </conditionalFormatting>
  <conditionalFormatting sqref="Q262">
    <cfRule type="expression" dxfId="1106" priority="81" stopIfTrue="1">
      <formula>"esterreur(reference)"</formula>
    </cfRule>
  </conditionalFormatting>
  <conditionalFormatting sqref="Q263:Q264">
    <cfRule type="expression" dxfId="1105" priority="80" stopIfTrue="1">
      <formula>"esterreur(reference)"</formula>
    </cfRule>
  </conditionalFormatting>
  <conditionalFormatting sqref="P240">
    <cfRule type="expression" dxfId="1104" priority="79" stopIfTrue="1">
      <formula>"esterreur(reference)"</formula>
    </cfRule>
  </conditionalFormatting>
  <conditionalFormatting sqref="P243">
    <cfRule type="expression" dxfId="1103" priority="78" stopIfTrue="1">
      <formula>"esterreur(reference)"</formula>
    </cfRule>
  </conditionalFormatting>
  <conditionalFormatting sqref="P246">
    <cfRule type="expression" dxfId="1102" priority="77" stopIfTrue="1">
      <formula>"esterreur(reference)"</formula>
    </cfRule>
  </conditionalFormatting>
  <conditionalFormatting sqref="Q240">
    <cfRule type="expression" dxfId="1101" priority="76" stopIfTrue="1">
      <formula>"esterreur(reference)"</formula>
    </cfRule>
  </conditionalFormatting>
  <conditionalFormatting sqref="P286">
    <cfRule type="expression" dxfId="1100" priority="75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1099" priority="73" stopIfTrue="1">
      <formula>"esterreur(reference)"</formula>
    </cfRule>
  </conditionalFormatting>
  <conditionalFormatting sqref="O316:Q316">
    <cfRule type="expression" dxfId="1098" priority="74" stopIfTrue="1">
      <formula>"esterreur(reference)"</formula>
    </cfRule>
  </conditionalFormatting>
  <conditionalFormatting sqref="Q331:Q347">
    <cfRule type="expression" dxfId="1097" priority="60" stopIfTrue="1">
      <formula>"esterreur(reference)"</formula>
    </cfRule>
  </conditionalFormatting>
  <conditionalFormatting sqref="Q325">
    <cfRule type="expression" dxfId="1096" priority="64" stopIfTrue="1">
      <formula>"esterreur(reference)"</formula>
    </cfRule>
  </conditionalFormatting>
  <conditionalFormatting sqref="Q326">
    <cfRule type="expression" dxfId="1095" priority="63" stopIfTrue="1">
      <formula>"esterreur(reference)"</formula>
    </cfRule>
  </conditionalFormatting>
  <conditionalFormatting sqref="Q327">
    <cfRule type="expression" dxfId="1094" priority="62" stopIfTrue="1">
      <formula>"esterreur(reference)"</formula>
    </cfRule>
  </conditionalFormatting>
  <conditionalFormatting sqref="Q328">
    <cfRule type="expression" dxfId="1093" priority="61" stopIfTrue="1">
      <formula>"esterreur(reference)"</formula>
    </cfRule>
  </conditionalFormatting>
  <conditionalFormatting sqref="Q294:Q300">
    <cfRule type="expression" dxfId="1092" priority="72" stopIfTrue="1">
      <formula>"esterreur(reference)"</formula>
    </cfRule>
  </conditionalFormatting>
  <conditionalFormatting sqref="Q301">
    <cfRule type="expression" dxfId="1091" priority="71" stopIfTrue="1">
      <formula>"esterreur(reference)"</formula>
    </cfRule>
  </conditionalFormatting>
  <conditionalFormatting sqref="Q302">
    <cfRule type="expression" dxfId="1090" priority="70" stopIfTrue="1">
      <formula>"esterreur(reference)"</formula>
    </cfRule>
  </conditionalFormatting>
  <conditionalFormatting sqref="Q306">
    <cfRule type="expression" dxfId="1089" priority="69" stopIfTrue="1">
      <formula>"esterreur(reference)"</formula>
    </cfRule>
  </conditionalFormatting>
  <conditionalFormatting sqref="Q307">
    <cfRule type="expression" dxfId="1088" priority="68" stopIfTrue="1">
      <formula>"esterreur(reference)"</formula>
    </cfRule>
  </conditionalFormatting>
  <conditionalFormatting sqref="Q311">
    <cfRule type="expression" dxfId="1087" priority="67" stopIfTrue="1">
      <formula>"esterreur(reference)"</formula>
    </cfRule>
  </conditionalFormatting>
  <conditionalFormatting sqref="Q317">
    <cfRule type="expression" dxfId="1086" priority="66" stopIfTrue="1">
      <formula>"esterreur(reference)"</formula>
    </cfRule>
  </conditionalFormatting>
  <conditionalFormatting sqref="Q318">
    <cfRule type="expression" dxfId="1085" priority="65" stopIfTrue="1">
      <formula>"esterreur(reference)"</formula>
    </cfRule>
  </conditionalFormatting>
  <conditionalFormatting sqref="O306:O307">
    <cfRule type="expression" dxfId="1084" priority="59" stopIfTrue="1">
      <formula>"esterreur(reference)"</formula>
    </cfRule>
  </conditionalFormatting>
  <conditionalFormatting sqref="O311">
    <cfRule type="expression" dxfId="1083" priority="58" stopIfTrue="1">
      <formula>"esterreur(reference)"</formula>
    </cfRule>
  </conditionalFormatting>
  <conditionalFormatting sqref="Q330">
    <cfRule type="expression" dxfId="1082" priority="57" stopIfTrue="1">
      <formula>"esterreur(reference)"</formula>
    </cfRule>
  </conditionalFormatting>
  <conditionalFormatting sqref="O363:Q363 O364:P375">
    <cfRule type="expression" dxfId="1081" priority="51" stopIfTrue="1">
      <formula>"esterreur(reference)"</formula>
    </cfRule>
  </conditionalFormatting>
  <conditionalFormatting sqref="O358:Q358">
    <cfRule type="expression" dxfId="1080" priority="52" stopIfTrue="1">
      <formula>"esterreur(reference)"</formula>
    </cfRule>
  </conditionalFormatting>
  <conditionalFormatting sqref="O376:Q376 O377:P392">
    <cfRule type="expression" dxfId="1079" priority="53" stopIfTrue="1">
      <formula>"esterreur(reference)"</formula>
    </cfRule>
  </conditionalFormatting>
  <conditionalFormatting sqref="O395:Q398 O393:P393">
    <cfRule type="expression" dxfId="1078" priority="54" stopIfTrue="1">
      <formula>"esterreur(reference)"</formula>
    </cfRule>
  </conditionalFormatting>
  <conditionalFormatting sqref="O360:Q362 P359">
    <cfRule type="expression" dxfId="1077" priority="55" stopIfTrue="1">
      <formula>"esterreur(reference)"</formula>
    </cfRule>
  </conditionalFormatting>
  <conditionalFormatting sqref="P394">
    <cfRule type="expression" dxfId="1076" priority="56" stopIfTrue="1">
      <formula>"esterreur(reference)"</formula>
    </cfRule>
  </conditionalFormatting>
  <conditionalFormatting sqref="Q364:Q375">
    <cfRule type="expression" dxfId="1075" priority="50" stopIfTrue="1">
      <formula>"esterreur(reference)"</formula>
    </cfRule>
  </conditionalFormatting>
  <conditionalFormatting sqref="Q377:Q393">
    <cfRule type="expression" dxfId="1074" priority="49" stopIfTrue="1">
      <formula>"esterreur(reference)"</formula>
    </cfRule>
  </conditionalFormatting>
  <conditionalFormatting sqref="O359">
    <cfRule type="expression" dxfId="1073" priority="48" stopIfTrue="1">
      <formula>"esterreur(reference)"</formula>
    </cfRule>
  </conditionalFormatting>
  <conditionalFormatting sqref="Q359">
    <cfRule type="expression" dxfId="1072" priority="47" stopIfTrue="1">
      <formula>"esterreur(reference)"</formula>
    </cfRule>
  </conditionalFormatting>
  <conditionalFormatting sqref="Q36:Q40">
    <cfRule type="expression" dxfId="1071" priority="46" stopIfTrue="1">
      <formula>"esterreur(reference)"</formula>
    </cfRule>
  </conditionalFormatting>
  <conditionalFormatting sqref="L68">
    <cfRule type="expression" dxfId="1070" priority="45" stopIfTrue="1">
      <formula>"esterreur(reference)"</formula>
    </cfRule>
  </conditionalFormatting>
  <conditionalFormatting sqref="Q149:Q151">
    <cfRule type="expression" dxfId="1069" priority="37" stopIfTrue="1">
      <formula>"esterreur(reference)"</formula>
    </cfRule>
  </conditionalFormatting>
  <conditionalFormatting sqref="H148 J148:K148">
    <cfRule type="expression" dxfId="1068" priority="44" stopIfTrue="1">
      <formula>"esterreur(reference)"</formula>
    </cfRule>
  </conditionalFormatting>
  <conditionalFormatting sqref="L148">
    <cfRule type="expression" dxfId="1067" priority="43" stopIfTrue="1">
      <formula>"esterreur(reference)"</formula>
    </cfRule>
  </conditionalFormatting>
  <conditionalFormatting sqref="O148:P148">
    <cfRule type="expression" dxfId="1066" priority="42" stopIfTrue="1">
      <formula>"esterreur(reference)"</formula>
    </cfRule>
  </conditionalFormatting>
  <conditionalFormatting sqref="Q148">
    <cfRule type="expression" dxfId="1065" priority="41" stopIfTrue="1">
      <formula>"esterreur(reference)"</formula>
    </cfRule>
  </conditionalFormatting>
  <conditionalFormatting sqref="H149:H151 J149:K151">
    <cfRule type="expression" dxfId="1064" priority="40" stopIfTrue="1">
      <formula>"esterreur(reference)"</formula>
    </cfRule>
  </conditionalFormatting>
  <conditionalFormatting sqref="L149:L151">
    <cfRule type="expression" dxfId="1063" priority="39" stopIfTrue="1">
      <formula>"esterreur(reference)"</formula>
    </cfRule>
  </conditionalFormatting>
  <conditionalFormatting sqref="O149:P151">
    <cfRule type="expression" dxfId="1062" priority="38" stopIfTrue="1">
      <formula>"esterreur(reference)"</formula>
    </cfRule>
  </conditionalFormatting>
  <conditionalFormatting sqref="L158:L161">
    <cfRule type="expression" dxfId="1061" priority="36" stopIfTrue="1">
      <formula>"esterreur(reference)"</formula>
    </cfRule>
  </conditionalFormatting>
  <conditionalFormatting sqref="AG414:AI417">
    <cfRule type="cellIs" dxfId="1060" priority="35" operator="greaterThan">
      <formula>0</formula>
    </cfRule>
  </conditionalFormatting>
  <conditionalFormatting sqref="AO414:AO417">
    <cfRule type="cellIs" dxfId="1059" priority="34" operator="greaterThan">
      <formula>0</formula>
    </cfRule>
  </conditionalFormatting>
  <conditionalFormatting sqref="Q99">
    <cfRule type="expression" dxfId="1058" priority="33" stopIfTrue="1">
      <formula>"esterreur(reference)"</formula>
    </cfRule>
  </conditionalFormatting>
  <conditionalFormatting sqref="L93">
    <cfRule type="expression" dxfId="1057" priority="32" stopIfTrue="1">
      <formula>"esterreur(reference)"</formula>
    </cfRule>
  </conditionalFormatting>
  <conditionalFormatting sqref="Q93">
    <cfRule type="expression" dxfId="1056" priority="31" stopIfTrue="1">
      <formula>"esterreur(reference)"</formula>
    </cfRule>
  </conditionalFormatting>
  <conditionalFormatting sqref="K171">
    <cfRule type="expression" dxfId="1055" priority="30" stopIfTrue="1">
      <formula>"esterreur(reference)"</formula>
    </cfRule>
  </conditionalFormatting>
  <conditionalFormatting sqref="P171">
    <cfRule type="expression" dxfId="1054" priority="29" stopIfTrue="1">
      <formula>"esterreur(reference)"</formula>
    </cfRule>
  </conditionalFormatting>
  <conditionalFormatting sqref="K180 K177 K174">
    <cfRule type="expression" dxfId="1053" priority="28" stopIfTrue="1">
      <formula>"esterreur(reference)"</formula>
    </cfRule>
  </conditionalFormatting>
  <conditionalFormatting sqref="Q207">
    <cfRule type="expression" dxfId="1052" priority="19" stopIfTrue="1">
      <formula>"esterreur(reference)"</formula>
    </cfRule>
  </conditionalFormatting>
  <conditionalFormatting sqref="Q197">
    <cfRule type="expression" dxfId="1051" priority="27" stopIfTrue="1">
      <formula>"esterreur(reference)"</formula>
    </cfRule>
  </conditionalFormatting>
  <conditionalFormatting sqref="Q199">
    <cfRule type="expression" dxfId="1050" priority="26" stopIfTrue="1">
      <formula>"esterreur(reference)"</formula>
    </cfRule>
  </conditionalFormatting>
  <conditionalFormatting sqref="Q198">
    <cfRule type="expression" dxfId="1049" priority="25" stopIfTrue="1">
      <formula>"esterreur(reference)"</formula>
    </cfRule>
  </conditionalFormatting>
  <conditionalFormatting sqref="Q200">
    <cfRule type="expression" dxfId="1048" priority="24" stopIfTrue="1">
      <formula>"esterreur(reference)"</formula>
    </cfRule>
  </conditionalFormatting>
  <conditionalFormatting sqref="Q201">
    <cfRule type="expression" dxfId="1047" priority="23" stopIfTrue="1">
      <formula>"esterreur(reference)"</formula>
    </cfRule>
  </conditionalFormatting>
  <conditionalFormatting sqref="Q202:Q204">
    <cfRule type="expression" dxfId="1046" priority="22" stopIfTrue="1">
      <formula>"esterreur(reference)"</formula>
    </cfRule>
  </conditionalFormatting>
  <conditionalFormatting sqref="Q206">
    <cfRule type="expression" dxfId="1045" priority="20" stopIfTrue="1">
      <formula>"esterreur(reference)"</formula>
    </cfRule>
  </conditionalFormatting>
  <conditionalFormatting sqref="Q205">
    <cfRule type="expression" dxfId="1044" priority="21" stopIfTrue="1">
      <formula>"esterreur(reference)"</formula>
    </cfRule>
  </conditionalFormatting>
  <conditionalFormatting sqref="Q208">
    <cfRule type="expression" dxfId="1043" priority="18" stopIfTrue="1">
      <formula>"esterreur(reference)"</formula>
    </cfRule>
  </conditionalFormatting>
  <conditionalFormatting sqref="Q211:Q224">
    <cfRule type="expression" dxfId="1042" priority="17" stopIfTrue="1">
      <formula>"esterreur(reference)"</formula>
    </cfRule>
  </conditionalFormatting>
  <conditionalFormatting sqref="Q225:Q227">
    <cfRule type="expression" dxfId="1041" priority="16" stopIfTrue="1">
      <formula>"esterreur(reference)"</formula>
    </cfRule>
  </conditionalFormatting>
  <conditionalFormatting sqref="Q210">
    <cfRule type="expression" dxfId="1040" priority="15" stopIfTrue="1">
      <formula>"esterreur(reference)"</formula>
    </cfRule>
  </conditionalFormatting>
  <conditionalFormatting sqref="L240">
    <cfRule type="expression" dxfId="1039" priority="14" stopIfTrue="1">
      <formula>"esterreur(reference)"</formula>
    </cfRule>
  </conditionalFormatting>
  <conditionalFormatting sqref="K240">
    <cfRule type="expression" dxfId="1038" priority="13" stopIfTrue="1">
      <formula>"esterreur(reference)"</formula>
    </cfRule>
  </conditionalFormatting>
  <conditionalFormatting sqref="L294">
    <cfRule type="expression" dxfId="1037" priority="12" stopIfTrue="1">
      <formula>"esterreur(reference)"</formula>
    </cfRule>
  </conditionalFormatting>
  <conditionalFormatting sqref="Q275:Q283">
    <cfRule type="expression" dxfId="1036" priority="11" stopIfTrue="1">
      <formula>"esterreur(reference)"</formula>
    </cfRule>
  </conditionalFormatting>
  <conditionalFormatting sqref="Q271">
    <cfRule type="expression" dxfId="1035" priority="6" stopIfTrue="1">
      <formula>"esterreur(reference)"</formula>
    </cfRule>
  </conditionalFormatting>
  <conditionalFormatting sqref="Q274">
    <cfRule type="expression" dxfId="1034" priority="4" stopIfTrue="1">
      <formula>"esterreur(reference)"</formula>
    </cfRule>
  </conditionalFormatting>
  <conditionalFormatting sqref="Q268">
    <cfRule type="expression" dxfId="1033" priority="9" stopIfTrue="1">
      <formula>"esterreur(reference)"</formula>
    </cfRule>
  </conditionalFormatting>
  <conditionalFormatting sqref="Q267">
    <cfRule type="expression" dxfId="1032" priority="10" stopIfTrue="1">
      <formula>"esterreur(reference)"</formula>
    </cfRule>
  </conditionalFormatting>
  <conditionalFormatting sqref="Q269">
    <cfRule type="expression" dxfId="1031" priority="8" stopIfTrue="1">
      <formula>"esterreur(reference)"</formula>
    </cfRule>
  </conditionalFormatting>
  <conditionalFormatting sqref="Q270">
    <cfRule type="expression" dxfId="1030" priority="7" stopIfTrue="1">
      <formula>"esterreur(reference)"</formula>
    </cfRule>
  </conditionalFormatting>
  <conditionalFormatting sqref="Q272:Q273">
    <cfRule type="expression" dxfId="1029" priority="5" stopIfTrue="1">
      <formula>"esterreur(reference)"</formula>
    </cfRule>
  </conditionalFormatting>
  <conditionalFormatting sqref="Q266">
    <cfRule type="expression" dxfId="1028" priority="3" stopIfTrue="1">
      <formula>"esterreur(reference)"</formula>
    </cfRule>
  </conditionalFormatting>
  <conditionalFormatting sqref="G111:G112">
    <cfRule type="expression" dxfId="1027" priority="2" stopIfTrue="1">
      <formula>"esterreur(reference)"</formula>
    </cfRule>
  </conditionalFormatting>
  <conditionalFormatting sqref="L249">
    <cfRule type="expression" dxfId="1026" priority="1" stopIfTrue="1">
      <formula>"esterreur(reference)"</formula>
    </cfRule>
  </conditionalFormatting>
  <printOptions horizontalCentered="1"/>
  <pageMargins left="0.25" right="0.25" top="0.75" bottom="0.75" header="0" footer="0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2EF2-4780-4278-8DCF-1C29CA120721}">
  <sheetPr>
    <tabColor theme="4" tint="0.79998168889431442"/>
  </sheetPr>
  <dimension ref="A1:BJ697"/>
  <sheetViews>
    <sheetView topLeftCell="C1" workbookViewId="0">
      <selection sqref="A1:XFD1048576"/>
    </sheetView>
  </sheetViews>
  <sheetFormatPr baseColWidth="10" defaultColWidth="12.625" defaultRowHeight="15" customHeight="1"/>
  <cols>
    <col min="1" max="1" width="24.125" hidden="1" customWidth="1"/>
    <col min="2" max="2" width="21.625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8.75" bestFit="1" customWidth="1"/>
    <col min="21" max="21" width="4" customWidth="1"/>
    <col min="22" max="22" width="29.875" customWidth="1"/>
    <col min="23" max="23" width="12.875" customWidth="1"/>
    <col min="24" max="24" width="13.375" customWidth="1"/>
    <col min="25" max="25" width="10.5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6.375" customWidth="1"/>
    <col min="31" max="31" width="12" customWidth="1"/>
    <col min="32" max="32" width="18.875" customWidth="1"/>
    <col min="33" max="33" width="13.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" customWidth="1"/>
    <col min="43" max="43" width="24" customWidth="1"/>
    <col min="44" max="62" width="11" customWidth="1"/>
  </cols>
  <sheetData>
    <row r="1" spans="2:40" ht="35.25">
      <c r="B1" s="1"/>
      <c r="C1" s="1"/>
      <c r="D1" s="2"/>
      <c r="E1" s="2"/>
      <c r="F1" s="2"/>
      <c r="G1" s="2"/>
      <c r="H1" s="1"/>
      <c r="I1" s="2"/>
      <c r="J1" s="1"/>
      <c r="K1" s="749"/>
      <c r="L1" s="2"/>
      <c r="M1" s="2"/>
      <c r="N1" s="4"/>
      <c r="O1" s="1"/>
      <c r="P1" s="2"/>
      <c r="Q1" s="1"/>
      <c r="R1" s="2"/>
      <c r="S1" s="5"/>
      <c r="T1" s="2"/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2:40" ht="15" customHeight="1" thickBot="1">
      <c r="B2" s="7"/>
      <c r="C2" s="8"/>
      <c r="D2" s="728"/>
      <c r="E2" s="728"/>
      <c r="F2" s="728"/>
      <c r="G2" s="728"/>
      <c r="H2" s="728"/>
      <c r="I2" s="728"/>
      <c r="J2" s="729"/>
      <c r="K2" s="728"/>
      <c r="L2" s="729"/>
      <c r="M2" s="11"/>
      <c r="N2" s="11"/>
      <c r="O2" s="9"/>
      <c r="P2" s="9"/>
      <c r="Q2" s="9"/>
      <c r="R2" s="11"/>
      <c r="S2" s="11"/>
      <c r="T2" s="11"/>
      <c r="U2" s="11"/>
    </row>
    <row r="3" spans="2:40" ht="21" thickTop="1">
      <c r="B3" s="12"/>
      <c r="C3" s="13"/>
      <c r="D3" s="774"/>
      <c r="E3" s="775"/>
      <c r="F3" s="776"/>
      <c r="G3" s="777"/>
      <c r="H3" s="775"/>
      <c r="I3" s="776"/>
      <c r="J3" s="777"/>
      <c r="K3" s="775"/>
      <c r="L3" s="776"/>
      <c r="M3" s="777"/>
      <c r="N3" s="776"/>
      <c r="O3" s="774"/>
      <c r="P3" s="775"/>
      <c r="Q3" s="776"/>
      <c r="R3" s="777"/>
      <c r="S3" s="778"/>
      <c r="T3" s="14"/>
      <c r="U3" s="14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2:40" ht="20.25">
      <c r="B4" s="12"/>
      <c r="C4" s="15"/>
      <c r="D4" s="16"/>
      <c r="E4" s="17"/>
      <c r="F4" s="18"/>
      <c r="G4" s="19"/>
      <c r="H4" s="17"/>
      <c r="I4" s="18"/>
      <c r="J4" s="19"/>
      <c r="K4" s="17"/>
      <c r="L4" s="18"/>
      <c r="M4" s="19"/>
      <c r="N4" s="18"/>
      <c r="O4" s="17"/>
      <c r="P4" s="17"/>
      <c r="Q4" s="18"/>
      <c r="R4" s="19"/>
      <c r="S4" s="20"/>
      <c r="T4" s="14"/>
      <c r="U4" s="14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2:40" ht="20.25">
      <c r="B5" s="12"/>
      <c r="C5" s="21"/>
      <c r="D5" s="22"/>
      <c r="E5" s="22"/>
      <c r="F5" s="23"/>
      <c r="G5" s="24"/>
      <c r="H5" s="22"/>
      <c r="I5" s="25"/>
      <c r="J5" s="24"/>
      <c r="K5" s="26"/>
      <c r="L5" s="23"/>
      <c r="M5" s="27"/>
      <c r="N5" s="28"/>
      <c r="O5" s="24"/>
      <c r="P5" s="26"/>
      <c r="Q5" s="23"/>
      <c r="R5" s="27"/>
      <c r="S5" s="29"/>
      <c r="T5" s="14"/>
      <c r="U5" s="14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2:40" ht="20.25">
      <c r="B6" s="12"/>
      <c r="C6" s="30"/>
      <c r="D6" s="31"/>
      <c r="E6" s="31"/>
      <c r="F6" s="31"/>
      <c r="G6" s="32"/>
      <c r="H6" s="31"/>
      <c r="I6" s="31"/>
      <c r="J6" s="32"/>
      <c r="K6" s="31"/>
      <c r="L6" s="33"/>
      <c r="M6" s="32"/>
      <c r="N6" s="34"/>
      <c r="O6" s="32"/>
      <c r="P6" s="31"/>
      <c r="Q6" s="33"/>
      <c r="R6" s="32"/>
      <c r="S6" s="35"/>
      <c r="T6" s="14"/>
      <c r="U6" s="14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2:40" ht="20.25">
      <c r="B7" s="12"/>
      <c r="C7" s="30"/>
      <c r="D7" s="31"/>
      <c r="E7" s="31"/>
      <c r="F7" s="31"/>
      <c r="G7" s="32"/>
      <c r="H7" s="31"/>
      <c r="I7" s="31"/>
      <c r="J7" s="32"/>
      <c r="K7" s="31"/>
      <c r="L7" s="33"/>
      <c r="M7" s="32"/>
      <c r="N7" s="34"/>
      <c r="O7" s="32"/>
      <c r="P7" s="31"/>
      <c r="Q7" s="33"/>
      <c r="R7" s="32"/>
      <c r="S7" s="35"/>
      <c r="T7" s="14"/>
      <c r="U7" s="14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2:40" ht="20.25">
      <c r="B8" s="12"/>
      <c r="C8" s="30"/>
      <c r="D8" s="31"/>
      <c r="E8" s="31"/>
      <c r="F8" s="31"/>
      <c r="G8" s="32"/>
      <c r="H8" s="31"/>
      <c r="I8" s="31"/>
      <c r="J8" s="32"/>
      <c r="K8" s="31"/>
      <c r="L8" s="33"/>
      <c r="M8" s="32"/>
      <c r="N8" s="34"/>
      <c r="O8" s="32"/>
      <c r="P8" s="31"/>
      <c r="Q8" s="33"/>
      <c r="R8" s="32"/>
      <c r="S8" s="35"/>
      <c r="T8" s="14"/>
      <c r="U8" s="14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2:40" ht="20.25">
      <c r="B9" s="12"/>
      <c r="C9" s="30"/>
      <c r="D9" s="31"/>
      <c r="E9" s="31"/>
      <c r="F9" s="31"/>
      <c r="G9" s="32"/>
      <c r="H9" s="31"/>
      <c r="I9" s="31"/>
      <c r="J9" s="32"/>
      <c r="K9" s="31"/>
      <c r="L9" s="33"/>
      <c r="M9" s="32"/>
      <c r="N9" s="34"/>
      <c r="O9" s="32"/>
      <c r="P9" s="31"/>
      <c r="Q9" s="33"/>
      <c r="R9" s="32"/>
      <c r="S9" s="35"/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2:40" ht="20.25" hidden="1" customHeight="1">
      <c r="B10" s="12"/>
      <c r="C10" s="30"/>
      <c r="D10" s="31"/>
      <c r="E10" s="31"/>
      <c r="F10" s="31"/>
      <c r="G10" s="32"/>
      <c r="H10" s="31"/>
      <c r="I10" s="31"/>
      <c r="J10" s="32"/>
      <c r="K10" s="31"/>
      <c r="L10" s="33"/>
      <c r="M10" s="32"/>
      <c r="N10" s="34"/>
      <c r="O10" s="32"/>
      <c r="P10" s="31"/>
      <c r="Q10" s="33"/>
      <c r="R10" s="32"/>
      <c r="S10" s="35"/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2:40" ht="20.25" hidden="1" customHeight="1">
      <c r="B11" s="12"/>
      <c r="C11" s="30"/>
      <c r="D11" s="31"/>
      <c r="E11" s="31"/>
      <c r="F11" s="31"/>
      <c r="G11" s="32"/>
      <c r="H11" s="31"/>
      <c r="I11" s="31"/>
      <c r="J11" s="32"/>
      <c r="K11" s="31"/>
      <c r="L11" s="33"/>
      <c r="M11" s="32"/>
      <c r="N11" s="34"/>
      <c r="O11" s="32"/>
      <c r="P11" s="31"/>
      <c r="Q11" s="33"/>
      <c r="R11" s="32"/>
      <c r="S11" s="35"/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2:40" ht="20.25" hidden="1" customHeight="1">
      <c r="B12" s="12"/>
      <c r="C12" s="30"/>
      <c r="D12" s="31"/>
      <c r="E12" s="31"/>
      <c r="F12" s="31"/>
      <c r="G12" s="32"/>
      <c r="H12" s="31"/>
      <c r="I12" s="31"/>
      <c r="J12" s="32"/>
      <c r="K12" s="31"/>
      <c r="L12" s="33"/>
      <c r="M12" s="32"/>
      <c r="N12" s="34"/>
      <c r="O12" s="32"/>
      <c r="P12" s="31"/>
      <c r="Q12" s="33"/>
      <c r="R12" s="32"/>
      <c r="S12" s="35"/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2:40" ht="20.25">
      <c r="B13" s="12"/>
      <c r="C13" s="36"/>
      <c r="D13" s="37"/>
      <c r="E13" s="37"/>
      <c r="F13" s="38"/>
      <c r="G13" s="39"/>
      <c r="H13" s="37"/>
      <c r="I13" s="38"/>
      <c r="J13" s="39"/>
      <c r="K13" s="37"/>
      <c r="L13" s="38"/>
      <c r="M13" s="39"/>
      <c r="N13" s="38"/>
      <c r="O13" s="39"/>
      <c r="P13" s="37"/>
      <c r="Q13" s="38"/>
      <c r="R13" s="39"/>
      <c r="S13" s="40"/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2:40" ht="20.25">
      <c r="B14" s="12"/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/>
      <c r="N14" s="44"/>
      <c r="O14" s="42"/>
      <c r="P14" s="31"/>
      <c r="Q14" s="41"/>
      <c r="R14" s="43"/>
      <c r="S14" s="45"/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2:40" ht="20.25">
      <c r="B15" s="12"/>
      <c r="C15" s="46"/>
      <c r="D15" s="26"/>
      <c r="E15" s="26"/>
      <c r="F15" s="23"/>
      <c r="G15" s="47"/>
      <c r="H15" s="48"/>
      <c r="I15" s="49"/>
      <c r="J15" s="50"/>
      <c r="K15" s="51"/>
      <c r="L15" s="51"/>
      <c r="M15" s="52"/>
      <c r="N15" s="49"/>
      <c r="O15" s="50"/>
      <c r="P15" s="51"/>
      <c r="Q15" s="51"/>
      <c r="R15" s="52"/>
      <c r="S15" s="53"/>
      <c r="T15" s="14"/>
      <c r="U15" s="14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2:40" ht="20.25">
      <c r="B16" s="12"/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2:40" ht="20.25">
      <c r="B17" s="12"/>
      <c r="C17" s="54"/>
      <c r="D17" s="31"/>
      <c r="E17" s="31"/>
      <c r="F17" s="31"/>
      <c r="G17" s="32"/>
      <c r="H17" s="31"/>
      <c r="I17" s="31"/>
      <c r="J17" s="52"/>
      <c r="K17" s="31"/>
      <c r="L17" s="34"/>
      <c r="M17" s="52"/>
      <c r="N17" s="34"/>
      <c r="O17" s="52"/>
      <c r="P17" s="31"/>
      <c r="Q17" s="34"/>
      <c r="R17" s="32"/>
      <c r="S17" s="35"/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2:40" ht="20.25">
      <c r="B18" s="12"/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2:40" ht="20.25">
      <c r="B19" s="12"/>
      <c r="C19" s="46"/>
      <c r="D19" s="31"/>
      <c r="E19" s="31"/>
      <c r="F19" s="31"/>
      <c r="G19" s="32"/>
      <c r="H19" s="31"/>
      <c r="I19" s="31"/>
      <c r="J19" s="47"/>
      <c r="K19" s="31"/>
      <c r="L19" s="34"/>
      <c r="M19" s="32"/>
      <c r="N19" s="34"/>
      <c r="O19" s="47"/>
      <c r="P19" s="31"/>
      <c r="Q19" s="34"/>
      <c r="R19" s="32"/>
      <c r="S19" s="35"/>
      <c r="T19" s="14"/>
      <c r="U19" s="14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2:40" ht="20.25">
      <c r="B20" s="12"/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2:40" ht="15.75" customHeight="1">
      <c r="B21" s="12"/>
      <c r="C21" s="30"/>
      <c r="D21" s="31"/>
      <c r="E21" s="31"/>
      <c r="F21" s="31"/>
      <c r="G21" s="42"/>
      <c r="H21" s="31"/>
      <c r="I21" s="31"/>
      <c r="J21" s="32"/>
      <c r="K21" s="31"/>
      <c r="L21" s="34"/>
      <c r="M21" s="32"/>
      <c r="N21" s="34"/>
      <c r="O21" s="32"/>
      <c r="P21" s="31"/>
      <c r="Q21" s="34"/>
      <c r="R21" s="32"/>
      <c r="S21" s="35"/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2:40" ht="15.75" customHeight="1">
      <c r="B22" s="12"/>
      <c r="C22" s="30"/>
      <c r="D22" s="31"/>
      <c r="E22" s="31"/>
      <c r="F22" s="31"/>
      <c r="G22" s="42"/>
      <c r="H22" s="31"/>
      <c r="I22" s="31"/>
      <c r="J22" s="32"/>
      <c r="K22" s="31"/>
      <c r="L22" s="34"/>
      <c r="M22" s="32"/>
      <c r="N22" s="34"/>
      <c r="O22" s="32"/>
      <c r="P22" s="31"/>
      <c r="Q22" s="34"/>
      <c r="R22" s="32"/>
      <c r="S22" s="35"/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2:40" ht="15.75" customHeight="1">
      <c r="B23" s="12"/>
      <c r="C23" s="30"/>
      <c r="D23" s="31"/>
      <c r="E23" s="31"/>
      <c r="F23" s="31"/>
      <c r="G23" s="42"/>
      <c r="H23" s="31"/>
      <c r="I23" s="31"/>
      <c r="J23" s="32"/>
      <c r="K23" s="31"/>
      <c r="L23" s="34"/>
      <c r="M23" s="52"/>
      <c r="N23" s="34"/>
      <c r="O23" s="32"/>
      <c r="P23" s="31"/>
      <c r="Q23" s="34"/>
      <c r="R23" s="32"/>
      <c r="S23" s="35"/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2:40" ht="15.75" customHeight="1">
      <c r="B24" s="12"/>
      <c r="C24" s="36"/>
      <c r="D24" s="37"/>
      <c r="E24" s="37"/>
      <c r="F24" s="38"/>
      <c r="G24" s="39"/>
      <c r="H24" s="37"/>
      <c r="I24" s="38"/>
      <c r="J24" s="39"/>
      <c r="K24" s="37"/>
      <c r="L24" s="38"/>
      <c r="M24" s="59"/>
      <c r="N24" s="38"/>
      <c r="O24" s="39"/>
      <c r="P24" s="37"/>
      <c r="Q24" s="38"/>
      <c r="R24" s="57"/>
      <c r="S24" s="40"/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2:40" ht="15.75" customHeight="1">
      <c r="B25" s="12"/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/>
      <c r="O25" s="42"/>
      <c r="P25" s="14"/>
      <c r="Q25" s="60"/>
      <c r="R25" s="61"/>
      <c r="S25" s="45"/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2:40" ht="15.75" customHeight="1" thickBot="1">
      <c r="B26" s="12"/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2:40" ht="18" customHeight="1" thickTop="1">
      <c r="B27" s="12"/>
      <c r="C27" s="63"/>
      <c r="D27" s="64"/>
      <c r="E27" s="65"/>
      <c r="F27" s="66"/>
      <c r="G27" s="67"/>
      <c r="H27" s="68"/>
      <c r="I27" s="66"/>
      <c r="J27" s="67"/>
      <c r="K27" s="68"/>
      <c r="L27" s="66"/>
      <c r="M27" s="67"/>
      <c r="N27" s="66"/>
      <c r="O27" s="67"/>
      <c r="P27" s="68"/>
      <c r="Q27" s="66"/>
      <c r="R27" s="67"/>
      <c r="S27" s="69"/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2:40" ht="22.5" customHeight="1" thickBot="1">
      <c r="B28" s="12"/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/>
      <c r="N28" s="75"/>
      <c r="O28" s="73"/>
      <c r="P28" s="71"/>
      <c r="Q28" s="72"/>
      <c r="R28" s="74"/>
      <c r="S28" s="76"/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2:40" ht="15.75" customHeight="1" thickTop="1">
      <c r="B29" s="12"/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87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2:40" ht="15.75" customHeight="1">
      <c r="B30" s="12"/>
      <c r="C30" s="80"/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2:40" ht="15.75" customHeight="1">
      <c r="B31" s="12"/>
      <c r="C31" s="30"/>
      <c r="D31" s="82"/>
      <c r="E31" s="83"/>
      <c r="F31" s="31"/>
      <c r="G31" s="84"/>
      <c r="H31" s="83"/>
      <c r="I31" s="31"/>
      <c r="J31" s="85"/>
      <c r="K31" s="83"/>
      <c r="L31" s="31"/>
      <c r="M31" s="42"/>
      <c r="N31" s="60"/>
      <c r="O31" s="42"/>
      <c r="P31" s="83"/>
      <c r="Q31" s="34"/>
      <c r="R31" s="42"/>
      <c r="S31" s="86"/>
      <c r="T31" s="14"/>
      <c r="U31" s="14"/>
      <c r="V31" s="87"/>
      <c r="W31" s="87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2:40" ht="15.75" customHeight="1">
      <c r="B32" s="12"/>
      <c r="C32" s="88"/>
      <c r="D32" s="89"/>
      <c r="E32" s="90"/>
      <c r="F32" s="23"/>
      <c r="G32" s="91"/>
      <c r="H32" s="92"/>
      <c r="I32" s="23"/>
      <c r="J32" s="639"/>
      <c r="K32" s="90"/>
      <c r="L32" s="23"/>
      <c r="M32" s="24"/>
      <c r="N32" s="94"/>
      <c r="O32" s="24"/>
      <c r="P32" s="90"/>
      <c r="Q32" s="23"/>
      <c r="R32" s="24"/>
      <c r="S32" s="95"/>
      <c r="T32" s="14"/>
      <c r="U32" s="14"/>
      <c r="V32" s="87"/>
      <c r="W32" s="87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2:40" ht="15.75" customHeight="1">
      <c r="B33" s="12"/>
      <c r="C33" s="30"/>
      <c r="D33" s="82"/>
      <c r="E33" s="83"/>
      <c r="F33" s="31"/>
      <c r="G33" s="84"/>
      <c r="H33" s="83"/>
      <c r="I33" s="31"/>
      <c r="J33" s="42"/>
      <c r="K33" s="83"/>
      <c r="L33" s="31"/>
      <c r="M33" s="42"/>
      <c r="N33" s="60"/>
      <c r="O33" s="42"/>
      <c r="P33" s="83"/>
      <c r="Q33" s="34"/>
      <c r="R33" s="42"/>
      <c r="S33" s="86"/>
      <c r="T33" s="14"/>
      <c r="U33" s="14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2:40" ht="15.75" customHeight="1">
      <c r="B34" s="12"/>
      <c r="C34" s="30"/>
      <c r="D34" s="82"/>
      <c r="E34" s="83"/>
      <c r="F34" s="31"/>
      <c r="G34" s="84"/>
      <c r="H34" s="83"/>
      <c r="I34" s="31"/>
      <c r="J34" s="42"/>
      <c r="K34" s="83"/>
      <c r="L34" s="31"/>
      <c r="M34" s="42"/>
      <c r="N34" s="60"/>
      <c r="O34" s="42"/>
      <c r="P34" s="83"/>
      <c r="Q34" s="34"/>
      <c r="R34" s="42"/>
      <c r="S34" s="86"/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2:40" ht="15.75" customHeight="1">
      <c r="B35" s="12"/>
      <c r="C35" s="88"/>
      <c r="D35" s="89"/>
      <c r="E35" s="90"/>
      <c r="F35" s="23"/>
      <c r="G35" s="91"/>
      <c r="H35" s="92"/>
      <c r="I35" s="23"/>
      <c r="J35" s="24"/>
      <c r="K35" s="90"/>
      <c r="L35" s="23"/>
      <c r="M35" s="24"/>
      <c r="N35" s="94"/>
      <c r="O35" s="24"/>
      <c r="P35" s="90"/>
      <c r="Q35" s="34"/>
      <c r="R35" s="24"/>
      <c r="S35" s="95"/>
      <c r="T35" s="14"/>
      <c r="U35" s="14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2:40" ht="15.75" customHeight="1">
      <c r="B36" s="12"/>
      <c r="C36" s="30"/>
      <c r="D36" s="82"/>
      <c r="E36" s="83"/>
      <c r="F36" s="31"/>
      <c r="G36" s="84"/>
      <c r="H36" s="83"/>
      <c r="I36" s="31"/>
      <c r="J36" s="42"/>
      <c r="K36" s="83"/>
      <c r="L36" s="96"/>
      <c r="M36" s="14"/>
      <c r="N36" s="60"/>
      <c r="O36" s="42"/>
      <c r="P36" s="83"/>
      <c r="Q36" s="56"/>
      <c r="R36" s="42"/>
      <c r="S36" s="86"/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2:40" ht="15.75" customHeight="1">
      <c r="B37" s="12"/>
      <c r="C37" s="30"/>
      <c r="D37" s="82"/>
      <c r="E37" s="83"/>
      <c r="F37" s="31"/>
      <c r="G37" s="84"/>
      <c r="H37" s="83"/>
      <c r="I37" s="31"/>
      <c r="J37" s="42"/>
      <c r="K37" s="83"/>
      <c r="L37" s="97"/>
      <c r="M37" s="14"/>
      <c r="N37" s="60"/>
      <c r="O37" s="42"/>
      <c r="P37" s="83"/>
      <c r="Q37" s="34"/>
      <c r="R37" s="42"/>
      <c r="S37" s="86"/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2:40" ht="15.75" hidden="1" customHeight="1">
      <c r="B38" s="12"/>
      <c r="C38" s="30"/>
      <c r="D38" s="82"/>
      <c r="E38" s="83"/>
      <c r="F38" s="31"/>
      <c r="G38" s="84"/>
      <c r="H38" s="83"/>
      <c r="I38" s="31"/>
      <c r="J38" s="42"/>
      <c r="K38" s="83"/>
      <c r="L38" s="97"/>
      <c r="M38" s="14"/>
      <c r="N38" s="60"/>
      <c r="O38" s="42"/>
      <c r="P38" s="83"/>
      <c r="Q38" s="34"/>
      <c r="R38" s="42"/>
      <c r="S38" s="86"/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2:40" ht="15.75" hidden="1" customHeight="1">
      <c r="B39" s="12"/>
      <c r="C39" s="30"/>
      <c r="D39" s="82"/>
      <c r="E39" s="83"/>
      <c r="F39" s="31"/>
      <c r="G39" s="84"/>
      <c r="H39" s="83"/>
      <c r="I39" s="31"/>
      <c r="J39" s="42"/>
      <c r="K39" s="83"/>
      <c r="L39" s="97"/>
      <c r="M39" s="14"/>
      <c r="N39" s="60"/>
      <c r="O39" s="42"/>
      <c r="P39" s="83"/>
      <c r="Q39" s="34"/>
      <c r="R39" s="42"/>
      <c r="S39" s="86"/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2:40" ht="15.75" hidden="1" customHeight="1">
      <c r="B40" s="12"/>
      <c r="C40" s="30"/>
      <c r="D40" s="82"/>
      <c r="E40" s="83"/>
      <c r="F40" s="31"/>
      <c r="G40" s="84"/>
      <c r="H40" s="83"/>
      <c r="I40" s="31"/>
      <c r="J40" s="42"/>
      <c r="K40" s="83"/>
      <c r="L40" s="98"/>
      <c r="M40" s="14"/>
      <c r="N40" s="60"/>
      <c r="O40" s="42"/>
      <c r="P40" s="83"/>
      <c r="Q40" s="34"/>
      <c r="R40" s="42"/>
      <c r="S40" s="86"/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2:40" ht="15.75" customHeight="1">
      <c r="B41" s="12"/>
      <c r="C41" s="99"/>
      <c r="D41" s="100"/>
      <c r="E41" s="101"/>
      <c r="F41" s="102"/>
      <c r="G41" s="103"/>
      <c r="H41" s="101"/>
      <c r="I41" s="102"/>
      <c r="J41" s="103"/>
      <c r="K41" s="101"/>
      <c r="L41" s="102"/>
      <c r="M41" s="104"/>
      <c r="N41" s="102"/>
      <c r="O41" s="103"/>
      <c r="P41" s="101"/>
      <c r="Q41" s="105"/>
      <c r="R41" s="106"/>
      <c r="S41" s="107"/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2:40" ht="15.75" customHeight="1">
      <c r="B42" s="12"/>
      <c r="C42" s="108"/>
      <c r="D42" s="14"/>
      <c r="E42" s="14"/>
      <c r="F42" s="31"/>
      <c r="G42" s="42"/>
      <c r="H42" s="14"/>
      <c r="I42" s="31"/>
      <c r="J42" s="42"/>
      <c r="K42" s="14"/>
      <c r="L42" s="34"/>
      <c r="M42" s="42"/>
      <c r="N42" s="60"/>
      <c r="O42" s="42"/>
      <c r="P42" s="14"/>
      <c r="Q42" s="34"/>
      <c r="R42" s="42"/>
      <c r="S42" s="62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2:40" ht="15.75" customHeight="1">
      <c r="B43" s="12"/>
      <c r="C43" s="109"/>
      <c r="D43" s="82"/>
      <c r="E43" s="14"/>
      <c r="F43" s="23"/>
      <c r="G43" s="84"/>
      <c r="H43" s="14"/>
      <c r="I43" s="23"/>
      <c r="J43" s="42"/>
      <c r="K43" s="14"/>
      <c r="L43" s="34"/>
      <c r="M43" s="42"/>
      <c r="N43" s="60"/>
      <c r="O43" s="42"/>
      <c r="P43" s="14"/>
      <c r="Q43" s="34"/>
      <c r="R43" s="42"/>
      <c r="S43" s="86"/>
      <c r="T43" s="14"/>
      <c r="U43" s="1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2:40" ht="15.75" customHeight="1">
      <c r="B44" s="12"/>
      <c r="C44" s="108"/>
      <c r="D44" s="110"/>
      <c r="E44" s="111"/>
      <c r="F44" s="31"/>
      <c r="G44" s="112"/>
      <c r="H44" s="111"/>
      <c r="I44" s="31"/>
      <c r="J44" s="113"/>
      <c r="K44" s="111"/>
      <c r="L44" s="114"/>
      <c r="M44" s="113"/>
      <c r="N44" s="115"/>
      <c r="O44" s="113"/>
      <c r="P44" s="111"/>
      <c r="Q44" s="114"/>
      <c r="R44" s="113"/>
      <c r="S44" s="116"/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2:40" ht="15.75" customHeight="1">
      <c r="B45" s="12"/>
      <c r="C45" s="108"/>
      <c r="D45" s="82"/>
      <c r="E45" s="14"/>
      <c r="F45" s="31"/>
      <c r="G45" s="84"/>
      <c r="H45" s="14"/>
      <c r="I45" s="31"/>
      <c r="J45" s="42"/>
      <c r="K45" s="14"/>
      <c r="L45" s="34"/>
      <c r="M45" s="42"/>
      <c r="N45" s="60"/>
      <c r="O45" s="42"/>
      <c r="P45" s="14"/>
      <c r="Q45" s="34"/>
      <c r="R45" s="42"/>
      <c r="S45" s="86"/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2:40" ht="15.75" hidden="1" customHeight="1">
      <c r="B46" s="12"/>
      <c r="C46" s="108"/>
      <c r="D46" s="82"/>
      <c r="E46" s="14"/>
      <c r="F46" s="31"/>
      <c r="G46" s="84"/>
      <c r="H46" s="14"/>
      <c r="I46" s="31"/>
      <c r="J46" s="42"/>
      <c r="K46" s="14"/>
      <c r="L46" s="34"/>
      <c r="M46" s="42"/>
      <c r="N46" s="60"/>
      <c r="O46" s="42"/>
      <c r="P46" s="14"/>
      <c r="Q46" s="34"/>
      <c r="R46" s="42"/>
      <c r="S46" s="86"/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2:40" ht="15.75" hidden="1" customHeight="1">
      <c r="B47" s="12"/>
      <c r="C47" s="108"/>
      <c r="D47" s="82"/>
      <c r="E47" s="14"/>
      <c r="F47" s="31"/>
      <c r="G47" s="84"/>
      <c r="H47" s="14"/>
      <c r="I47" s="31"/>
      <c r="J47" s="42"/>
      <c r="K47" s="14"/>
      <c r="L47" s="34"/>
      <c r="M47" s="42"/>
      <c r="N47" s="60"/>
      <c r="O47" s="42"/>
      <c r="P47" s="14"/>
      <c r="Q47" s="34"/>
      <c r="R47" s="42"/>
      <c r="S47" s="86"/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2:40" ht="15.75" hidden="1" customHeight="1">
      <c r="B48" s="12"/>
      <c r="C48" s="108"/>
      <c r="D48" s="82"/>
      <c r="E48" s="14"/>
      <c r="F48" s="31"/>
      <c r="G48" s="84"/>
      <c r="H48" s="14"/>
      <c r="I48" s="31"/>
      <c r="J48" s="42"/>
      <c r="K48" s="14"/>
      <c r="L48" s="34"/>
      <c r="M48" s="42"/>
      <c r="N48" s="60"/>
      <c r="O48" s="42"/>
      <c r="P48" s="14"/>
      <c r="Q48" s="34"/>
      <c r="R48" s="42"/>
      <c r="S48" s="86"/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2:40" ht="15.75" customHeight="1">
      <c r="B49" s="12"/>
      <c r="C49" s="109"/>
      <c r="D49" s="82"/>
      <c r="E49" s="14"/>
      <c r="F49" s="23"/>
      <c r="G49" s="84"/>
      <c r="H49" s="14"/>
      <c r="I49" s="23"/>
      <c r="J49" s="42"/>
      <c r="K49" s="14"/>
      <c r="L49" s="23"/>
      <c r="M49" s="42"/>
      <c r="N49" s="60"/>
      <c r="O49" s="42"/>
      <c r="P49" s="14"/>
      <c r="Q49" s="23"/>
      <c r="R49" s="42"/>
      <c r="S49" s="86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2:40" ht="15.75" customHeight="1">
      <c r="B50" s="12"/>
      <c r="C50" s="108"/>
      <c r="D50" s="110"/>
      <c r="E50" s="111"/>
      <c r="F50" s="31"/>
      <c r="G50" s="112"/>
      <c r="H50" s="111"/>
      <c r="I50" s="31"/>
      <c r="J50" s="113"/>
      <c r="K50" s="111"/>
      <c r="L50" s="34"/>
      <c r="M50" s="113"/>
      <c r="N50" s="115"/>
      <c r="O50" s="113"/>
      <c r="P50" s="111"/>
      <c r="Q50" s="34"/>
      <c r="R50" s="113"/>
      <c r="S50" s="116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2:40" ht="15.75" customHeight="1">
      <c r="B51" s="12"/>
      <c r="C51" s="108"/>
      <c r="D51" s="82"/>
      <c r="E51" s="14"/>
      <c r="F51" s="31"/>
      <c r="G51" s="84"/>
      <c r="H51" s="14"/>
      <c r="I51" s="31"/>
      <c r="J51" s="42"/>
      <c r="K51" s="14"/>
      <c r="L51" s="34"/>
      <c r="M51" s="42"/>
      <c r="N51" s="60"/>
      <c r="O51" s="42"/>
      <c r="P51" s="14"/>
      <c r="Q51" s="34"/>
      <c r="R51" s="42"/>
      <c r="S51" s="86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2:40" ht="15.75" customHeight="1">
      <c r="B52" s="12"/>
      <c r="C52" s="108"/>
      <c r="D52" s="82"/>
      <c r="E52" s="14"/>
      <c r="F52" s="31"/>
      <c r="G52" s="84"/>
      <c r="H52" s="14"/>
      <c r="I52" s="31"/>
      <c r="J52" s="42"/>
      <c r="K52" s="14"/>
      <c r="L52" s="34"/>
      <c r="M52" s="42"/>
      <c r="N52" s="60"/>
      <c r="O52" s="42"/>
      <c r="P52" s="14"/>
      <c r="Q52" s="34"/>
      <c r="R52" s="42"/>
      <c r="S52" s="86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2:40" ht="15.75" hidden="1" customHeight="1">
      <c r="B53" s="12"/>
      <c r="C53" s="30"/>
      <c r="D53" s="89"/>
      <c r="E53" s="117"/>
      <c r="F53" s="31"/>
      <c r="G53" s="91"/>
      <c r="H53" s="117"/>
      <c r="I53" s="31"/>
      <c r="J53" s="24"/>
      <c r="K53" s="117"/>
      <c r="L53" s="34"/>
      <c r="M53" s="24"/>
      <c r="N53" s="94"/>
      <c r="O53" s="24"/>
      <c r="P53" s="117"/>
      <c r="Q53" s="34"/>
      <c r="R53" s="24"/>
      <c r="S53" s="95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2:40" ht="15.75" customHeight="1">
      <c r="B54" s="12"/>
      <c r="C54" s="99"/>
      <c r="D54" s="100"/>
      <c r="E54" s="101"/>
      <c r="F54" s="102"/>
      <c r="G54" s="103"/>
      <c r="H54" s="101"/>
      <c r="I54" s="102"/>
      <c r="J54" s="103"/>
      <c r="K54" s="101"/>
      <c r="L54" s="102"/>
      <c r="M54" s="106"/>
      <c r="N54" s="102"/>
      <c r="O54" s="103"/>
      <c r="P54" s="101"/>
      <c r="Q54" s="102"/>
      <c r="R54" s="106"/>
      <c r="S54" s="107"/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2:40" ht="15.75" customHeight="1">
      <c r="B55" s="12"/>
      <c r="C55" s="30"/>
      <c r="D55" s="82"/>
      <c r="E55" s="14"/>
      <c r="F55" s="31"/>
      <c r="G55" s="84"/>
      <c r="H55" s="14"/>
      <c r="I55" s="31"/>
      <c r="J55" s="42"/>
      <c r="K55" s="14"/>
      <c r="L55" s="34"/>
      <c r="M55" s="42"/>
      <c r="N55" s="60"/>
      <c r="O55" s="42"/>
      <c r="P55" s="14"/>
      <c r="Q55" s="34"/>
      <c r="R55" s="42"/>
      <c r="S55" s="86"/>
      <c r="T55" s="83"/>
      <c r="U55" s="14"/>
      <c r="V55" s="12"/>
      <c r="W55" s="87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2:40" ht="15.75" customHeight="1">
      <c r="B56" s="12"/>
      <c r="C56" s="30"/>
      <c r="D56" s="82"/>
      <c r="E56" s="14"/>
      <c r="F56" s="31"/>
      <c r="G56" s="84"/>
      <c r="H56" s="14"/>
      <c r="I56" s="31"/>
      <c r="J56" s="42"/>
      <c r="K56" s="14"/>
      <c r="L56" s="34"/>
      <c r="M56" s="42"/>
      <c r="N56" s="60"/>
      <c r="O56" s="42"/>
      <c r="P56" s="14"/>
      <c r="Q56" s="34"/>
      <c r="R56" s="42"/>
      <c r="S56" s="86"/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2:40" ht="15.75" customHeight="1">
      <c r="B57" s="12"/>
      <c r="C57" s="88"/>
      <c r="D57" s="89"/>
      <c r="E57" s="117"/>
      <c r="F57" s="23"/>
      <c r="G57" s="91"/>
      <c r="H57" s="117"/>
      <c r="I57" s="23"/>
      <c r="J57" s="24"/>
      <c r="K57" s="117"/>
      <c r="L57" s="23"/>
      <c r="M57" s="24"/>
      <c r="N57" s="94"/>
      <c r="O57" s="24"/>
      <c r="P57" s="117"/>
      <c r="Q57" s="23"/>
      <c r="R57" s="24"/>
      <c r="S57" s="95"/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2:40" ht="15.75" customHeight="1">
      <c r="B58" s="12"/>
      <c r="C58" s="30"/>
      <c r="D58" s="82"/>
      <c r="E58" s="14"/>
      <c r="F58" s="31"/>
      <c r="G58" s="84"/>
      <c r="H58" s="14"/>
      <c r="I58" s="31"/>
      <c r="J58" s="42"/>
      <c r="K58" s="14"/>
      <c r="L58" s="34"/>
      <c r="M58" s="42"/>
      <c r="N58" s="60"/>
      <c r="O58" s="42"/>
      <c r="P58" s="14"/>
      <c r="Q58" s="34"/>
      <c r="R58" s="42"/>
      <c r="S58" s="86"/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2:40" ht="15.75" customHeight="1">
      <c r="B59" s="12"/>
      <c r="C59" s="30"/>
      <c r="D59" s="82"/>
      <c r="E59" s="14"/>
      <c r="F59" s="31"/>
      <c r="G59" s="84"/>
      <c r="H59" s="14"/>
      <c r="I59" s="31"/>
      <c r="J59" s="42"/>
      <c r="K59" s="14"/>
      <c r="L59" s="34"/>
      <c r="M59" s="42"/>
      <c r="N59" s="60"/>
      <c r="O59" s="42"/>
      <c r="P59" s="14"/>
      <c r="Q59" s="34"/>
      <c r="R59" s="42"/>
      <c r="S59" s="86"/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2:40" ht="15.75" customHeight="1">
      <c r="B60" s="12"/>
      <c r="C60" s="88"/>
      <c r="D60" s="89"/>
      <c r="E60" s="117"/>
      <c r="F60" s="23"/>
      <c r="G60" s="91"/>
      <c r="H60" s="117"/>
      <c r="I60" s="23"/>
      <c r="J60" s="24"/>
      <c r="K60" s="117"/>
      <c r="L60" s="23"/>
      <c r="M60" s="24"/>
      <c r="N60" s="94"/>
      <c r="O60" s="24"/>
      <c r="P60" s="117"/>
      <c r="Q60" s="23"/>
      <c r="R60" s="24"/>
      <c r="S60" s="95"/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2:40" ht="15.75" customHeight="1">
      <c r="B61" s="12"/>
      <c r="C61" s="30"/>
      <c r="D61" s="82"/>
      <c r="E61" s="14"/>
      <c r="F61" s="31"/>
      <c r="G61" s="84"/>
      <c r="H61" s="14"/>
      <c r="I61" s="31"/>
      <c r="J61" s="42"/>
      <c r="K61" s="14"/>
      <c r="L61" s="34"/>
      <c r="M61" s="42"/>
      <c r="N61" s="60"/>
      <c r="O61" s="42"/>
      <c r="P61" s="14"/>
      <c r="Q61" s="34"/>
      <c r="R61" s="42"/>
      <c r="S61" s="86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2:40" ht="15.75" customHeight="1">
      <c r="B62" s="12"/>
      <c r="C62" s="30"/>
      <c r="D62" s="82"/>
      <c r="E62" s="14"/>
      <c r="F62" s="31"/>
      <c r="G62" s="84"/>
      <c r="H62" s="14"/>
      <c r="I62" s="31"/>
      <c r="J62" s="42"/>
      <c r="K62" s="14"/>
      <c r="L62" s="34"/>
      <c r="M62" s="42"/>
      <c r="N62" s="60"/>
      <c r="O62" s="42"/>
      <c r="P62" s="14"/>
      <c r="Q62" s="34"/>
      <c r="R62" s="42"/>
      <c r="S62" s="86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2:40" ht="15.75" customHeight="1">
      <c r="B63" s="12"/>
      <c r="C63" s="30"/>
      <c r="D63" s="82"/>
      <c r="E63" s="14"/>
      <c r="F63" s="31"/>
      <c r="G63" s="84"/>
      <c r="H63" s="14"/>
      <c r="I63" s="31"/>
      <c r="J63" s="42"/>
      <c r="K63" s="14"/>
      <c r="L63" s="33"/>
      <c r="M63" s="42"/>
      <c r="N63" s="60"/>
      <c r="O63" s="42"/>
      <c r="P63" s="14"/>
      <c r="Q63" s="33"/>
      <c r="R63" s="42"/>
      <c r="S63" s="86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2:40" ht="15.75" customHeight="1">
      <c r="B64" s="12"/>
      <c r="C64" s="30"/>
      <c r="D64" s="82"/>
      <c r="E64" s="14"/>
      <c r="F64" s="31"/>
      <c r="G64" s="84"/>
      <c r="H64" s="14"/>
      <c r="I64" s="31"/>
      <c r="J64" s="42"/>
      <c r="K64" s="14"/>
      <c r="L64" s="34"/>
      <c r="M64" s="42"/>
      <c r="N64" s="60"/>
      <c r="O64" s="42"/>
      <c r="P64" s="14"/>
      <c r="Q64" s="34"/>
      <c r="R64" s="42"/>
      <c r="S64" s="86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2:40" ht="15.75" customHeight="1">
      <c r="B65" s="12"/>
      <c r="C65" s="30"/>
      <c r="D65" s="82"/>
      <c r="E65" s="14"/>
      <c r="F65" s="31"/>
      <c r="G65" s="84"/>
      <c r="H65" s="14"/>
      <c r="I65" s="31"/>
      <c r="J65" s="42"/>
      <c r="K65" s="14"/>
      <c r="L65" s="34"/>
      <c r="M65" s="42"/>
      <c r="N65" s="60"/>
      <c r="O65" s="42"/>
      <c r="P65" s="14"/>
      <c r="Q65" s="34"/>
      <c r="R65" s="42"/>
      <c r="S65" s="86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2:40" ht="15.75" customHeight="1">
      <c r="B66" s="12"/>
      <c r="C66" s="30"/>
      <c r="D66" s="82"/>
      <c r="E66" s="14"/>
      <c r="F66" s="31"/>
      <c r="G66" s="84"/>
      <c r="H66" s="14"/>
      <c r="I66" s="31"/>
      <c r="J66" s="42"/>
      <c r="K66" s="14"/>
      <c r="L66" s="34"/>
      <c r="M66" s="42"/>
      <c r="N66" s="60"/>
      <c r="O66" s="42"/>
      <c r="P66" s="14"/>
      <c r="Q66" s="34"/>
      <c r="R66" s="42"/>
      <c r="S66" s="86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2:40" ht="15.75" customHeight="1">
      <c r="B67" s="12"/>
      <c r="C67" s="30"/>
      <c r="D67" s="82"/>
      <c r="E67" s="14"/>
      <c r="F67" s="31"/>
      <c r="G67" s="84"/>
      <c r="H67" s="14"/>
      <c r="I67" s="31"/>
      <c r="J67" s="42"/>
      <c r="K67" s="14"/>
      <c r="L67" s="34"/>
      <c r="M67" s="42"/>
      <c r="N67" s="60"/>
      <c r="O67" s="42"/>
      <c r="P67" s="14"/>
      <c r="Q67" s="34"/>
      <c r="R67" s="42"/>
      <c r="S67" s="86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2:40" ht="15.75" customHeight="1">
      <c r="B68" s="12"/>
      <c r="C68" s="30"/>
      <c r="D68" s="82"/>
      <c r="E68" s="14"/>
      <c r="F68" s="31"/>
      <c r="G68" s="84"/>
      <c r="H68" s="14"/>
      <c r="I68" s="31"/>
      <c r="J68" s="42"/>
      <c r="K68" s="14"/>
      <c r="L68" s="33"/>
      <c r="M68" s="42"/>
      <c r="N68" s="60"/>
      <c r="O68" s="42"/>
      <c r="P68" s="14"/>
      <c r="Q68" s="34"/>
      <c r="R68" s="42"/>
      <c r="S68" s="86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2:40" ht="15.75" hidden="1" customHeight="1">
      <c r="B69" s="12"/>
      <c r="C69" s="30"/>
      <c r="D69" s="82"/>
      <c r="E69" s="14"/>
      <c r="F69" s="31"/>
      <c r="G69" s="84"/>
      <c r="H69" s="14"/>
      <c r="I69" s="31"/>
      <c r="J69" s="42"/>
      <c r="K69" s="14"/>
      <c r="L69" s="34"/>
      <c r="M69" s="42"/>
      <c r="N69" s="60"/>
      <c r="O69" s="42"/>
      <c r="P69" s="14"/>
      <c r="Q69" s="34"/>
      <c r="R69" s="42"/>
      <c r="S69" s="86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2:40" ht="15.75" hidden="1" customHeight="1">
      <c r="B70" s="12"/>
      <c r="C70" s="30"/>
      <c r="D70" s="82"/>
      <c r="E70" s="14"/>
      <c r="F70" s="31"/>
      <c r="G70" s="84"/>
      <c r="H70" s="14"/>
      <c r="I70" s="31"/>
      <c r="J70" s="42"/>
      <c r="K70" s="14"/>
      <c r="L70" s="34"/>
      <c r="M70" s="42"/>
      <c r="N70" s="60"/>
      <c r="O70" s="42"/>
      <c r="P70" s="14"/>
      <c r="Q70" s="34"/>
      <c r="R70" s="42"/>
      <c r="S70" s="86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2:40" ht="15.75" hidden="1" customHeight="1">
      <c r="B71" s="12"/>
      <c r="C71" s="30"/>
      <c r="D71" s="82"/>
      <c r="E71" s="14"/>
      <c r="F71" s="31"/>
      <c r="G71" s="84"/>
      <c r="H71" s="14"/>
      <c r="I71" s="31"/>
      <c r="J71" s="42"/>
      <c r="K71" s="14"/>
      <c r="L71" s="34"/>
      <c r="M71" s="42"/>
      <c r="N71" s="60"/>
      <c r="O71" s="42"/>
      <c r="P71" s="14"/>
      <c r="Q71" s="34"/>
      <c r="R71" s="42"/>
      <c r="S71" s="86"/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2:40" ht="15.75" customHeight="1">
      <c r="B72" s="12"/>
      <c r="C72" s="99"/>
      <c r="D72" s="100"/>
      <c r="E72" s="101"/>
      <c r="F72" s="102"/>
      <c r="G72" s="103"/>
      <c r="H72" s="101"/>
      <c r="I72" s="102"/>
      <c r="J72" s="103"/>
      <c r="K72" s="101"/>
      <c r="L72" s="102"/>
      <c r="M72" s="106"/>
      <c r="N72" s="102"/>
      <c r="O72" s="103"/>
      <c r="P72" s="101"/>
      <c r="Q72" s="102"/>
      <c r="R72" s="106"/>
      <c r="S72" s="107"/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2:40" ht="15.75" customHeight="1">
      <c r="B73" s="12"/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2:40" ht="15.75" customHeight="1">
      <c r="B74" s="12"/>
      <c r="C74" s="99"/>
      <c r="D74" s="100"/>
      <c r="E74" s="101"/>
      <c r="F74" s="102"/>
      <c r="G74" s="103"/>
      <c r="H74" s="101"/>
      <c r="I74" s="102"/>
      <c r="J74" s="103"/>
      <c r="K74" s="101"/>
      <c r="L74" s="102"/>
      <c r="M74" s="106"/>
      <c r="N74" s="119"/>
      <c r="O74" s="103"/>
      <c r="P74" s="101"/>
      <c r="Q74" s="102"/>
      <c r="R74" s="106"/>
      <c r="S74" s="120"/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2:40" ht="15.75" customHeight="1">
      <c r="B75" s="12"/>
      <c r="C75" s="30"/>
      <c r="D75" s="82"/>
      <c r="E75" s="14"/>
      <c r="F75" s="31"/>
      <c r="G75" s="84"/>
      <c r="H75" s="14"/>
      <c r="I75" s="31"/>
      <c r="J75" s="42"/>
      <c r="K75" s="14"/>
      <c r="L75" s="33"/>
      <c r="M75" s="42"/>
      <c r="N75" s="60"/>
      <c r="O75" s="42"/>
      <c r="P75" s="14"/>
      <c r="Q75" s="33"/>
      <c r="R75" s="42"/>
      <c r="S75" s="86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2:40" ht="15.75" customHeight="1">
      <c r="B76" s="12"/>
      <c r="C76" s="30"/>
      <c r="D76" s="82"/>
      <c r="E76" s="14"/>
      <c r="F76" s="31"/>
      <c r="G76" s="84"/>
      <c r="H76" s="14"/>
      <c r="I76" s="31"/>
      <c r="J76" s="42"/>
      <c r="K76" s="14"/>
      <c r="L76" s="33"/>
      <c r="M76" s="42"/>
      <c r="N76" s="60"/>
      <c r="O76" s="42"/>
      <c r="P76" s="14"/>
      <c r="Q76" s="33"/>
      <c r="R76" s="42"/>
      <c r="S76" s="86"/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2:40" ht="15.75" customHeight="1">
      <c r="B77" s="12"/>
      <c r="C77" s="30"/>
      <c r="D77" s="82"/>
      <c r="E77" s="14"/>
      <c r="F77" s="31"/>
      <c r="G77" s="84"/>
      <c r="H77" s="14"/>
      <c r="I77" s="31"/>
      <c r="J77" s="42"/>
      <c r="K77" s="14"/>
      <c r="L77" s="33"/>
      <c r="M77" s="42"/>
      <c r="N77" s="60"/>
      <c r="O77" s="42"/>
      <c r="P77" s="14"/>
      <c r="Q77" s="33"/>
      <c r="R77" s="42"/>
      <c r="S77" s="86"/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2:40" ht="15.75" customHeight="1">
      <c r="B78" s="12"/>
      <c r="C78" s="30"/>
      <c r="D78" s="82"/>
      <c r="E78" s="14"/>
      <c r="F78" s="31"/>
      <c r="G78" s="84"/>
      <c r="H78" s="14"/>
      <c r="I78" s="31"/>
      <c r="J78" s="42"/>
      <c r="K78" s="14"/>
      <c r="L78" s="34"/>
      <c r="M78" s="42"/>
      <c r="N78" s="60"/>
      <c r="O78" s="42"/>
      <c r="P78" s="14"/>
      <c r="Q78" s="33"/>
      <c r="R78" s="42"/>
      <c r="S78" s="86"/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2:40" ht="15.75" hidden="1" customHeight="1">
      <c r="B79" s="12"/>
      <c r="C79" s="30"/>
      <c r="D79" s="82"/>
      <c r="E79" s="14"/>
      <c r="F79" s="31"/>
      <c r="G79" s="84"/>
      <c r="H79" s="14"/>
      <c r="I79" s="31"/>
      <c r="J79" s="42"/>
      <c r="K79" s="14"/>
      <c r="L79" s="34"/>
      <c r="M79" s="42"/>
      <c r="N79" s="60"/>
      <c r="O79" s="42"/>
      <c r="P79" s="14"/>
      <c r="Q79" s="33"/>
      <c r="R79" s="42"/>
      <c r="S79" s="86"/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2:40" ht="15.75" hidden="1" customHeight="1">
      <c r="B80" s="12"/>
      <c r="C80" s="30"/>
      <c r="D80" s="82"/>
      <c r="E80" s="14"/>
      <c r="F80" s="31"/>
      <c r="G80" s="84"/>
      <c r="H80" s="14"/>
      <c r="I80" s="31"/>
      <c r="J80" s="42"/>
      <c r="K80" s="14"/>
      <c r="L80" s="34"/>
      <c r="M80" s="42"/>
      <c r="N80" s="60"/>
      <c r="O80" s="42"/>
      <c r="P80" s="14"/>
      <c r="Q80" s="33"/>
      <c r="R80" s="42"/>
      <c r="S80" s="86"/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2:40" ht="15.75" hidden="1" customHeight="1">
      <c r="B81" s="12"/>
      <c r="C81" s="30"/>
      <c r="D81" s="82"/>
      <c r="E81" s="14"/>
      <c r="F81" s="31"/>
      <c r="G81" s="84"/>
      <c r="H81" s="14"/>
      <c r="I81" s="31"/>
      <c r="J81" s="42"/>
      <c r="K81" s="14"/>
      <c r="L81" s="34"/>
      <c r="M81" s="42"/>
      <c r="N81" s="60"/>
      <c r="O81" s="42"/>
      <c r="P81" s="14"/>
      <c r="Q81" s="33"/>
      <c r="R81" s="42"/>
      <c r="S81" s="86"/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2:40" ht="15.75" customHeight="1">
      <c r="B82" s="12"/>
      <c r="C82" s="30"/>
      <c r="D82" s="82"/>
      <c r="E82" s="14"/>
      <c r="F82" s="31"/>
      <c r="G82" s="84"/>
      <c r="H82" s="14"/>
      <c r="I82" s="31"/>
      <c r="J82" s="42"/>
      <c r="K82" s="14"/>
      <c r="L82" s="33"/>
      <c r="M82" s="42"/>
      <c r="N82" s="60"/>
      <c r="O82" s="42"/>
      <c r="P82" s="14"/>
      <c r="Q82" s="33"/>
      <c r="R82" s="42"/>
      <c r="S82" s="86"/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2:40" ht="15.75" customHeight="1">
      <c r="B83" s="12"/>
      <c r="C83" s="99"/>
      <c r="D83" s="100"/>
      <c r="E83" s="101"/>
      <c r="F83" s="102"/>
      <c r="G83" s="103"/>
      <c r="H83" s="101"/>
      <c r="I83" s="102"/>
      <c r="J83" s="103"/>
      <c r="K83" s="101"/>
      <c r="L83" s="102"/>
      <c r="M83" s="106"/>
      <c r="N83" s="102"/>
      <c r="O83" s="103"/>
      <c r="P83" s="101"/>
      <c r="Q83" s="102"/>
      <c r="R83" s="106"/>
      <c r="S83" s="107"/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2:40" ht="15.75" customHeight="1">
      <c r="B84" s="12"/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2:40" ht="15.75" customHeight="1" thickBot="1">
      <c r="B85" s="12"/>
      <c r="C85" s="130"/>
      <c r="D85" s="131"/>
      <c r="E85" s="132"/>
      <c r="F85" s="133"/>
      <c r="G85" s="134"/>
      <c r="H85" s="132"/>
      <c r="I85" s="133"/>
      <c r="J85" s="134"/>
      <c r="K85" s="131"/>
      <c r="L85" s="133"/>
      <c r="M85" s="134"/>
      <c r="N85" s="133"/>
      <c r="O85" s="134"/>
      <c r="P85" s="131"/>
      <c r="Q85" s="133"/>
      <c r="R85" s="134"/>
      <c r="S85" s="135"/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2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2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2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2:40" ht="33" customHeight="1">
      <c r="B89" s="1"/>
      <c r="C89" s="6"/>
      <c r="D89" s="2"/>
      <c r="E89" s="2"/>
      <c r="F89" s="2"/>
      <c r="G89" s="2"/>
      <c r="H89" s="1"/>
      <c r="I89" s="1"/>
      <c r="J89" s="1"/>
      <c r="K89" s="749"/>
      <c r="L89" s="2"/>
      <c r="M89" s="2"/>
      <c r="N89" s="1"/>
      <c r="O89" s="1"/>
      <c r="P89" s="2"/>
      <c r="Q89" s="1"/>
      <c r="R89" s="2"/>
      <c r="S89" s="5"/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2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2:40" ht="15.75" customHeight="1" thickTop="1">
      <c r="B91" s="12"/>
      <c r="C91" s="13"/>
      <c r="D91" s="774"/>
      <c r="E91" s="775"/>
      <c r="F91" s="776"/>
      <c r="G91" s="777"/>
      <c r="H91" s="775"/>
      <c r="I91" s="776"/>
      <c r="J91" s="777"/>
      <c r="K91" s="775"/>
      <c r="L91" s="776"/>
      <c r="M91" s="777"/>
      <c r="N91" s="776"/>
      <c r="O91" s="774"/>
      <c r="P91" s="775"/>
      <c r="Q91" s="776"/>
      <c r="R91" s="777"/>
      <c r="S91" s="778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2:40" ht="15.75" customHeight="1">
      <c r="B92" s="12"/>
      <c r="C92" s="30"/>
      <c r="D92" s="139"/>
      <c r="E92" s="81"/>
      <c r="F92" s="140"/>
      <c r="G92" s="141"/>
      <c r="H92" s="81"/>
      <c r="I92" s="140"/>
      <c r="J92" s="141"/>
      <c r="K92" s="81"/>
      <c r="L92" s="140"/>
      <c r="M92" s="141"/>
      <c r="N92" s="140"/>
      <c r="O92" s="81"/>
      <c r="P92" s="81"/>
      <c r="Q92" s="140"/>
      <c r="R92" s="141"/>
      <c r="S92" s="142"/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2:40" ht="24" customHeight="1">
      <c r="B93" s="12"/>
      <c r="C93" s="88"/>
      <c r="D93" s="26"/>
      <c r="E93" s="26"/>
      <c r="F93" s="23"/>
      <c r="G93" s="47"/>
      <c r="H93" s="26"/>
      <c r="I93" s="23"/>
      <c r="J93" s="24"/>
      <c r="K93" s="26"/>
      <c r="L93" s="23"/>
      <c r="M93" s="143"/>
      <c r="N93" s="144"/>
      <c r="O93" s="24"/>
      <c r="P93" s="26"/>
      <c r="Q93" s="23"/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2:40" ht="21.75" customHeight="1">
      <c r="B94" s="12"/>
      <c r="C94" s="30"/>
      <c r="D94" s="31"/>
      <c r="E94" s="31"/>
      <c r="F94" s="31"/>
      <c r="G94" s="32"/>
      <c r="H94" s="31"/>
      <c r="I94" s="31"/>
      <c r="J94" s="32"/>
      <c r="K94" s="31"/>
      <c r="L94" s="34"/>
      <c r="M94" s="32"/>
      <c r="N94" s="34"/>
      <c r="O94" s="32"/>
      <c r="P94" s="31"/>
      <c r="Q94" s="34"/>
      <c r="R94" s="32"/>
      <c r="S94" s="35"/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2:40" ht="18.75" customHeight="1">
      <c r="B95" s="12"/>
      <c r="C95" s="30"/>
      <c r="D95" s="31"/>
      <c r="E95" s="26"/>
      <c r="F95" s="31"/>
      <c r="G95" s="32"/>
      <c r="H95" s="31"/>
      <c r="I95" s="31"/>
      <c r="J95" s="32"/>
      <c r="K95" s="31"/>
      <c r="L95" s="33"/>
      <c r="M95" s="32"/>
      <c r="N95" s="34"/>
      <c r="O95" s="32"/>
      <c r="P95" s="31"/>
      <c r="Q95" s="33"/>
      <c r="R95" s="32"/>
      <c r="S95" s="35"/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2:40" ht="15.75" customHeight="1">
      <c r="B96" s="12"/>
      <c r="C96" s="36"/>
      <c r="D96" s="37"/>
      <c r="E96" s="31"/>
      <c r="F96" s="38"/>
      <c r="G96" s="39"/>
      <c r="H96" s="37"/>
      <c r="I96" s="38"/>
      <c r="J96" s="39"/>
      <c r="K96" s="37"/>
      <c r="L96" s="38"/>
      <c r="M96" s="39"/>
      <c r="N96" s="38"/>
      <c r="O96" s="39"/>
      <c r="P96" s="37"/>
      <c r="Q96" s="38"/>
      <c r="R96" s="39"/>
      <c r="S96" s="40"/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2:40" ht="15.75" customHeight="1">
      <c r="B97" s="12"/>
      <c r="C97" s="30"/>
      <c r="D97" s="14"/>
      <c r="E97" s="31"/>
      <c r="F97" s="41"/>
      <c r="G97" s="42"/>
      <c r="H97" s="14"/>
      <c r="I97" s="41"/>
      <c r="J97" s="42"/>
      <c r="K97" s="14"/>
      <c r="L97" s="41"/>
      <c r="M97" s="43"/>
      <c r="N97" s="44"/>
      <c r="O97" s="42"/>
      <c r="P97" s="14"/>
      <c r="Q97" s="41"/>
      <c r="R97" s="43"/>
      <c r="S97" s="45"/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2:40" ht="15.75" customHeight="1">
      <c r="B98" s="12"/>
      <c r="C98" s="30"/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2:40" ht="15.75" customHeight="1">
      <c r="B99" s="12"/>
      <c r="C99" s="30"/>
      <c r="D99" s="31"/>
      <c r="E99" s="31"/>
      <c r="F99" s="31"/>
      <c r="G99" s="163"/>
      <c r="H99" s="31"/>
      <c r="I99" s="31"/>
      <c r="J99" s="32"/>
      <c r="K99" s="31"/>
      <c r="L99" s="34"/>
      <c r="M99" s="32"/>
      <c r="N99" s="34"/>
      <c r="O99" s="32"/>
      <c r="P99" s="31"/>
      <c r="Q99" s="33"/>
      <c r="R99" s="32"/>
      <c r="S99" s="35"/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2:40" ht="15.75" customHeight="1">
      <c r="B100" s="12"/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2:40" ht="15.75" customHeight="1">
      <c r="B101" s="12"/>
      <c r="C101" s="30"/>
      <c r="D101" s="31"/>
      <c r="E101" s="31"/>
      <c r="F101" s="34"/>
      <c r="G101" s="32"/>
      <c r="H101" s="31"/>
      <c r="I101" s="31"/>
      <c r="J101" s="32"/>
      <c r="K101" s="31"/>
      <c r="L101" s="34"/>
      <c r="M101" s="32"/>
      <c r="N101" s="34"/>
      <c r="O101" s="32"/>
      <c r="P101" s="31"/>
      <c r="Q101" s="34"/>
      <c r="R101" s="32"/>
      <c r="S101" s="35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2:40" ht="15.75" customHeight="1">
      <c r="B102" s="12"/>
      <c r="C102" s="30"/>
      <c r="D102" s="31"/>
      <c r="E102" s="31"/>
      <c r="F102" s="34"/>
      <c r="G102" s="32"/>
      <c r="H102" s="31"/>
      <c r="I102" s="31"/>
      <c r="J102" s="32"/>
      <c r="K102" s="31"/>
      <c r="L102" s="34"/>
      <c r="M102" s="32"/>
      <c r="N102" s="34"/>
      <c r="O102" s="32"/>
      <c r="P102" s="31"/>
      <c r="Q102" s="34"/>
      <c r="R102" s="32"/>
      <c r="S102" s="35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2:40" ht="15.75" customHeight="1">
      <c r="B103" s="12"/>
      <c r="C103" s="30"/>
      <c r="D103" s="31"/>
      <c r="E103" s="26"/>
      <c r="F103" s="34"/>
      <c r="G103" s="32"/>
      <c r="H103" s="48"/>
      <c r="I103" s="31"/>
      <c r="J103" s="32"/>
      <c r="K103" s="48"/>
      <c r="L103" s="34"/>
      <c r="M103" s="52"/>
      <c r="N103" s="34"/>
      <c r="O103" s="32"/>
      <c r="P103" s="48"/>
      <c r="Q103" s="34"/>
      <c r="R103" s="32"/>
      <c r="S103" s="35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2:40" ht="15.75" customHeight="1">
      <c r="B104" s="12"/>
      <c r="C104" s="36"/>
      <c r="D104" s="37"/>
      <c r="E104" s="31"/>
      <c r="F104" s="38"/>
      <c r="G104" s="39"/>
      <c r="H104" s="37"/>
      <c r="I104" s="38"/>
      <c r="J104" s="39"/>
      <c r="K104" s="37"/>
      <c r="L104" s="38"/>
      <c r="M104" s="32"/>
      <c r="N104" s="38"/>
      <c r="O104" s="39"/>
      <c r="P104" s="37"/>
      <c r="Q104" s="38"/>
      <c r="R104" s="57"/>
      <c r="S104" s="40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2:40" ht="15.75" customHeight="1">
      <c r="B105" s="12"/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/>
      <c r="O105" s="42"/>
      <c r="P105" s="14"/>
      <c r="Q105" s="60"/>
      <c r="R105" s="61"/>
      <c r="S105" s="45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2:40" ht="15.75" customHeight="1" thickBot="1">
      <c r="B106" s="12"/>
      <c r="C106" s="30"/>
      <c r="D106" s="14"/>
      <c r="E106" s="14"/>
      <c r="F106" s="60"/>
      <c r="G106" s="42"/>
      <c r="H106" s="150"/>
      <c r="I106" s="60"/>
      <c r="J106" s="42"/>
      <c r="K106" s="31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2:40" ht="15.75" customHeight="1" thickTop="1">
      <c r="B107" s="12"/>
      <c r="C107" s="63"/>
      <c r="D107" s="64"/>
      <c r="E107" s="68"/>
      <c r="F107" s="66"/>
      <c r="G107" s="67"/>
      <c r="H107" s="68"/>
      <c r="I107" s="66"/>
      <c r="J107" s="67"/>
      <c r="K107" s="68"/>
      <c r="L107" s="66"/>
      <c r="M107" s="67"/>
      <c r="N107" s="66"/>
      <c r="O107" s="67"/>
      <c r="P107" s="68"/>
      <c r="Q107" s="66"/>
      <c r="R107" s="67"/>
      <c r="S107" s="69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2:40" ht="19.5" customHeight="1" thickBot="1">
      <c r="B108" s="12"/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/>
      <c r="N108" s="75"/>
      <c r="O108" s="73"/>
      <c r="P108" s="71"/>
      <c r="Q108" s="72"/>
      <c r="R108" s="74"/>
      <c r="S108" s="151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2:40" ht="15.75" customHeight="1" thickTop="1">
      <c r="B109" s="12"/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2:40" ht="15.75" customHeight="1">
      <c r="B110" s="12"/>
      <c r="C110" s="80"/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2:40" ht="15.75" customHeight="1">
      <c r="B111" s="12"/>
      <c r="C111" s="30"/>
      <c r="D111" s="82"/>
      <c r="E111" s="83"/>
      <c r="F111" s="31"/>
      <c r="G111" s="152"/>
      <c r="H111" s="83"/>
      <c r="I111" s="31"/>
      <c r="J111" s="85"/>
      <c r="K111" s="83"/>
      <c r="L111" s="34"/>
      <c r="M111" s="42"/>
      <c r="N111" s="60"/>
      <c r="O111" s="42"/>
      <c r="P111" s="83"/>
      <c r="Q111" s="34"/>
      <c r="R111" s="42"/>
      <c r="S111" s="86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2:40" ht="15.75" customHeight="1">
      <c r="B112" s="12"/>
      <c r="C112" s="88"/>
      <c r="D112" s="89"/>
      <c r="E112" s="90"/>
      <c r="F112" s="23"/>
      <c r="G112" s="93"/>
      <c r="H112" s="90"/>
      <c r="I112" s="23"/>
      <c r="J112" s="639"/>
      <c r="K112" s="90"/>
      <c r="L112" s="34"/>
      <c r="M112" s="24"/>
      <c r="N112" s="94"/>
      <c r="O112" s="24"/>
      <c r="P112" s="90"/>
      <c r="Q112" s="34"/>
      <c r="R112" s="24"/>
      <c r="S112" s="95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2:40" ht="15.75" customHeight="1">
      <c r="B113" s="12"/>
      <c r="C113" s="30"/>
      <c r="D113" s="82"/>
      <c r="E113" s="83"/>
      <c r="F113" s="31"/>
      <c r="G113" s="84"/>
      <c r="H113" s="83"/>
      <c r="I113" s="31"/>
      <c r="J113" s="42"/>
      <c r="K113" s="83"/>
      <c r="L113" s="114"/>
      <c r="M113" s="42"/>
      <c r="N113" s="60"/>
      <c r="O113" s="42"/>
      <c r="P113" s="83"/>
      <c r="Q113" s="114"/>
      <c r="R113" s="42"/>
      <c r="S113" s="86"/>
      <c r="T113" s="14"/>
      <c r="U113" s="14"/>
      <c r="V113" s="31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2:40" ht="15.75" customHeight="1">
      <c r="B114" s="12"/>
      <c r="C114" s="30"/>
      <c r="D114" s="82"/>
      <c r="E114" s="83"/>
      <c r="F114" s="31"/>
      <c r="G114" s="84"/>
      <c r="H114" s="83"/>
      <c r="I114" s="31"/>
      <c r="J114" s="42"/>
      <c r="K114" s="83"/>
      <c r="L114" s="34"/>
      <c r="M114" s="42"/>
      <c r="N114" s="60"/>
      <c r="O114" s="42"/>
      <c r="P114" s="83"/>
      <c r="Q114" s="34"/>
      <c r="R114" s="42"/>
      <c r="S114" s="86"/>
      <c r="T114" s="14"/>
      <c r="U114" s="14"/>
      <c r="V114" s="14"/>
      <c r="W114" s="31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2:40" ht="15.75" customHeight="1">
      <c r="B115" s="12"/>
      <c r="C115" s="88"/>
      <c r="D115" s="89"/>
      <c r="E115" s="90"/>
      <c r="F115" s="23"/>
      <c r="G115" s="91"/>
      <c r="H115" s="90"/>
      <c r="I115" s="23"/>
      <c r="J115" s="24"/>
      <c r="K115" s="90"/>
      <c r="L115" s="49"/>
      <c r="M115" s="24"/>
      <c r="N115" s="94"/>
      <c r="O115" s="24"/>
      <c r="P115" s="90"/>
      <c r="Q115" s="49"/>
      <c r="R115" s="24"/>
      <c r="S115" s="95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2:40" ht="15.75" customHeight="1">
      <c r="B116" s="12"/>
      <c r="C116" s="30"/>
      <c r="D116" s="82"/>
      <c r="E116" s="83"/>
      <c r="F116" s="31"/>
      <c r="G116" s="84"/>
      <c r="H116" s="83"/>
      <c r="I116" s="31"/>
      <c r="J116" s="42"/>
      <c r="K116" s="83"/>
      <c r="L116" s="34"/>
      <c r="M116" s="42"/>
      <c r="N116" s="60"/>
      <c r="O116" s="42"/>
      <c r="P116" s="83"/>
      <c r="Q116" s="34"/>
      <c r="R116" s="42"/>
      <c r="S116" s="86"/>
      <c r="T116" s="14"/>
      <c r="U116" s="14"/>
      <c r="V116" s="12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2:40" ht="15.75" customHeight="1">
      <c r="B117" s="12"/>
      <c r="C117" s="30"/>
      <c r="D117" s="82"/>
      <c r="E117" s="83"/>
      <c r="F117" s="31"/>
      <c r="G117" s="84"/>
      <c r="H117" s="83"/>
      <c r="I117" s="31"/>
      <c r="J117" s="42"/>
      <c r="K117" s="83"/>
      <c r="L117" s="34"/>
      <c r="M117" s="42"/>
      <c r="N117" s="60"/>
      <c r="O117" s="42"/>
      <c r="P117" s="83"/>
      <c r="Q117" s="34"/>
      <c r="R117" s="42"/>
      <c r="S117" s="86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2:40" ht="15.75" hidden="1" customHeight="1">
      <c r="B118" s="12"/>
      <c r="C118" s="30"/>
      <c r="D118" s="82"/>
      <c r="E118" s="83"/>
      <c r="F118" s="31"/>
      <c r="G118" s="84"/>
      <c r="H118" s="83"/>
      <c r="I118" s="31"/>
      <c r="J118" s="42"/>
      <c r="K118" s="83"/>
      <c r="L118" s="34"/>
      <c r="M118" s="42"/>
      <c r="N118" s="60"/>
      <c r="O118" s="42"/>
      <c r="P118" s="83"/>
      <c r="Q118" s="34"/>
      <c r="R118" s="42"/>
      <c r="S118" s="86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2:40" ht="15.75" hidden="1" customHeight="1">
      <c r="B119" s="12"/>
      <c r="C119" s="30"/>
      <c r="D119" s="82"/>
      <c r="E119" s="83"/>
      <c r="F119" s="31"/>
      <c r="G119" s="84"/>
      <c r="H119" s="83"/>
      <c r="I119" s="31"/>
      <c r="J119" s="42"/>
      <c r="K119" s="83"/>
      <c r="L119" s="34"/>
      <c r="M119" s="42"/>
      <c r="N119" s="60"/>
      <c r="O119" s="42"/>
      <c r="P119" s="83"/>
      <c r="Q119" s="34"/>
      <c r="R119" s="42"/>
      <c r="S119" s="86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2:40" ht="15.75" hidden="1" customHeight="1">
      <c r="B120" s="12"/>
      <c r="C120" s="30"/>
      <c r="D120" s="82"/>
      <c r="E120" s="83"/>
      <c r="F120" s="31"/>
      <c r="G120" s="84"/>
      <c r="H120" s="83"/>
      <c r="I120" s="31"/>
      <c r="J120" s="42"/>
      <c r="K120" s="83"/>
      <c r="L120" s="34"/>
      <c r="M120" s="42"/>
      <c r="N120" s="60"/>
      <c r="O120" s="42"/>
      <c r="P120" s="83"/>
      <c r="Q120" s="34"/>
      <c r="R120" s="42"/>
      <c r="S120" s="86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2:40" ht="15.75" customHeight="1">
      <c r="B121" s="12"/>
      <c r="C121" s="99"/>
      <c r="D121" s="100"/>
      <c r="E121" s="101"/>
      <c r="F121" s="102"/>
      <c r="G121" s="103"/>
      <c r="H121" s="101"/>
      <c r="I121" s="102"/>
      <c r="J121" s="103"/>
      <c r="K121" s="101"/>
      <c r="L121" s="102"/>
      <c r="M121" s="106"/>
      <c r="N121" s="102"/>
      <c r="O121" s="103"/>
      <c r="P121" s="101"/>
      <c r="Q121" s="102"/>
      <c r="R121" s="106"/>
      <c r="S121" s="107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2:40" ht="15.75" customHeight="1">
      <c r="B122" s="12"/>
      <c r="C122" s="108"/>
      <c r="D122" s="14"/>
      <c r="E122" s="14"/>
      <c r="F122" s="31"/>
      <c r="G122" s="42"/>
      <c r="H122" s="14"/>
      <c r="I122" s="31"/>
      <c r="J122" s="42"/>
      <c r="K122" s="14"/>
      <c r="L122" s="34"/>
      <c r="M122" s="42"/>
      <c r="N122" s="60"/>
      <c r="O122" s="42"/>
      <c r="P122" s="14"/>
      <c r="Q122" s="34"/>
      <c r="R122" s="42"/>
      <c r="S122" s="62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2:40" ht="15.75" customHeight="1">
      <c r="B123" s="12"/>
      <c r="C123" s="109"/>
      <c r="D123" s="82"/>
      <c r="E123" s="14"/>
      <c r="F123" s="23"/>
      <c r="G123" s="84"/>
      <c r="H123" s="14"/>
      <c r="I123" s="23"/>
      <c r="J123" s="42"/>
      <c r="K123" s="14"/>
      <c r="L123" s="23"/>
      <c r="M123" s="42"/>
      <c r="N123" s="60"/>
      <c r="O123" s="42"/>
      <c r="P123" s="14"/>
      <c r="Q123" s="23"/>
      <c r="R123" s="42"/>
      <c r="S123" s="86"/>
      <c r="T123" s="14"/>
      <c r="U123" s="14"/>
      <c r="V123" s="12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2:40" ht="15.75" customHeight="1">
      <c r="B124" s="12"/>
      <c r="C124" s="108"/>
      <c r="D124" s="110"/>
      <c r="E124" s="111"/>
      <c r="F124" s="31"/>
      <c r="G124" s="112"/>
      <c r="H124" s="111"/>
      <c r="I124" s="31"/>
      <c r="J124" s="113"/>
      <c r="K124" s="111"/>
      <c r="L124" s="34"/>
      <c r="M124" s="113"/>
      <c r="N124" s="115"/>
      <c r="O124" s="113"/>
      <c r="P124" s="111"/>
      <c r="Q124" s="34"/>
      <c r="R124" s="113"/>
      <c r="S124" s="116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2:40" ht="15.75" customHeight="1">
      <c r="B125" s="12"/>
      <c r="C125" s="108"/>
      <c r="D125" s="82"/>
      <c r="E125" s="14"/>
      <c r="F125" s="31"/>
      <c r="G125" s="84"/>
      <c r="H125" s="14"/>
      <c r="I125" s="31"/>
      <c r="J125" s="42"/>
      <c r="K125" s="14"/>
      <c r="L125" s="34"/>
      <c r="M125" s="42"/>
      <c r="N125" s="60"/>
      <c r="O125" s="42"/>
      <c r="P125" s="14"/>
      <c r="Q125" s="34"/>
      <c r="R125" s="42"/>
      <c r="S125" s="86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2:40" ht="15.75" hidden="1" customHeight="1">
      <c r="B126" s="12"/>
      <c r="C126" s="108"/>
      <c r="D126" s="82"/>
      <c r="E126" s="14"/>
      <c r="F126" s="31"/>
      <c r="G126" s="84"/>
      <c r="H126" s="14"/>
      <c r="I126" s="31"/>
      <c r="J126" s="42"/>
      <c r="K126" s="14"/>
      <c r="L126" s="34"/>
      <c r="M126" s="42"/>
      <c r="N126" s="60"/>
      <c r="O126" s="42"/>
      <c r="P126" s="14"/>
      <c r="Q126" s="34"/>
      <c r="R126" s="42"/>
      <c r="S126" s="86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2:40" ht="15.75" hidden="1" customHeight="1">
      <c r="B127" s="12"/>
      <c r="C127" s="108"/>
      <c r="D127" s="82"/>
      <c r="E127" s="14"/>
      <c r="F127" s="31"/>
      <c r="G127" s="84"/>
      <c r="H127" s="14"/>
      <c r="I127" s="31"/>
      <c r="J127" s="42"/>
      <c r="K127" s="14"/>
      <c r="L127" s="34"/>
      <c r="M127" s="42"/>
      <c r="N127" s="60"/>
      <c r="O127" s="42"/>
      <c r="P127" s="14"/>
      <c r="Q127" s="34"/>
      <c r="R127" s="42"/>
      <c r="S127" s="86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2:40" ht="15.75" hidden="1" customHeight="1">
      <c r="B128" s="12"/>
      <c r="C128" s="108"/>
      <c r="D128" s="82"/>
      <c r="E128" s="14"/>
      <c r="F128" s="31"/>
      <c r="G128" s="84"/>
      <c r="H128" s="14"/>
      <c r="I128" s="31"/>
      <c r="J128" s="42"/>
      <c r="K128" s="14"/>
      <c r="L128" s="34"/>
      <c r="M128" s="42"/>
      <c r="N128" s="60"/>
      <c r="O128" s="42"/>
      <c r="P128" s="14"/>
      <c r="Q128" s="34"/>
      <c r="R128" s="42"/>
      <c r="S128" s="86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2:40" ht="15.75" customHeight="1">
      <c r="B129" s="12"/>
      <c r="C129" s="109"/>
      <c r="D129" s="82"/>
      <c r="E129" s="14"/>
      <c r="F129" s="31"/>
      <c r="G129" s="84"/>
      <c r="H129" s="14"/>
      <c r="I129" s="31"/>
      <c r="J129" s="42"/>
      <c r="K129" s="14"/>
      <c r="L129" s="34"/>
      <c r="M129" s="42"/>
      <c r="N129" s="60"/>
      <c r="O129" s="42"/>
      <c r="P129" s="14"/>
      <c r="Q129" s="34"/>
      <c r="R129" s="42"/>
      <c r="S129" s="86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2:40" ht="15.75" customHeight="1">
      <c r="B130" s="12"/>
      <c r="C130" s="108"/>
      <c r="D130" s="110"/>
      <c r="E130" s="111"/>
      <c r="F130" s="55"/>
      <c r="G130" s="112"/>
      <c r="H130" s="111"/>
      <c r="I130" s="55"/>
      <c r="J130" s="113"/>
      <c r="K130" s="111"/>
      <c r="L130" s="56"/>
      <c r="M130" s="113"/>
      <c r="N130" s="115"/>
      <c r="O130" s="113"/>
      <c r="P130" s="111"/>
      <c r="Q130" s="56"/>
      <c r="R130" s="113"/>
      <c r="S130" s="116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2:40" ht="15.75" customHeight="1">
      <c r="B131" s="12"/>
      <c r="C131" s="108"/>
      <c r="D131" s="82"/>
      <c r="E131" s="14"/>
      <c r="F131" s="31"/>
      <c r="G131" s="84"/>
      <c r="H131" s="14"/>
      <c r="I131" s="31"/>
      <c r="J131" s="42"/>
      <c r="K131" s="14"/>
      <c r="L131" s="34"/>
      <c r="M131" s="42"/>
      <c r="N131" s="60"/>
      <c r="O131" s="42"/>
      <c r="P131" s="14"/>
      <c r="Q131" s="34"/>
      <c r="R131" s="42"/>
      <c r="S131" s="86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2:40" ht="15.75" customHeight="1">
      <c r="B132" s="12"/>
      <c r="C132" s="108"/>
      <c r="D132" s="82"/>
      <c r="E132" s="14"/>
      <c r="F132" s="31"/>
      <c r="G132" s="84"/>
      <c r="H132" s="14"/>
      <c r="I132" s="31"/>
      <c r="J132" s="42"/>
      <c r="K132" s="14"/>
      <c r="L132" s="34"/>
      <c r="M132" s="42"/>
      <c r="N132" s="60"/>
      <c r="O132" s="42"/>
      <c r="P132" s="14"/>
      <c r="Q132" s="34"/>
      <c r="R132" s="42"/>
      <c r="S132" s="86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2:40" ht="15.75" hidden="1" customHeight="1">
      <c r="B133" s="12"/>
      <c r="C133" s="30"/>
      <c r="D133" s="89"/>
      <c r="E133" s="117"/>
      <c r="F133" s="31"/>
      <c r="G133" s="91"/>
      <c r="H133" s="117"/>
      <c r="I133" s="31"/>
      <c r="J133" s="24"/>
      <c r="K133" s="117"/>
      <c r="L133" s="34"/>
      <c r="M133" s="24"/>
      <c r="N133" s="153"/>
      <c r="O133" s="24"/>
      <c r="P133" s="117"/>
      <c r="Q133" s="34"/>
      <c r="R133" s="24"/>
      <c r="S133" s="95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2:40" ht="15.75" customHeight="1">
      <c r="B134" s="12"/>
      <c r="C134" s="99"/>
      <c r="D134" s="100"/>
      <c r="E134" s="101"/>
      <c r="F134" s="102"/>
      <c r="G134" s="103"/>
      <c r="H134" s="101"/>
      <c r="I134" s="102"/>
      <c r="J134" s="103"/>
      <c r="K134" s="101"/>
      <c r="L134" s="102"/>
      <c r="M134" s="154"/>
      <c r="N134" s="119"/>
      <c r="O134" s="103"/>
      <c r="P134" s="101"/>
      <c r="Q134" s="102"/>
      <c r="R134" s="154"/>
      <c r="S134" s="120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2:40" ht="15.75" customHeight="1">
      <c r="B135" s="12"/>
      <c r="C135" s="30"/>
      <c r="D135" s="82"/>
      <c r="E135" s="14"/>
      <c r="F135" s="31"/>
      <c r="G135" s="84"/>
      <c r="H135" s="14"/>
      <c r="I135" s="31"/>
      <c r="J135" s="42"/>
      <c r="K135" s="14"/>
      <c r="L135" s="34"/>
      <c r="M135" s="42"/>
      <c r="N135" s="60"/>
      <c r="O135" s="42"/>
      <c r="P135" s="14"/>
      <c r="Q135" s="34"/>
      <c r="R135" s="42"/>
      <c r="S135" s="86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2:40" ht="15.75" customHeight="1">
      <c r="B136" s="12"/>
      <c r="C136" s="30"/>
      <c r="D136" s="82"/>
      <c r="E136" s="14"/>
      <c r="F136" s="31"/>
      <c r="G136" s="84"/>
      <c r="H136" s="14"/>
      <c r="I136" s="31"/>
      <c r="J136" s="42"/>
      <c r="K136" s="14"/>
      <c r="L136" s="34"/>
      <c r="M136" s="42"/>
      <c r="N136" s="60"/>
      <c r="O136" s="42"/>
      <c r="P136" s="14"/>
      <c r="Q136" s="34"/>
      <c r="R136" s="42"/>
      <c r="S136" s="86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2:40" ht="15.75" customHeight="1">
      <c r="B137" s="12"/>
      <c r="C137" s="88"/>
      <c r="D137" s="89"/>
      <c r="E137" s="117"/>
      <c r="F137" s="23"/>
      <c r="G137" s="91"/>
      <c r="H137" s="117"/>
      <c r="I137" s="23"/>
      <c r="J137" s="24"/>
      <c r="K137" s="117"/>
      <c r="L137" s="23"/>
      <c r="M137" s="24"/>
      <c r="N137" s="94"/>
      <c r="O137" s="24"/>
      <c r="P137" s="117"/>
      <c r="Q137" s="23"/>
      <c r="R137" s="24"/>
      <c r="S137" s="95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2:40" ht="15.75" customHeight="1">
      <c r="B138" s="12"/>
      <c r="C138" s="30"/>
      <c r="D138" s="82"/>
      <c r="E138" s="14"/>
      <c r="F138" s="31"/>
      <c r="G138" s="84"/>
      <c r="H138" s="14"/>
      <c r="I138" s="31"/>
      <c r="J138" s="42"/>
      <c r="K138" s="14"/>
      <c r="L138" s="34"/>
      <c r="M138" s="42"/>
      <c r="N138" s="60"/>
      <c r="O138" s="42"/>
      <c r="P138" s="14"/>
      <c r="Q138" s="34"/>
      <c r="R138" s="42"/>
      <c r="S138" s="86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2:40" ht="15.75" customHeight="1">
      <c r="B139" s="12"/>
      <c r="C139" s="30"/>
      <c r="D139" s="82"/>
      <c r="E139" s="14"/>
      <c r="F139" s="31"/>
      <c r="G139" s="84"/>
      <c r="H139" s="14"/>
      <c r="I139" s="31"/>
      <c r="J139" s="42"/>
      <c r="K139" s="14"/>
      <c r="L139" s="34"/>
      <c r="M139" s="42"/>
      <c r="N139" s="60"/>
      <c r="O139" s="42"/>
      <c r="P139" s="14"/>
      <c r="Q139" s="34"/>
      <c r="R139" s="42"/>
      <c r="S139" s="86"/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2:40" ht="15.75" customHeight="1">
      <c r="B140" s="12"/>
      <c r="C140" s="88"/>
      <c r="D140" s="89"/>
      <c r="E140" s="117"/>
      <c r="F140" s="23"/>
      <c r="G140" s="91"/>
      <c r="H140" s="117"/>
      <c r="I140" s="23"/>
      <c r="J140" s="24"/>
      <c r="K140" s="117"/>
      <c r="L140" s="23"/>
      <c r="M140" s="24"/>
      <c r="N140" s="94"/>
      <c r="O140" s="24"/>
      <c r="P140" s="117"/>
      <c r="Q140" s="23"/>
      <c r="R140" s="24"/>
      <c r="S140" s="95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2:40" ht="15.75" customHeight="1">
      <c r="B141" s="12"/>
      <c r="C141" s="30"/>
      <c r="D141" s="82"/>
      <c r="E141" s="14"/>
      <c r="F141" s="31"/>
      <c r="G141" s="84"/>
      <c r="H141" s="14"/>
      <c r="I141" s="31"/>
      <c r="J141" s="42"/>
      <c r="K141" s="14"/>
      <c r="L141" s="34"/>
      <c r="M141" s="42"/>
      <c r="N141" s="60"/>
      <c r="O141" s="42"/>
      <c r="P141" s="14"/>
      <c r="Q141" s="34"/>
      <c r="R141" s="42"/>
      <c r="S141" s="86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2:40" ht="15.75" customHeight="1">
      <c r="B142" s="12"/>
      <c r="C142" s="30"/>
      <c r="D142" s="82"/>
      <c r="E142" s="14"/>
      <c r="F142" s="31"/>
      <c r="G142" s="84"/>
      <c r="H142" s="14"/>
      <c r="I142" s="31"/>
      <c r="J142" s="42"/>
      <c r="K142" s="14"/>
      <c r="L142" s="34"/>
      <c r="M142" s="42"/>
      <c r="N142" s="60"/>
      <c r="O142" s="42"/>
      <c r="P142" s="14"/>
      <c r="Q142" s="34"/>
      <c r="R142" s="42"/>
      <c r="S142" s="86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2:40" ht="15.75" customHeight="1">
      <c r="B143" s="12"/>
      <c r="C143" s="30"/>
      <c r="D143" s="82"/>
      <c r="E143" s="14"/>
      <c r="F143" s="31"/>
      <c r="G143" s="84"/>
      <c r="H143" s="14"/>
      <c r="I143" s="31"/>
      <c r="J143" s="42"/>
      <c r="K143" s="14"/>
      <c r="L143" s="33"/>
      <c r="M143" s="42"/>
      <c r="N143" s="60"/>
      <c r="O143" s="42"/>
      <c r="P143" s="14"/>
      <c r="Q143" s="33"/>
      <c r="R143" s="42"/>
      <c r="S143" s="86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2:40" ht="15.75" customHeight="1">
      <c r="B144" s="12"/>
      <c r="C144" s="30"/>
      <c r="D144" s="82"/>
      <c r="E144" s="14"/>
      <c r="F144" s="31"/>
      <c r="G144" s="84"/>
      <c r="H144" s="14"/>
      <c r="I144" s="31"/>
      <c r="J144" s="42"/>
      <c r="K144" s="14"/>
      <c r="L144" s="34"/>
      <c r="M144" s="42"/>
      <c r="N144" s="60"/>
      <c r="O144" s="42"/>
      <c r="P144" s="14"/>
      <c r="Q144" s="34"/>
      <c r="R144" s="42"/>
      <c r="S144" s="86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2:40" ht="15.75" customHeight="1">
      <c r="B145" s="12"/>
      <c r="C145" s="30"/>
      <c r="D145" s="82"/>
      <c r="E145" s="14"/>
      <c r="F145" s="31"/>
      <c r="G145" s="84"/>
      <c r="H145" s="14"/>
      <c r="I145" s="31"/>
      <c r="J145" s="42"/>
      <c r="K145" s="14"/>
      <c r="L145" s="34"/>
      <c r="M145" s="42"/>
      <c r="N145" s="60"/>
      <c r="O145" s="42"/>
      <c r="P145" s="14"/>
      <c r="Q145" s="34"/>
      <c r="R145" s="42"/>
      <c r="S145" s="86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2:40" ht="15.75" customHeight="1">
      <c r="B146" s="12"/>
      <c r="C146" s="30"/>
      <c r="D146" s="82"/>
      <c r="E146" s="14"/>
      <c r="F146" s="31"/>
      <c r="G146" s="84"/>
      <c r="H146" s="14"/>
      <c r="I146" s="31"/>
      <c r="J146" s="42"/>
      <c r="K146" s="14"/>
      <c r="L146" s="34"/>
      <c r="M146" s="42"/>
      <c r="N146" s="60"/>
      <c r="O146" s="42"/>
      <c r="P146" s="14"/>
      <c r="Q146" s="34"/>
      <c r="R146" s="42"/>
      <c r="S146" s="86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2:40" ht="15.75" customHeight="1">
      <c r="B147" s="12"/>
      <c r="C147" s="30"/>
      <c r="D147" s="82"/>
      <c r="E147" s="14"/>
      <c r="F147" s="31"/>
      <c r="G147" s="84"/>
      <c r="H147" s="14"/>
      <c r="I147" s="31"/>
      <c r="J147" s="42"/>
      <c r="K147" s="14"/>
      <c r="L147" s="34"/>
      <c r="M147" s="42"/>
      <c r="N147" s="60"/>
      <c r="O147" s="42"/>
      <c r="P147" s="14"/>
      <c r="Q147" s="34"/>
      <c r="R147" s="42"/>
      <c r="S147" s="86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2:40" ht="15.75" customHeight="1">
      <c r="B148" s="12"/>
      <c r="C148" s="30"/>
      <c r="D148" s="82"/>
      <c r="E148" s="14"/>
      <c r="F148" s="31"/>
      <c r="G148" s="84"/>
      <c r="H148" s="14"/>
      <c r="I148" s="31"/>
      <c r="J148" s="42"/>
      <c r="K148" s="14"/>
      <c r="L148" s="34"/>
      <c r="M148" s="42"/>
      <c r="N148" s="60"/>
      <c r="O148" s="42"/>
      <c r="P148" s="14"/>
      <c r="Q148" s="34"/>
      <c r="R148" s="42"/>
      <c r="S148" s="86"/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2:40" ht="15.75" hidden="1" customHeight="1">
      <c r="B149" s="12"/>
      <c r="C149" s="30"/>
      <c r="D149" s="82"/>
      <c r="E149" s="14"/>
      <c r="F149" s="31"/>
      <c r="G149" s="84"/>
      <c r="H149" s="14"/>
      <c r="I149" s="31"/>
      <c r="J149" s="42"/>
      <c r="K149" s="14"/>
      <c r="L149" s="34"/>
      <c r="M149" s="42"/>
      <c r="N149" s="60"/>
      <c r="O149" s="42"/>
      <c r="P149" s="14"/>
      <c r="Q149" s="34"/>
      <c r="R149" s="42"/>
      <c r="S149" s="86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2:40" ht="15.75" hidden="1" customHeight="1">
      <c r="B150" s="12"/>
      <c r="C150" s="30"/>
      <c r="D150" s="82"/>
      <c r="E150" s="14"/>
      <c r="F150" s="31"/>
      <c r="G150" s="84"/>
      <c r="H150" s="14"/>
      <c r="I150" s="31"/>
      <c r="J150" s="42"/>
      <c r="K150" s="14"/>
      <c r="L150" s="34"/>
      <c r="M150" s="42"/>
      <c r="N150" s="60"/>
      <c r="O150" s="42"/>
      <c r="P150" s="14"/>
      <c r="Q150" s="34"/>
      <c r="R150" s="42"/>
      <c r="S150" s="86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2:40" ht="15.75" hidden="1" customHeight="1">
      <c r="B151" s="12"/>
      <c r="C151" s="30"/>
      <c r="D151" s="82"/>
      <c r="E151" s="14"/>
      <c r="F151" s="31"/>
      <c r="G151" s="84"/>
      <c r="H151" s="14"/>
      <c r="I151" s="31"/>
      <c r="J151" s="42"/>
      <c r="K151" s="14"/>
      <c r="L151" s="34"/>
      <c r="M151" s="42"/>
      <c r="N151" s="60"/>
      <c r="O151" s="42"/>
      <c r="P151" s="14"/>
      <c r="Q151" s="34"/>
      <c r="R151" s="42"/>
      <c r="S151" s="86"/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2:40" ht="15.75" customHeight="1">
      <c r="B152" s="12"/>
      <c r="C152" s="99"/>
      <c r="D152" s="100"/>
      <c r="E152" s="101"/>
      <c r="F152" s="102"/>
      <c r="G152" s="103"/>
      <c r="H152" s="101"/>
      <c r="I152" s="102"/>
      <c r="J152" s="103"/>
      <c r="K152" s="101"/>
      <c r="L152" s="102"/>
      <c r="M152" s="106"/>
      <c r="N152" s="102"/>
      <c r="O152" s="103"/>
      <c r="P152" s="101"/>
      <c r="Q152" s="102"/>
      <c r="R152" s="106"/>
      <c r="S152" s="107"/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2:40" ht="15.75" customHeight="1">
      <c r="B153" s="12"/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2:40" ht="15.75" customHeight="1">
      <c r="B154" s="12"/>
      <c r="C154" s="99"/>
      <c r="D154" s="100"/>
      <c r="E154" s="101"/>
      <c r="F154" s="102"/>
      <c r="G154" s="103"/>
      <c r="H154" s="101"/>
      <c r="I154" s="102"/>
      <c r="J154" s="103"/>
      <c r="K154" s="101"/>
      <c r="L154" s="102"/>
      <c r="M154" s="106"/>
      <c r="N154" s="119"/>
      <c r="O154" s="103"/>
      <c r="P154" s="101"/>
      <c r="Q154" s="102"/>
      <c r="R154" s="106"/>
      <c r="S154" s="120"/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2:40" ht="15.75" customHeight="1">
      <c r="B155" s="12"/>
      <c r="C155" s="30"/>
      <c r="D155" s="156"/>
      <c r="E155" s="157"/>
      <c r="F155" s="31"/>
      <c r="G155" s="158"/>
      <c r="H155" s="157"/>
      <c r="I155" s="31"/>
      <c r="J155" s="158"/>
      <c r="K155" s="157"/>
      <c r="L155" s="33"/>
      <c r="M155" s="42"/>
      <c r="N155" s="60"/>
      <c r="O155" s="158"/>
      <c r="P155" s="157"/>
      <c r="Q155" s="34"/>
      <c r="R155" s="42"/>
      <c r="S155" s="86"/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2:40" ht="15.75" customHeight="1">
      <c r="B156" s="12"/>
      <c r="C156" s="30"/>
      <c r="D156" s="156"/>
      <c r="E156" s="157"/>
      <c r="F156" s="31"/>
      <c r="G156" s="158"/>
      <c r="H156" s="157"/>
      <c r="I156" s="31"/>
      <c r="J156" s="158"/>
      <c r="K156" s="157"/>
      <c r="L156" s="34"/>
      <c r="M156" s="42"/>
      <c r="N156" s="60"/>
      <c r="O156" s="158"/>
      <c r="P156" s="157"/>
      <c r="Q156" s="34"/>
      <c r="R156" s="42"/>
      <c r="S156" s="86"/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2:40" ht="15.75" customHeight="1">
      <c r="B157" s="12"/>
      <c r="C157" s="30"/>
      <c r="D157" s="82"/>
      <c r="E157" s="14"/>
      <c r="F157" s="31"/>
      <c r="G157" s="84"/>
      <c r="H157" s="14"/>
      <c r="I157" s="31"/>
      <c r="J157" s="42"/>
      <c r="K157" s="14"/>
      <c r="L157" s="34"/>
      <c r="M157" s="42"/>
      <c r="N157" s="60"/>
      <c r="O157" s="42"/>
      <c r="P157" s="14"/>
      <c r="Q157" s="34"/>
      <c r="R157" s="42"/>
      <c r="S157" s="86"/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2:40" ht="15.75" customHeight="1">
      <c r="B158" s="12"/>
      <c r="C158" s="30"/>
      <c r="D158" s="82"/>
      <c r="E158" s="14"/>
      <c r="F158" s="31"/>
      <c r="G158" s="84"/>
      <c r="H158" s="14"/>
      <c r="I158" s="31"/>
      <c r="J158" s="42"/>
      <c r="K158" s="14"/>
      <c r="L158" s="33"/>
      <c r="M158" s="42"/>
      <c r="N158" s="60"/>
      <c r="O158" s="42"/>
      <c r="P158" s="14"/>
      <c r="Q158" s="34"/>
      <c r="R158" s="42"/>
      <c r="S158" s="86"/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2:40" ht="15.75" hidden="1" customHeight="1">
      <c r="B159" s="12"/>
      <c r="C159" s="30"/>
      <c r="D159" s="82"/>
      <c r="E159" s="14"/>
      <c r="F159" s="31"/>
      <c r="G159" s="84"/>
      <c r="H159" s="14"/>
      <c r="I159" s="31"/>
      <c r="J159" s="42"/>
      <c r="K159" s="14"/>
      <c r="L159" s="33"/>
      <c r="M159" s="42"/>
      <c r="N159" s="60"/>
      <c r="O159" s="42"/>
      <c r="P159" s="14"/>
      <c r="Q159" s="34"/>
      <c r="R159" s="42"/>
      <c r="S159" s="86"/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2:40" ht="15.75" hidden="1" customHeight="1">
      <c r="B160" s="12"/>
      <c r="C160" s="30"/>
      <c r="D160" s="82"/>
      <c r="E160" s="14"/>
      <c r="F160" s="31"/>
      <c r="G160" s="84"/>
      <c r="H160" s="14"/>
      <c r="I160" s="31"/>
      <c r="J160" s="42"/>
      <c r="K160" s="14"/>
      <c r="L160" s="33"/>
      <c r="M160" s="42"/>
      <c r="N160" s="60"/>
      <c r="O160" s="42"/>
      <c r="P160" s="14"/>
      <c r="Q160" s="34"/>
      <c r="R160" s="42"/>
      <c r="S160" s="86"/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2:40" ht="15.75" hidden="1" customHeight="1">
      <c r="B161" s="12"/>
      <c r="C161" s="88"/>
      <c r="D161" s="89"/>
      <c r="E161" s="117"/>
      <c r="F161" s="31"/>
      <c r="G161" s="84"/>
      <c r="H161" s="14"/>
      <c r="I161" s="31"/>
      <c r="J161" s="42"/>
      <c r="K161" s="14"/>
      <c r="L161" s="33"/>
      <c r="M161" s="42"/>
      <c r="N161" s="60"/>
      <c r="O161" s="42"/>
      <c r="P161" s="14"/>
      <c r="Q161" s="34"/>
      <c r="R161" s="42"/>
      <c r="S161" s="86"/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2:40" ht="15.75" customHeight="1">
      <c r="B162" s="12"/>
      <c r="C162" s="99"/>
      <c r="D162" s="100"/>
      <c r="E162" s="101"/>
      <c r="F162" s="102"/>
      <c r="G162" s="103"/>
      <c r="H162" s="101"/>
      <c r="I162" s="102"/>
      <c r="J162" s="103"/>
      <c r="K162" s="101"/>
      <c r="L162" s="102"/>
      <c r="M162" s="106"/>
      <c r="N162" s="102"/>
      <c r="O162" s="103"/>
      <c r="P162" s="101"/>
      <c r="Q162" s="102"/>
      <c r="R162" s="106"/>
      <c r="S162" s="107"/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2:40" ht="15.7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2:40" ht="15.75" customHeight="1" thickBot="1">
      <c r="B164" s="12"/>
      <c r="C164" s="130"/>
      <c r="D164" s="159"/>
      <c r="E164" s="131"/>
      <c r="F164" s="133"/>
      <c r="G164" s="160"/>
      <c r="H164" s="131"/>
      <c r="I164" s="133"/>
      <c r="J164" s="161"/>
      <c r="K164" s="132"/>
      <c r="L164" s="133"/>
      <c r="M164" s="161"/>
      <c r="N164" s="133"/>
      <c r="O164" s="161"/>
      <c r="P164" s="132"/>
      <c r="Q164" s="133"/>
      <c r="R164" s="161"/>
      <c r="S164" s="135"/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2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2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2:40" ht="33.75" customHeight="1">
      <c r="B167" s="12"/>
      <c r="C167" s="6"/>
      <c r="D167" s="2"/>
      <c r="E167" s="2"/>
      <c r="F167" s="2"/>
      <c r="G167" s="2"/>
      <c r="H167" s="1"/>
      <c r="I167" s="1"/>
      <c r="J167" s="1"/>
      <c r="K167" s="749"/>
      <c r="L167" s="2"/>
      <c r="M167" s="2"/>
      <c r="N167" s="1"/>
      <c r="O167" s="1"/>
      <c r="P167" s="2"/>
      <c r="Q167" s="1"/>
      <c r="R167" s="2"/>
      <c r="S167" s="5"/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2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2:40" ht="15.75" customHeight="1" thickTop="1">
      <c r="B169" s="12"/>
      <c r="C169" s="13"/>
      <c r="D169" s="774"/>
      <c r="E169" s="775"/>
      <c r="F169" s="776"/>
      <c r="G169" s="777"/>
      <c r="H169" s="775"/>
      <c r="I169" s="776"/>
      <c r="J169" s="777"/>
      <c r="K169" s="775"/>
      <c r="L169" s="776"/>
      <c r="M169" s="777"/>
      <c r="N169" s="776"/>
      <c r="O169" s="774"/>
      <c r="P169" s="775"/>
      <c r="Q169" s="776"/>
      <c r="R169" s="777"/>
      <c r="S169" s="778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2:40" ht="15.75" customHeight="1">
      <c r="B170" s="12"/>
      <c r="C170" s="30"/>
      <c r="D170" s="81"/>
      <c r="E170" s="81"/>
      <c r="F170" s="140"/>
      <c r="G170" s="141"/>
      <c r="H170" s="81"/>
      <c r="I170" s="140"/>
      <c r="J170" s="141"/>
      <c r="K170" s="81"/>
      <c r="L170" s="140"/>
      <c r="M170" s="141"/>
      <c r="N170" s="140"/>
      <c r="O170" s="81"/>
      <c r="P170" s="81"/>
      <c r="Q170" s="140"/>
      <c r="R170" s="141"/>
      <c r="S170" s="142"/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2:40" ht="15.75" customHeight="1">
      <c r="B171" s="12"/>
      <c r="C171" s="30"/>
      <c r="D171" s="14"/>
      <c r="E171" s="83"/>
      <c r="F171" s="83"/>
      <c r="G171" s="163"/>
      <c r="H171" s="83"/>
      <c r="I171" s="83"/>
      <c r="J171" s="61"/>
      <c r="K171" s="31"/>
      <c r="L171" s="34"/>
      <c r="M171" s="164"/>
      <c r="N171" s="60"/>
      <c r="O171" s="61"/>
      <c r="P171" s="31"/>
      <c r="Q171" s="34"/>
      <c r="R171" s="164"/>
      <c r="S171" s="86"/>
      <c r="T171" s="83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2:40" ht="15.75" customHeight="1">
      <c r="B172" s="12"/>
      <c r="C172" s="30"/>
      <c r="D172" s="14"/>
      <c r="E172" s="150"/>
      <c r="F172" s="165"/>
      <c r="G172" s="42"/>
      <c r="H172" s="150"/>
      <c r="I172" s="165"/>
      <c r="J172" s="61"/>
      <c r="K172" s="14"/>
      <c r="L172" s="165"/>
      <c r="M172" s="164"/>
      <c r="N172" s="60"/>
      <c r="O172" s="61"/>
      <c r="P172" s="14"/>
      <c r="Q172" s="165"/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2:40" ht="15.75" customHeight="1">
      <c r="B173" s="12"/>
      <c r="C173" s="88"/>
      <c r="D173" s="117"/>
      <c r="E173" s="166"/>
      <c r="F173" s="167"/>
      <c r="G173" s="24"/>
      <c r="H173" s="166"/>
      <c r="I173" s="167"/>
      <c r="J173" s="168"/>
      <c r="K173" s="169"/>
      <c r="L173" s="167"/>
      <c r="M173" s="170"/>
      <c r="N173" s="94"/>
      <c r="O173" s="168"/>
      <c r="P173" s="169"/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2:40" ht="18" customHeight="1">
      <c r="B174" s="12"/>
      <c r="C174" s="15"/>
      <c r="D174" s="171"/>
      <c r="E174" s="83"/>
      <c r="F174" s="83"/>
      <c r="G174" s="172"/>
      <c r="H174" s="83"/>
      <c r="I174" s="83"/>
      <c r="J174" s="172"/>
      <c r="K174" s="31"/>
      <c r="L174" s="34"/>
      <c r="M174" s="164"/>
      <c r="N174" s="115"/>
      <c r="O174" s="172"/>
      <c r="P174" s="173"/>
      <c r="Q174" s="34"/>
      <c r="R174" s="164"/>
      <c r="S174" s="86"/>
      <c r="T174" s="83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2:40" ht="15.75" customHeight="1">
      <c r="B175" s="12"/>
      <c r="C175" s="30"/>
      <c r="D175" s="14"/>
      <c r="E175" s="14"/>
      <c r="F175" s="165"/>
      <c r="G175" s="42"/>
      <c r="H175" s="14"/>
      <c r="I175" s="165"/>
      <c r="J175" s="42"/>
      <c r="K175" s="14"/>
      <c r="L175" s="165"/>
      <c r="M175" s="43"/>
      <c r="N175" s="44"/>
      <c r="O175" s="42"/>
      <c r="P175" s="14"/>
      <c r="Q175" s="165"/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2:40" ht="15.75" customHeight="1">
      <c r="B176" s="12"/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2:40" ht="15.75" customHeight="1">
      <c r="B177" s="12"/>
      <c r="C177" s="30"/>
      <c r="D177" s="14"/>
      <c r="E177" s="83"/>
      <c r="F177" s="83"/>
      <c r="G177" s="42"/>
      <c r="H177" s="83"/>
      <c r="I177" s="83"/>
      <c r="J177" s="61"/>
      <c r="K177" s="173"/>
      <c r="L177" s="34"/>
      <c r="M177" s="164"/>
      <c r="N177" s="60"/>
      <c r="O177" s="61"/>
      <c r="P177" s="173"/>
      <c r="Q177" s="34"/>
      <c r="R177" s="164"/>
      <c r="S177" s="86"/>
      <c r="T177" s="83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2:40" ht="15.75" customHeight="1">
      <c r="B178" s="12"/>
      <c r="C178" s="30"/>
      <c r="D178" s="14"/>
      <c r="E178" s="150"/>
      <c r="F178" s="165"/>
      <c r="G178" s="42"/>
      <c r="H178" s="150"/>
      <c r="I178" s="165"/>
      <c r="J178" s="61"/>
      <c r="K178" s="150"/>
      <c r="L178" s="165"/>
      <c r="M178" s="164"/>
      <c r="N178" s="60"/>
      <c r="O178" s="61"/>
      <c r="P178" s="150"/>
      <c r="Q178" s="165"/>
      <c r="R178" s="61"/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2:40" ht="15.75" customHeight="1">
      <c r="B179" s="12"/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2:40" ht="15.75" customHeight="1">
      <c r="B180" s="12"/>
      <c r="C180" s="15"/>
      <c r="D180" s="111"/>
      <c r="E180" s="83"/>
      <c r="F180" s="83"/>
      <c r="G180" s="113"/>
      <c r="H180" s="83"/>
      <c r="I180" s="83"/>
      <c r="J180" s="172"/>
      <c r="K180" s="173"/>
      <c r="L180" s="114"/>
      <c r="M180" s="182"/>
      <c r="N180" s="115"/>
      <c r="O180" s="172"/>
      <c r="P180" s="173"/>
      <c r="Q180" s="114"/>
      <c r="R180" s="164"/>
      <c r="S180" s="116"/>
      <c r="T180" s="8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2:40" ht="15.75" customHeight="1">
      <c r="B181" s="12"/>
      <c r="C181" s="30"/>
      <c r="D181" s="77"/>
      <c r="E181" s="183"/>
      <c r="F181" s="165"/>
      <c r="G181" s="79"/>
      <c r="H181" s="183"/>
      <c r="I181" s="165"/>
      <c r="J181" s="184"/>
      <c r="K181" s="183"/>
      <c r="L181" s="165"/>
      <c r="M181" s="61"/>
      <c r="N181" s="185"/>
      <c r="O181" s="184"/>
      <c r="P181" s="183"/>
      <c r="Q181" s="165"/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2:40" ht="15.75" customHeight="1">
      <c r="B182" s="12"/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2:40" ht="26.25" customHeight="1" thickBot="1">
      <c r="B183" s="12"/>
      <c r="C183" s="30"/>
      <c r="D183" s="14"/>
      <c r="E183" s="14"/>
      <c r="F183" s="60"/>
      <c r="G183" s="42"/>
      <c r="H183" s="83"/>
      <c r="I183" s="83"/>
      <c r="J183" s="61"/>
      <c r="K183" s="83"/>
      <c r="L183" s="83"/>
      <c r="M183" s="184"/>
      <c r="N183" s="60"/>
      <c r="O183" s="61"/>
      <c r="P183" s="83"/>
      <c r="Q183" s="34"/>
      <c r="R183" s="193"/>
      <c r="S183" s="86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2:40" ht="15.75" customHeight="1" thickTop="1">
      <c r="B184" s="12"/>
      <c r="C184" s="194"/>
      <c r="D184" s="195"/>
      <c r="E184" s="195"/>
      <c r="F184" s="196"/>
      <c r="G184" s="197"/>
      <c r="H184" s="195"/>
      <c r="I184" s="196"/>
      <c r="J184" s="197"/>
      <c r="K184" s="195"/>
      <c r="L184" s="196"/>
      <c r="M184" s="198"/>
      <c r="N184" s="196"/>
      <c r="O184" s="197"/>
      <c r="P184" s="195"/>
      <c r="Q184" s="196"/>
      <c r="R184" s="43"/>
      <c r="S184" s="199"/>
      <c r="T184" s="118"/>
      <c r="U184" s="14"/>
      <c r="V184" s="14"/>
      <c r="W184" s="83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2:40" ht="15.75" customHeight="1">
      <c r="B185" s="12"/>
      <c r="C185" s="200"/>
      <c r="D185" s="201"/>
      <c r="E185" s="201"/>
      <c r="F185" s="202"/>
      <c r="G185" s="203"/>
      <c r="H185" s="201"/>
      <c r="I185" s="44"/>
      <c r="J185" s="203"/>
      <c r="K185" s="204"/>
      <c r="L185" s="44"/>
      <c r="M185" s="203"/>
      <c r="N185" s="202"/>
      <c r="O185" s="203"/>
      <c r="P185" s="204"/>
      <c r="Q185" s="44"/>
      <c r="R185" s="203"/>
      <c r="S185" s="45"/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2:40" ht="15.75" customHeight="1">
      <c r="B186" s="12"/>
      <c r="C186" s="36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9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2:40" ht="15.75" customHeight="1">
      <c r="B187" s="12"/>
      <c r="C187" s="30"/>
      <c r="D187" s="83"/>
      <c r="E187" s="83"/>
      <c r="F187" s="83"/>
      <c r="G187" s="61"/>
      <c r="H187" s="83"/>
      <c r="I187" s="83"/>
      <c r="J187" s="61"/>
      <c r="K187" s="31"/>
      <c r="L187" s="34"/>
      <c r="M187" s="85"/>
      <c r="N187" s="60"/>
      <c r="O187" s="61"/>
      <c r="P187" s="31"/>
      <c r="Q187" s="34"/>
      <c r="R187" s="164"/>
      <c r="S187" s="86"/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2:40" ht="15.75" customHeight="1">
      <c r="B188" s="12"/>
      <c r="C188" s="30"/>
      <c r="D188" s="14"/>
      <c r="E188" s="150"/>
      <c r="F188" s="165"/>
      <c r="G188" s="42"/>
      <c r="H188" s="150"/>
      <c r="I188" s="165"/>
      <c r="J188" s="184"/>
      <c r="K188" s="183"/>
      <c r="L188" s="165"/>
      <c r="M188" s="184"/>
      <c r="N188" s="185"/>
      <c r="O188" s="184"/>
      <c r="P188" s="183"/>
      <c r="Q188" s="165"/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2:40" ht="15.75" customHeight="1">
      <c r="B189" s="12"/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2:40" ht="15.75" customHeight="1">
      <c r="B190" s="12"/>
      <c r="C190" s="30"/>
      <c r="D190" s="14"/>
      <c r="E190" s="83"/>
      <c r="F190" s="83"/>
      <c r="G190" s="42"/>
      <c r="H190" s="83"/>
      <c r="I190" s="83"/>
      <c r="J190" s="184"/>
      <c r="K190" s="31"/>
      <c r="L190" s="165"/>
      <c r="M190" s="184"/>
      <c r="N190" s="185"/>
      <c r="O190" s="184"/>
      <c r="P190" s="31"/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2:40" ht="15.75" customHeight="1">
      <c r="B191" s="12"/>
      <c r="C191" s="30"/>
      <c r="D191" s="14"/>
      <c r="E191" s="150"/>
      <c r="F191" s="165"/>
      <c r="G191" s="42"/>
      <c r="H191" s="150"/>
      <c r="I191" s="165"/>
      <c r="J191" s="184"/>
      <c r="K191" s="183"/>
      <c r="L191" s="165"/>
      <c r="M191" s="184"/>
      <c r="N191" s="185"/>
      <c r="O191" s="184"/>
      <c r="P191" s="183"/>
      <c r="Q191" s="165"/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2:40" ht="15.75" customHeight="1" thickBot="1">
      <c r="B192" s="12"/>
      <c r="C192" s="210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5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2:40" ht="15.75" customHeight="1" thickTop="1">
      <c r="B193" s="12"/>
      <c r="C193" s="63"/>
      <c r="D193" s="64"/>
      <c r="E193" s="64"/>
      <c r="F193" s="66"/>
      <c r="G193" s="67"/>
      <c r="H193" s="64"/>
      <c r="I193" s="66"/>
      <c r="J193" s="67"/>
      <c r="K193" s="64"/>
      <c r="L193" s="66"/>
      <c r="M193" s="216"/>
      <c r="N193" s="66"/>
      <c r="O193" s="67"/>
      <c r="P193" s="64"/>
      <c r="Q193" s="66"/>
      <c r="R193" s="216"/>
      <c r="S193" s="69"/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2:40" ht="15.75" customHeight="1" thickBot="1">
      <c r="B194" s="12"/>
      <c r="C194" s="70"/>
      <c r="D194" s="71"/>
      <c r="E194" s="71"/>
      <c r="F194" s="75"/>
      <c r="G194" s="73"/>
      <c r="H194" s="71"/>
      <c r="I194" s="75"/>
      <c r="J194" s="73"/>
      <c r="K194" s="71"/>
      <c r="L194" s="75"/>
      <c r="M194" s="74"/>
      <c r="N194" s="75"/>
      <c r="O194" s="73"/>
      <c r="P194" s="71"/>
      <c r="Q194" s="75"/>
      <c r="R194" s="74"/>
      <c r="S194" s="76"/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2:40" ht="15.75" customHeight="1" thickTop="1">
      <c r="B195" s="12"/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2:40" ht="15.75" customHeight="1">
      <c r="B196" s="12"/>
      <c r="C196" s="80"/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2:40" ht="15.75" customHeight="1">
      <c r="B197" s="12"/>
      <c r="C197" s="108"/>
      <c r="D197" s="14"/>
      <c r="E197" s="14"/>
      <c r="F197" s="31"/>
      <c r="G197" s="42"/>
      <c r="H197" s="14"/>
      <c r="I197" s="31"/>
      <c r="J197" s="42"/>
      <c r="K197" s="14"/>
      <c r="L197" s="34"/>
      <c r="M197" s="42"/>
      <c r="N197" s="60"/>
      <c r="O197" s="42"/>
      <c r="P197" s="14"/>
      <c r="Q197" s="34"/>
      <c r="R197" s="42"/>
      <c r="S197" s="35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2:40" ht="15.75" customHeight="1">
      <c r="B198" s="12"/>
      <c r="C198" s="109"/>
      <c r="D198" s="82"/>
      <c r="E198" s="14"/>
      <c r="F198" s="23"/>
      <c r="G198" s="84"/>
      <c r="H198" s="14"/>
      <c r="I198" s="23"/>
      <c r="J198" s="42"/>
      <c r="K198" s="14"/>
      <c r="L198" s="34"/>
      <c r="M198" s="42"/>
      <c r="N198" s="60"/>
      <c r="O198" s="42"/>
      <c r="P198" s="14"/>
      <c r="Q198" s="34"/>
      <c r="R198" s="42"/>
      <c r="S198" s="86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2:40" ht="15.75" customHeight="1">
      <c r="B199" s="12"/>
      <c r="C199" s="108"/>
      <c r="D199" s="110"/>
      <c r="E199" s="111"/>
      <c r="F199" s="31"/>
      <c r="G199" s="112"/>
      <c r="H199" s="111"/>
      <c r="I199" s="31"/>
      <c r="J199" s="113"/>
      <c r="K199" s="111"/>
      <c r="L199" s="114"/>
      <c r="M199" s="113"/>
      <c r="N199" s="115"/>
      <c r="O199" s="113"/>
      <c r="P199" s="111"/>
      <c r="Q199" s="114"/>
      <c r="R199" s="113"/>
      <c r="S199" s="116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2:40" ht="15.75" customHeight="1">
      <c r="B200" s="12"/>
      <c r="C200" s="108"/>
      <c r="D200" s="82"/>
      <c r="E200" s="14"/>
      <c r="F200" s="31"/>
      <c r="G200" s="84"/>
      <c r="H200" s="14"/>
      <c r="I200" s="31"/>
      <c r="J200" s="42"/>
      <c r="K200" s="14"/>
      <c r="L200" s="34"/>
      <c r="M200" s="42"/>
      <c r="N200" s="60"/>
      <c r="O200" s="42"/>
      <c r="P200" s="14"/>
      <c r="Q200" s="34"/>
      <c r="R200" s="42"/>
      <c r="S200" s="86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2:40" ht="15.75" hidden="1" customHeight="1">
      <c r="B201" s="12"/>
      <c r="C201" s="30"/>
      <c r="D201" s="82"/>
      <c r="E201" s="14"/>
      <c r="F201" s="31"/>
      <c r="G201" s="84"/>
      <c r="H201" s="14"/>
      <c r="I201" s="31"/>
      <c r="J201" s="42"/>
      <c r="K201" s="14"/>
      <c r="L201" s="34"/>
      <c r="M201" s="42"/>
      <c r="N201" s="60"/>
      <c r="O201" s="42"/>
      <c r="P201" s="14"/>
      <c r="Q201" s="34"/>
      <c r="R201" s="42"/>
      <c r="S201" s="86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2:40" ht="15.75" hidden="1" customHeight="1">
      <c r="B202" s="12"/>
      <c r="C202" s="30"/>
      <c r="D202" s="82"/>
      <c r="E202" s="14"/>
      <c r="F202" s="31"/>
      <c r="G202" s="84"/>
      <c r="H202" s="14"/>
      <c r="I202" s="31"/>
      <c r="J202" s="42"/>
      <c r="K202" s="14"/>
      <c r="L202" s="34"/>
      <c r="M202" s="42"/>
      <c r="N202" s="60"/>
      <c r="O202" s="42"/>
      <c r="P202" s="14"/>
      <c r="Q202" s="34"/>
      <c r="R202" s="42"/>
      <c r="S202" s="86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2:40" ht="15.75" hidden="1" customHeight="1">
      <c r="B203" s="12"/>
      <c r="C203" s="30"/>
      <c r="D203" s="82"/>
      <c r="E203" s="14"/>
      <c r="F203" s="31"/>
      <c r="G203" s="84"/>
      <c r="H203" s="14"/>
      <c r="I203" s="31"/>
      <c r="J203" s="42"/>
      <c r="K203" s="14"/>
      <c r="L203" s="34"/>
      <c r="M203" s="42"/>
      <c r="N203" s="60"/>
      <c r="O203" s="42"/>
      <c r="P203" s="14"/>
      <c r="Q203" s="34"/>
      <c r="R203" s="42"/>
      <c r="S203" s="86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2:40" ht="15.75" customHeight="1">
      <c r="B204" s="12"/>
      <c r="C204" s="109"/>
      <c r="D204" s="82"/>
      <c r="E204" s="14"/>
      <c r="F204" s="31"/>
      <c r="G204" s="84"/>
      <c r="H204" s="14"/>
      <c r="I204" s="31"/>
      <c r="J204" s="42"/>
      <c r="K204" s="14"/>
      <c r="L204" s="34"/>
      <c r="M204" s="42"/>
      <c r="N204" s="60"/>
      <c r="O204" s="42"/>
      <c r="P204" s="14"/>
      <c r="Q204" s="34"/>
      <c r="R204" s="42"/>
      <c r="S204" s="86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2:40" ht="15.75" customHeight="1">
      <c r="B205" s="12"/>
      <c r="C205" s="108"/>
      <c r="D205" s="110"/>
      <c r="E205" s="111"/>
      <c r="F205" s="56"/>
      <c r="G205" s="112"/>
      <c r="H205" s="111"/>
      <c r="I205" s="56"/>
      <c r="J205" s="113"/>
      <c r="K205" s="111"/>
      <c r="L205" s="114"/>
      <c r="M205" s="113"/>
      <c r="N205" s="115"/>
      <c r="O205" s="113"/>
      <c r="P205" s="111"/>
      <c r="Q205" s="114"/>
      <c r="R205" s="113"/>
      <c r="S205" s="116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2:40" ht="15.75" customHeight="1">
      <c r="B206" s="12"/>
      <c r="C206" s="108"/>
      <c r="D206" s="82"/>
      <c r="E206" s="14"/>
      <c r="F206" s="31"/>
      <c r="G206" s="84"/>
      <c r="H206" s="14"/>
      <c r="I206" s="31"/>
      <c r="J206" s="42"/>
      <c r="K206" s="14"/>
      <c r="L206" s="34"/>
      <c r="M206" s="42"/>
      <c r="N206" s="60"/>
      <c r="O206" s="42"/>
      <c r="P206" s="14"/>
      <c r="Q206" s="34"/>
      <c r="R206" s="42"/>
      <c r="S206" s="86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2:40" ht="15.75" customHeight="1">
      <c r="B207" s="12"/>
      <c r="C207" s="108"/>
      <c r="D207" s="82"/>
      <c r="E207" s="14"/>
      <c r="F207" s="31"/>
      <c r="G207" s="84"/>
      <c r="H207" s="14"/>
      <c r="I207" s="31"/>
      <c r="J207" s="42"/>
      <c r="K207" s="14"/>
      <c r="L207" s="34"/>
      <c r="M207" s="42"/>
      <c r="N207" s="60"/>
      <c r="O207" s="42"/>
      <c r="P207" s="14"/>
      <c r="Q207" s="34"/>
      <c r="R207" s="42"/>
      <c r="S207" s="86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2:40" ht="15.75" hidden="1" customHeight="1">
      <c r="B208" s="12"/>
      <c r="C208" s="30"/>
      <c r="D208" s="89"/>
      <c r="E208" s="117"/>
      <c r="F208" s="31"/>
      <c r="G208" s="91"/>
      <c r="H208" s="117"/>
      <c r="I208" s="31"/>
      <c r="J208" s="24"/>
      <c r="K208" s="117"/>
      <c r="L208" s="34"/>
      <c r="M208" s="24"/>
      <c r="N208" s="94"/>
      <c r="O208" s="24"/>
      <c r="P208" s="117"/>
      <c r="Q208" s="34"/>
      <c r="R208" s="24"/>
      <c r="S208" s="95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2:40" ht="15.75" customHeight="1">
      <c r="B209" s="12"/>
      <c r="C209" s="99"/>
      <c r="D209" s="100"/>
      <c r="E209" s="101"/>
      <c r="F209" s="102"/>
      <c r="G209" s="103"/>
      <c r="H209" s="101"/>
      <c r="I209" s="102"/>
      <c r="J209" s="103"/>
      <c r="K209" s="101"/>
      <c r="L209" s="102"/>
      <c r="M209" s="154"/>
      <c r="N209" s="119"/>
      <c r="O209" s="103"/>
      <c r="P209" s="101"/>
      <c r="Q209" s="102"/>
      <c r="R209" s="154"/>
      <c r="S209" s="120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2:40" ht="15.75" customHeight="1">
      <c r="B210" s="12"/>
      <c r="C210" s="30"/>
      <c r="D210" s="82"/>
      <c r="E210" s="14"/>
      <c r="F210" s="31"/>
      <c r="G210" s="84"/>
      <c r="H210" s="14"/>
      <c r="I210" s="31"/>
      <c r="J210" s="42"/>
      <c r="K210" s="14"/>
      <c r="L210" s="34"/>
      <c r="M210" s="42"/>
      <c r="N210" s="60"/>
      <c r="O210" s="42"/>
      <c r="P210" s="14"/>
      <c r="Q210" s="34"/>
      <c r="R210" s="42"/>
      <c r="S210" s="86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2:40" ht="15.75" customHeight="1">
      <c r="B211" s="12"/>
      <c r="C211" s="30"/>
      <c r="D211" s="82"/>
      <c r="E211" s="14"/>
      <c r="F211" s="31"/>
      <c r="G211" s="84"/>
      <c r="H211" s="14"/>
      <c r="I211" s="31"/>
      <c r="J211" s="42"/>
      <c r="K211" s="14"/>
      <c r="L211" s="34"/>
      <c r="M211" s="42"/>
      <c r="N211" s="60"/>
      <c r="O211" s="42"/>
      <c r="P211" s="14"/>
      <c r="Q211" s="34"/>
      <c r="R211" s="42"/>
      <c r="S211" s="86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2:40" ht="15.75" customHeight="1">
      <c r="B212" s="12"/>
      <c r="C212" s="88"/>
      <c r="D212" s="89"/>
      <c r="E212" s="117"/>
      <c r="F212" s="23"/>
      <c r="G212" s="91"/>
      <c r="H212" s="117"/>
      <c r="I212" s="23"/>
      <c r="J212" s="24"/>
      <c r="K212" s="117"/>
      <c r="L212" s="34"/>
      <c r="M212" s="24"/>
      <c r="N212" s="94"/>
      <c r="O212" s="24"/>
      <c r="P212" s="117"/>
      <c r="Q212" s="34"/>
      <c r="R212" s="24"/>
      <c r="S212" s="95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2:40" ht="15.75" customHeight="1">
      <c r="B213" s="12"/>
      <c r="C213" s="30"/>
      <c r="D213" s="82"/>
      <c r="E213" s="14"/>
      <c r="F213" s="31"/>
      <c r="G213" s="84"/>
      <c r="H213" s="14"/>
      <c r="I213" s="31"/>
      <c r="J213" s="42"/>
      <c r="K213" s="14"/>
      <c r="L213" s="114"/>
      <c r="M213" s="42"/>
      <c r="N213" s="60"/>
      <c r="O213" s="42"/>
      <c r="P213" s="14"/>
      <c r="Q213" s="114"/>
      <c r="R213" s="42"/>
      <c r="S213" s="86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2:40" ht="15.75" customHeight="1">
      <c r="B214" s="12"/>
      <c r="C214" s="30"/>
      <c r="D214" s="82"/>
      <c r="E214" s="14"/>
      <c r="F214" s="31"/>
      <c r="G214" s="84"/>
      <c r="H214" s="14"/>
      <c r="I214" s="31"/>
      <c r="J214" s="42"/>
      <c r="K214" s="14"/>
      <c r="L214" s="34"/>
      <c r="M214" s="42"/>
      <c r="N214" s="60"/>
      <c r="O214" s="42"/>
      <c r="P214" s="14"/>
      <c r="Q214" s="34"/>
      <c r="R214" s="42"/>
      <c r="S214" s="86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2:40" ht="15.75" customHeight="1">
      <c r="B215" s="12"/>
      <c r="C215" s="88"/>
      <c r="D215" s="89"/>
      <c r="E215" s="117"/>
      <c r="F215" s="23"/>
      <c r="G215" s="91"/>
      <c r="H215" s="117"/>
      <c r="I215" s="23"/>
      <c r="J215" s="24"/>
      <c r="K215" s="117"/>
      <c r="L215" s="34"/>
      <c r="M215" s="24"/>
      <c r="N215" s="94"/>
      <c r="O215" s="24"/>
      <c r="P215" s="117"/>
      <c r="Q215" s="34"/>
      <c r="R215" s="24"/>
      <c r="S215" s="95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2:40" ht="15.75" customHeight="1">
      <c r="B216" s="12"/>
      <c r="C216" s="30"/>
      <c r="D216" s="82"/>
      <c r="E216" s="14"/>
      <c r="F216" s="31"/>
      <c r="G216" s="84"/>
      <c r="H216" s="14"/>
      <c r="I216" s="31"/>
      <c r="J216" s="42"/>
      <c r="K216" s="14"/>
      <c r="L216" s="114"/>
      <c r="M216" s="42"/>
      <c r="N216" s="60"/>
      <c r="O216" s="42"/>
      <c r="P216" s="14"/>
      <c r="Q216" s="114"/>
      <c r="R216" s="42"/>
      <c r="S216" s="86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2:40" ht="15.75" customHeight="1">
      <c r="B217" s="12"/>
      <c r="C217" s="30"/>
      <c r="D217" s="82"/>
      <c r="E217" s="14"/>
      <c r="F217" s="31"/>
      <c r="G217" s="84"/>
      <c r="H217" s="14"/>
      <c r="I217" s="31"/>
      <c r="J217" s="42"/>
      <c r="K217" s="14"/>
      <c r="L217" s="34"/>
      <c r="M217" s="42"/>
      <c r="N217" s="60"/>
      <c r="O217" s="42"/>
      <c r="P217" s="14"/>
      <c r="Q217" s="34"/>
      <c r="R217" s="42"/>
      <c r="S217" s="86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2:40" ht="15.75" customHeight="1">
      <c r="B218" s="12"/>
      <c r="C218" s="30"/>
      <c r="D218" s="82"/>
      <c r="E218" s="14"/>
      <c r="F218" s="31"/>
      <c r="G218" s="84"/>
      <c r="H218" s="14"/>
      <c r="I218" s="31"/>
      <c r="J218" s="42"/>
      <c r="K218" s="14"/>
      <c r="L218" s="34"/>
      <c r="M218" s="42"/>
      <c r="N218" s="60"/>
      <c r="O218" s="42"/>
      <c r="P218" s="14"/>
      <c r="Q218" s="34"/>
      <c r="R218" s="42"/>
      <c r="S218" s="86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2:40" ht="15.75" customHeight="1">
      <c r="B219" s="12"/>
      <c r="C219" s="30"/>
      <c r="D219" s="82"/>
      <c r="E219" s="14"/>
      <c r="F219" s="31"/>
      <c r="G219" s="84"/>
      <c r="H219" s="14"/>
      <c r="I219" s="31"/>
      <c r="J219" s="42"/>
      <c r="K219" s="14"/>
      <c r="L219" s="33"/>
      <c r="M219" s="42"/>
      <c r="N219" s="60"/>
      <c r="O219" s="42"/>
      <c r="P219" s="14"/>
      <c r="Q219" s="33"/>
      <c r="R219" s="42"/>
      <c r="S219" s="86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2:40" ht="15.75" customHeight="1">
      <c r="B220" s="12"/>
      <c r="C220" s="30"/>
      <c r="D220" s="82"/>
      <c r="E220" s="14"/>
      <c r="F220" s="31"/>
      <c r="G220" s="84"/>
      <c r="H220" s="14"/>
      <c r="I220" s="31"/>
      <c r="J220" s="42"/>
      <c r="K220" s="14"/>
      <c r="L220" s="34"/>
      <c r="M220" s="42"/>
      <c r="N220" s="60"/>
      <c r="O220" s="42"/>
      <c r="P220" s="14"/>
      <c r="Q220" s="34"/>
      <c r="R220" s="42"/>
      <c r="S220" s="86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2:40" ht="15.75" customHeight="1">
      <c r="B221" s="12"/>
      <c r="C221" s="30"/>
      <c r="D221" s="82"/>
      <c r="E221" s="14"/>
      <c r="F221" s="31"/>
      <c r="G221" s="84"/>
      <c r="H221" s="14"/>
      <c r="I221" s="31"/>
      <c r="J221" s="42"/>
      <c r="K221" s="14"/>
      <c r="L221" s="34"/>
      <c r="M221" s="42"/>
      <c r="N221" s="60"/>
      <c r="O221" s="42"/>
      <c r="P221" s="14"/>
      <c r="Q221" s="34"/>
      <c r="R221" s="42"/>
      <c r="S221" s="86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2:40" ht="15.75" customHeight="1">
      <c r="B222" s="12"/>
      <c r="C222" s="30"/>
      <c r="D222" s="82"/>
      <c r="E222" s="14"/>
      <c r="F222" s="31"/>
      <c r="G222" s="84"/>
      <c r="H222" s="14"/>
      <c r="I222" s="31"/>
      <c r="J222" s="42"/>
      <c r="K222" s="14"/>
      <c r="L222" s="34"/>
      <c r="M222" s="42"/>
      <c r="N222" s="60"/>
      <c r="O222" s="42"/>
      <c r="P222" s="14"/>
      <c r="Q222" s="34"/>
      <c r="R222" s="42"/>
      <c r="S222" s="86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2:40" ht="15.75" customHeight="1">
      <c r="B223" s="12"/>
      <c r="C223" s="30"/>
      <c r="D223" s="82"/>
      <c r="E223" s="14"/>
      <c r="F223" s="31"/>
      <c r="G223" s="84"/>
      <c r="H223" s="14"/>
      <c r="I223" s="31"/>
      <c r="J223" s="42"/>
      <c r="K223" s="14"/>
      <c r="L223" s="34"/>
      <c r="M223" s="42"/>
      <c r="N223" s="60"/>
      <c r="O223" s="42"/>
      <c r="P223" s="14"/>
      <c r="Q223" s="34"/>
      <c r="R223" s="42"/>
      <c r="S223" s="86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2:40" ht="15.75" customHeight="1">
      <c r="B224" s="12"/>
      <c r="C224" s="30"/>
      <c r="D224" s="82"/>
      <c r="E224" s="14"/>
      <c r="F224" s="31"/>
      <c r="G224" s="84"/>
      <c r="H224" s="14"/>
      <c r="I224" s="31"/>
      <c r="J224" s="42"/>
      <c r="K224" s="14"/>
      <c r="L224" s="34"/>
      <c r="M224" s="42"/>
      <c r="N224" s="60"/>
      <c r="O224" s="42"/>
      <c r="P224" s="14"/>
      <c r="Q224" s="34"/>
      <c r="R224" s="42"/>
      <c r="S224" s="86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2:40" ht="15.75" hidden="1" customHeight="1">
      <c r="B225" s="12"/>
      <c r="C225" s="30"/>
      <c r="D225" s="82"/>
      <c r="E225" s="14"/>
      <c r="F225" s="31"/>
      <c r="G225" s="84"/>
      <c r="H225" s="14"/>
      <c r="I225" s="31"/>
      <c r="J225" s="42"/>
      <c r="K225" s="14"/>
      <c r="L225" s="34"/>
      <c r="M225" s="42"/>
      <c r="N225" s="60"/>
      <c r="O225" s="42"/>
      <c r="P225" s="14"/>
      <c r="Q225" s="34"/>
      <c r="R225" s="42"/>
      <c r="S225" s="86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2:40" ht="15.75" hidden="1" customHeight="1">
      <c r="B226" s="12"/>
      <c r="C226" s="30"/>
      <c r="D226" s="82"/>
      <c r="E226" s="14"/>
      <c r="F226" s="31"/>
      <c r="G226" s="84"/>
      <c r="H226" s="14"/>
      <c r="I226" s="31"/>
      <c r="J226" s="42"/>
      <c r="K226" s="14"/>
      <c r="L226" s="34"/>
      <c r="M226" s="42"/>
      <c r="N226" s="60"/>
      <c r="O226" s="42"/>
      <c r="P226" s="14"/>
      <c r="Q226" s="34"/>
      <c r="R226" s="42"/>
      <c r="S226" s="86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2:40" ht="15.75" hidden="1" customHeight="1">
      <c r="B227" s="12"/>
      <c r="C227" s="30"/>
      <c r="D227" s="82"/>
      <c r="E227" s="14"/>
      <c r="F227" s="31"/>
      <c r="G227" s="84"/>
      <c r="H227" s="14"/>
      <c r="I227" s="31"/>
      <c r="J227" s="42"/>
      <c r="K227" s="14"/>
      <c r="L227" s="34"/>
      <c r="M227" s="42"/>
      <c r="N227" s="60"/>
      <c r="O227" s="42"/>
      <c r="P227" s="14"/>
      <c r="Q227" s="34"/>
      <c r="R227" s="42"/>
      <c r="S227" s="86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2:40" ht="15.75" customHeight="1">
      <c r="B228" s="12"/>
      <c r="C228" s="99"/>
      <c r="D228" s="100"/>
      <c r="E228" s="101"/>
      <c r="F228" s="102"/>
      <c r="G228" s="103"/>
      <c r="H228" s="101"/>
      <c r="I228" s="102"/>
      <c r="J228" s="103"/>
      <c r="K228" s="101"/>
      <c r="L228" s="102"/>
      <c r="M228" s="106"/>
      <c r="N228" s="102"/>
      <c r="O228" s="103"/>
      <c r="P228" s="101"/>
      <c r="Q228" s="102"/>
      <c r="R228" s="106"/>
      <c r="S228" s="107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2:40" ht="15.7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2:40" ht="15.75" customHeight="1">
      <c r="B230" s="12"/>
      <c r="C230" s="99"/>
      <c r="D230" s="100"/>
      <c r="E230" s="101"/>
      <c r="F230" s="102"/>
      <c r="G230" s="103"/>
      <c r="H230" s="101"/>
      <c r="I230" s="102"/>
      <c r="J230" s="103"/>
      <c r="K230" s="101"/>
      <c r="L230" s="102"/>
      <c r="M230" s="106"/>
      <c r="N230" s="119"/>
      <c r="O230" s="103"/>
      <c r="P230" s="101"/>
      <c r="Q230" s="102"/>
      <c r="R230" s="106"/>
      <c r="S230" s="120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2:40" ht="15.7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/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2:40" ht="15.75" customHeight="1" thickBot="1">
      <c r="B232" s="12"/>
      <c r="C232" s="130"/>
      <c r="D232" s="159"/>
      <c r="E232" s="131"/>
      <c r="F232" s="133"/>
      <c r="G232" s="160"/>
      <c r="H232" s="131"/>
      <c r="I232" s="133"/>
      <c r="J232" s="161"/>
      <c r="K232" s="132"/>
      <c r="L232" s="133"/>
      <c r="M232" s="161"/>
      <c r="N232" s="133"/>
      <c r="O232" s="161"/>
      <c r="P232" s="132"/>
      <c r="Q232" s="133"/>
      <c r="R232" s="161"/>
      <c r="S232" s="135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2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2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2:40" ht="33" customHeight="1">
      <c r="B235" s="12"/>
      <c r="C235" s="6"/>
      <c r="D235" s="2"/>
      <c r="E235" s="2"/>
      <c r="F235" s="2"/>
      <c r="G235" s="2"/>
      <c r="H235" s="1"/>
      <c r="I235" s="1"/>
      <c r="J235" s="1"/>
      <c r="K235" s="749"/>
      <c r="L235" s="2"/>
      <c r="M235" s="2"/>
      <c r="N235" s="1"/>
      <c r="O235" s="1"/>
      <c r="P235" s="2"/>
      <c r="Q235" s="1"/>
      <c r="R235" s="2"/>
      <c r="S235" s="5"/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2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2:40" ht="15.75" customHeight="1" thickTop="1">
      <c r="B237" s="12"/>
      <c r="C237" s="13"/>
      <c r="D237" s="774"/>
      <c r="E237" s="775"/>
      <c r="F237" s="776"/>
      <c r="G237" s="777"/>
      <c r="H237" s="775"/>
      <c r="I237" s="776"/>
      <c r="J237" s="777"/>
      <c r="K237" s="775"/>
      <c r="L237" s="776"/>
      <c r="M237" s="777"/>
      <c r="N237" s="776"/>
      <c r="O237" s="774"/>
      <c r="P237" s="775"/>
      <c r="Q237" s="776"/>
      <c r="R237" s="777"/>
      <c r="S237" s="778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2:40" ht="15.75" customHeight="1">
      <c r="B238" s="12"/>
      <c r="C238" s="30"/>
      <c r="D238" s="81"/>
      <c r="E238" s="81"/>
      <c r="F238" s="140"/>
      <c r="G238" s="141"/>
      <c r="H238" s="81"/>
      <c r="I238" s="140"/>
      <c r="J238" s="141"/>
      <c r="K238" s="81"/>
      <c r="L238" s="140"/>
      <c r="M238" s="141"/>
      <c r="N238" s="140"/>
      <c r="O238" s="81"/>
      <c r="P238" s="81"/>
      <c r="Q238" s="140"/>
      <c r="R238" s="141"/>
      <c r="S238" s="142"/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2:40" ht="15.75" customHeight="1">
      <c r="B239" s="12"/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2:40" ht="15.75" customHeight="1">
      <c r="B240" s="12"/>
      <c r="C240" s="30"/>
      <c r="D240" s="81"/>
      <c r="E240" s="83"/>
      <c r="F240" s="83"/>
      <c r="G240" s="163"/>
      <c r="H240" s="83"/>
      <c r="I240" s="83"/>
      <c r="J240" s="61"/>
      <c r="K240" s="31"/>
      <c r="L240" s="34"/>
      <c r="M240" s="164"/>
      <c r="N240" s="60"/>
      <c r="O240" s="61"/>
      <c r="P240" s="31"/>
      <c r="Q240" s="34"/>
      <c r="R240" s="164"/>
      <c r="S240" s="86"/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2:40" ht="15.75" customHeight="1">
      <c r="B241" s="12"/>
      <c r="C241" s="30"/>
      <c r="D241" s="81"/>
      <c r="E241" s="150"/>
      <c r="F241" s="165"/>
      <c r="G241" s="42"/>
      <c r="H241" s="150"/>
      <c r="I241" s="165"/>
      <c r="J241" s="61"/>
      <c r="K241" s="14"/>
      <c r="L241" s="165"/>
      <c r="M241" s="164"/>
      <c r="N241" s="60"/>
      <c r="O241" s="61"/>
      <c r="P241" s="14"/>
      <c r="Q241" s="165"/>
      <c r="R241" s="61"/>
      <c r="S241" s="86"/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2:40" ht="15.75" customHeight="1">
      <c r="B242" s="12"/>
      <c r="C242" s="30"/>
      <c r="D242" s="81"/>
      <c r="E242" s="217"/>
      <c r="F242" s="218"/>
      <c r="G242" s="141"/>
      <c r="H242" s="217"/>
      <c r="I242" s="218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2:40" ht="15.75" customHeight="1">
      <c r="B243" s="12"/>
      <c r="C243" s="15"/>
      <c r="D243" s="111"/>
      <c r="E243" s="83"/>
      <c r="F243" s="83"/>
      <c r="G243" s="220"/>
      <c r="H243" s="83"/>
      <c r="I243" s="83"/>
      <c r="J243" s="172"/>
      <c r="K243" s="173"/>
      <c r="L243" s="114"/>
      <c r="M243" s="182"/>
      <c r="N243" s="115"/>
      <c r="O243" s="172"/>
      <c r="P243" s="173"/>
      <c r="Q243" s="114"/>
      <c r="R243" s="164"/>
      <c r="S243" s="116"/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2:40" ht="15.75" customHeight="1">
      <c r="B244" s="12"/>
      <c r="C244" s="30"/>
      <c r="D244" s="14"/>
      <c r="E244" s="150"/>
      <c r="F244" s="165"/>
      <c r="G244" s="42"/>
      <c r="H244" s="150"/>
      <c r="I244" s="165"/>
      <c r="J244" s="61"/>
      <c r="K244" s="14"/>
      <c r="L244" s="165"/>
      <c r="M244" s="164"/>
      <c r="N244" s="60"/>
      <c r="O244" s="61"/>
      <c r="P244" s="14"/>
      <c r="Q244" s="165"/>
      <c r="R244" s="61"/>
      <c r="S244" s="86"/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2:40" ht="15.75" customHeight="1">
      <c r="B245" s="12"/>
      <c r="C245" s="88"/>
      <c r="D245" s="117"/>
      <c r="E245" s="166"/>
      <c r="F245" s="167"/>
      <c r="G245" s="24"/>
      <c r="H245" s="178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2:40" ht="15.75" customHeight="1">
      <c r="B246" s="12"/>
      <c r="C246" s="15"/>
      <c r="D246" s="171"/>
      <c r="E246" s="83"/>
      <c r="F246" s="83"/>
      <c r="G246" s="172"/>
      <c r="H246" s="83"/>
      <c r="I246" s="83"/>
      <c r="J246" s="172"/>
      <c r="K246" s="31"/>
      <c r="L246" s="34"/>
      <c r="M246" s="164"/>
      <c r="N246" s="115"/>
      <c r="O246" s="172"/>
      <c r="P246" s="31"/>
      <c r="Q246" s="34"/>
      <c r="R246" s="164"/>
      <c r="S246" s="86"/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2:40" ht="15.75" customHeight="1">
      <c r="B247" s="12"/>
      <c r="C247" s="30"/>
      <c r="D247" s="14"/>
      <c r="E247" s="14"/>
      <c r="F247" s="165"/>
      <c r="G247" s="42"/>
      <c r="H247" s="14"/>
      <c r="I247" s="165"/>
      <c r="J247" s="42"/>
      <c r="K247" s="14"/>
      <c r="L247" s="165"/>
      <c r="M247" s="43"/>
      <c r="N247" s="44"/>
      <c r="O247" s="42"/>
      <c r="P247" s="14"/>
      <c r="Q247" s="165"/>
      <c r="R247" s="43"/>
      <c r="S247" s="45"/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2:40" ht="15.75" customHeight="1" thickBot="1">
      <c r="B248" s="12"/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2:40" ht="15.75" customHeight="1" thickTop="1">
      <c r="B249" s="12"/>
      <c r="C249" s="63"/>
      <c r="D249" s="64"/>
      <c r="E249" s="64"/>
      <c r="F249" s="66"/>
      <c r="G249" s="67"/>
      <c r="H249" s="64"/>
      <c r="I249" s="66"/>
      <c r="J249" s="67"/>
      <c r="K249" s="64"/>
      <c r="L249" s="66"/>
      <c r="M249" s="216"/>
      <c r="N249" s="66"/>
      <c r="O249" s="67"/>
      <c r="P249" s="64"/>
      <c r="Q249" s="66"/>
      <c r="R249" s="216"/>
      <c r="S249" s="69"/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2:40" ht="23.25" customHeight="1" thickBot="1">
      <c r="B250" s="12"/>
      <c r="C250" s="70"/>
      <c r="D250" s="71"/>
      <c r="E250" s="71"/>
      <c r="F250" s="75"/>
      <c r="G250" s="73"/>
      <c r="H250" s="71"/>
      <c r="I250" s="75"/>
      <c r="J250" s="73"/>
      <c r="K250" s="71"/>
      <c r="L250" s="75"/>
      <c r="M250" s="74"/>
      <c r="N250" s="75"/>
      <c r="O250" s="73"/>
      <c r="P250" s="71"/>
      <c r="Q250" s="75"/>
      <c r="R250" s="74"/>
      <c r="S250" s="76"/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2:40" ht="15.75" customHeight="1" thickTop="1">
      <c r="B251" s="12"/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2:40" ht="15.75" customHeight="1">
      <c r="B252" s="12"/>
      <c r="C252" s="80"/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2:40" ht="15.75" customHeight="1">
      <c r="B253" s="12"/>
      <c r="C253" s="108"/>
      <c r="D253" s="14"/>
      <c r="E253" s="14"/>
      <c r="F253" s="31"/>
      <c r="G253" s="42"/>
      <c r="H253" s="14"/>
      <c r="I253" s="31"/>
      <c r="J253" s="42"/>
      <c r="K253" s="14"/>
      <c r="L253" s="34"/>
      <c r="M253" s="42"/>
      <c r="N253" s="60"/>
      <c r="O253" s="42"/>
      <c r="P253" s="14"/>
      <c r="Q253" s="34"/>
      <c r="R253" s="42"/>
      <c r="S253" s="35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2:40" ht="15.75" customHeight="1">
      <c r="B254" s="12"/>
      <c r="C254" s="109"/>
      <c r="D254" s="82"/>
      <c r="E254" s="14"/>
      <c r="F254" s="23"/>
      <c r="G254" s="84"/>
      <c r="H254" s="14"/>
      <c r="I254" s="23"/>
      <c r="J254" s="42"/>
      <c r="K254" s="14"/>
      <c r="L254" s="34"/>
      <c r="M254" s="42"/>
      <c r="N254" s="60"/>
      <c r="O254" s="42"/>
      <c r="P254" s="14"/>
      <c r="Q254" s="34"/>
      <c r="R254" s="42"/>
      <c r="S254" s="86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2:40" ht="15.75" customHeight="1">
      <c r="B255" s="12"/>
      <c r="C255" s="108"/>
      <c r="D255" s="110"/>
      <c r="E255" s="111"/>
      <c r="F255" s="31"/>
      <c r="G255" s="112"/>
      <c r="H255" s="111"/>
      <c r="I255" s="31"/>
      <c r="J255" s="113"/>
      <c r="K255" s="111"/>
      <c r="L255" s="114"/>
      <c r="M255" s="113"/>
      <c r="N255" s="115"/>
      <c r="O255" s="113"/>
      <c r="P255" s="111"/>
      <c r="Q255" s="114"/>
      <c r="R255" s="113"/>
      <c r="S255" s="116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2:40" ht="15.75" customHeight="1">
      <c r="B256" s="12"/>
      <c r="C256" s="108"/>
      <c r="D256" s="82"/>
      <c r="E256" s="14"/>
      <c r="F256" s="31"/>
      <c r="G256" s="84"/>
      <c r="H256" s="14"/>
      <c r="I256" s="31"/>
      <c r="J256" s="42"/>
      <c r="K256" s="14"/>
      <c r="L256" s="34"/>
      <c r="M256" s="42"/>
      <c r="N256" s="60"/>
      <c r="O256" s="42"/>
      <c r="P256" s="14"/>
      <c r="Q256" s="34"/>
      <c r="R256" s="42"/>
      <c r="S256" s="86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2:40" ht="15.75" hidden="1" customHeight="1">
      <c r="B257" s="12"/>
      <c r="C257" s="30"/>
      <c r="D257" s="82"/>
      <c r="E257" s="14"/>
      <c r="F257" s="31"/>
      <c r="G257" s="84"/>
      <c r="H257" s="14"/>
      <c r="I257" s="31"/>
      <c r="J257" s="42"/>
      <c r="K257" s="14"/>
      <c r="L257" s="34"/>
      <c r="M257" s="42"/>
      <c r="N257" s="60"/>
      <c r="O257" s="42"/>
      <c r="P257" s="14"/>
      <c r="Q257" s="34"/>
      <c r="R257" s="42"/>
      <c r="S257" s="86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2:40" ht="15.75" hidden="1" customHeight="1">
      <c r="B258" s="12"/>
      <c r="C258" s="30"/>
      <c r="D258" s="82"/>
      <c r="E258" s="14"/>
      <c r="F258" s="31"/>
      <c r="G258" s="84"/>
      <c r="H258" s="14"/>
      <c r="I258" s="31"/>
      <c r="J258" s="42"/>
      <c r="K258" s="14"/>
      <c r="L258" s="34"/>
      <c r="M258" s="42"/>
      <c r="N258" s="60"/>
      <c r="O258" s="42"/>
      <c r="P258" s="14"/>
      <c r="Q258" s="34"/>
      <c r="R258" s="42"/>
      <c r="S258" s="86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2:40" ht="15.75" hidden="1" customHeight="1">
      <c r="B259" s="12"/>
      <c r="C259" s="30"/>
      <c r="D259" s="82"/>
      <c r="E259" s="14"/>
      <c r="F259" s="31"/>
      <c r="G259" s="84"/>
      <c r="H259" s="14"/>
      <c r="I259" s="31"/>
      <c r="J259" s="42"/>
      <c r="K259" s="14"/>
      <c r="L259" s="34"/>
      <c r="M259" s="42"/>
      <c r="N259" s="60"/>
      <c r="O259" s="42"/>
      <c r="P259" s="14"/>
      <c r="Q259" s="34"/>
      <c r="R259" s="42"/>
      <c r="S259" s="86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2:40" ht="15.75" customHeight="1">
      <c r="B260" s="12"/>
      <c r="C260" s="109"/>
      <c r="D260" s="82"/>
      <c r="E260" s="14"/>
      <c r="F260" s="23"/>
      <c r="G260" s="84"/>
      <c r="H260" s="14"/>
      <c r="I260" s="23"/>
      <c r="J260" s="42"/>
      <c r="K260" s="14"/>
      <c r="L260" s="34"/>
      <c r="M260" s="42"/>
      <c r="N260" s="60"/>
      <c r="O260" s="42"/>
      <c r="P260" s="14"/>
      <c r="Q260" s="34"/>
      <c r="R260" s="42"/>
      <c r="S260" s="86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2:40" ht="15.75" customHeight="1">
      <c r="B261" s="12"/>
      <c r="C261" s="108"/>
      <c r="D261" s="110"/>
      <c r="E261" s="111"/>
      <c r="F261" s="31"/>
      <c r="G261" s="112"/>
      <c r="H261" s="111"/>
      <c r="I261" s="31"/>
      <c r="J261" s="113"/>
      <c r="K261" s="111"/>
      <c r="L261" s="114"/>
      <c r="M261" s="113"/>
      <c r="N261" s="115"/>
      <c r="O261" s="113"/>
      <c r="P261" s="111"/>
      <c r="Q261" s="114"/>
      <c r="R261" s="113"/>
      <c r="S261" s="116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2:40" ht="15.75" customHeight="1">
      <c r="B262" s="12"/>
      <c r="C262" s="108"/>
      <c r="D262" s="82"/>
      <c r="E262" s="14"/>
      <c r="F262" s="31"/>
      <c r="G262" s="84"/>
      <c r="H262" s="14"/>
      <c r="I262" s="31"/>
      <c r="J262" s="42"/>
      <c r="K262" s="14"/>
      <c r="L262" s="34"/>
      <c r="M262" s="42"/>
      <c r="N262" s="60"/>
      <c r="O262" s="42"/>
      <c r="P262" s="14"/>
      <c r="Q262" s="34"/>
      <c r="R262" s="42"/>
      <c r="S262" s="86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2:40" ht="15.75" customHeight="1">
      <c r="B263" s="12"/>
      <c r="C263" s="108"/>
      <c r="D263" s="82"/>
      <c r="E263" s="14"/>
      <c r="F263" s="31"/>
      <c r="G263" s="84"/>
      <c r="H263" s="14"/>
      <c r="I263" s="31"/>
      <c r="J263" s="42"/>
      <c r="K263" s="14"/>
      <c r="L263" s="34"/>
      <c r="M263" s="42"/>
      <c r="N263" s="60"/>
      <c r="O263" s="42"/>
      <c r="P263" s="14"/>
      <c r="Q263" s="34"/>
      <c r="R263" s="42"/>
      <c r="S263" s="86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2:40" ht="15.75" hidden="1" customHeight="1">
      <c r="B264" s="12"/>
      <c r="C264" s="30"/>
      <c r="D264" s="89"/>
      <c r="E264" s="117"/>
      <c r="F264" s="31"/>
      <c r="G264" s="91"/>
      <c r="H264" s="117"/>
      <c r="I264" s="31"/>
      <c r="J264" s="24"/>
      <c r="K264" s="117"/>
      <c r="L264" s="34"/>
      <c r="M264" s="24"/>
      <c r="N264" s="94"/>
      <c r="O264" s="24"/>
      <c r="P264" s="117"/>
      <c r="Q264" s="34"/>
      <c r="R264" s="24"/>
      <c r="S264" s="95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2:40" ht="15.75" customHeight="1">
      <c r="B265" s="12"/>
      <c r="C265" s="99"/>
      <c r="D265" s="100"/>
      <c r="E265" s="101"/>
      <c r="F265" s="102"/>
      <c r="G265" s="103"/>
      <c r="H265" s="101"/>
      <c r="I265" s="102"/>
      <c r="J265" s="103"/>
      <c r="K265" s="101"/>
      <c r="L265" s="102"/>
      <c r="M265" s="154"/>
      <c r="N265" s="119"/>
      <c r="O265" s="103"/>
      <c r="P265" s="101"/>
      <c r="Q265" s="102"/>
      <c r="R265" s="154"/>
      <c r="S265" s="120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2:40" ht="15.75" customHeight="1">
      <c r="B266" s="12"/>
      <c r="C266" s="222"/>
      <c r="D266" s="82"/>
      <c r="E266" s="14"/>
      <c r="F266" s="31"/>
      <c r="G266" s="84"/>
      <c r="H266" s="14"/>
      <c r="I266" s="31"/>
      <c r="J266" s="42"/>
      <c r="K266" s="14"/>
      <c r="L266" s="34"/>
      <c r="M266" s="42"/>
      <c r="N266" s="60"/>
      <c r="O266" s="42"/>
      <c r="P266" s="14"/>
      <c r="Q266" s="34"/>
      <c r="R266" s="42"/>
      <c r="S266" s="86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2:40" ht="15.75" customHeight="1">
      <c r="B267" s="12"/>
      <c r="C267" s="108"/>
      <c r="D267" s="82"/>
      <c r="E267" s="14"/>
      <c r="F267" s="31"/>
      <c r="G267" s="84"/>
      <c r="H267" s="14"/>
      <c r="I267" s="31"/>
      <c r="J267" s="42"/>
      <c r="K267" s="14"/>
      <c r="L267" s="34"/>
      <c r="M267" s="42"/>
      <c r="N267" s="60"/>
      <c r="O267" s="42"/>
      <c r="P267" s="14"/>
      <c r="Q267" s="34"/>
      <c r="R267" s="42"/>
      <c r="S267" s="86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2:40" ht="15.75" customHeight="1">
      <c r="B268" s="12"/>
      <c r="C268" s="109"/>
      <c r="D268" s="89"/>
      <c r="E268" s="117"/>
      <c r="F268" s="23"/>
      <c r="G268" s="91"/>
      <c r="H268" s="117"/>
      <c r="I268" s="23"/>
      <c r="J268" s="24"/>
      <c r="K268" s="117"/>
      <c r="L268" s="34"/>
      <c r="M268" s="24"/>
      <c r="N268" s="94"/>
      <c r="O268" s="24"/>
      <c r="P268" s="117"/>
      <c r="Q268" s="34"/>
      <c r="R268" s="24"/>
      <c r="S268" s="95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2:40" ht="15.75" customHeight="1">
      <c r="B269" s="12"/>
      <c r="C269" s="108"/>
      <c r="D269" s="82"/>
      <c r="E269" s="14"/>
      <c r="F269" s="31"/>
      <c r="G269" s="84"/>
      <c r="H269" s="14"/>
      <c r="I269" s="31"/>
      <c r="J269" s="42"/>
      <c r="K269" s="14"/>
      <c r="L269" s="114"/>
      <c r="M269" s="42"/>
      <c r="N269" s="60"/>
      <c r="O269" s="42"/>
      <c r="P269" s="14"/>
      <c r="Q269" s="114"/>
      <c r="R269" s="42"/>
      <c r="S269" s="86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2:40" ht="15.75" customHeight="1">
      <c r="B270" s="12"/>
      <c r="C270" s="108"/>
      <c r="D270" s="82"/>
      <c r="E270" s="14"/>
      <c r="F270" s="31"/>
      <c r="G270" s="84"/>
      <c r="H270" s="14"/>
      <c r="I270" s="31"/>
      <c r="J270" s="42"/>
      <c r="K270" s="14"/>
      <c r="L270" s="34"/>
      <c r="M270" s="42"/>
      <c r="N270" s="60"/>
      <c r="O270" s="42"/>
      <c r="P270" s="14"/>
      <c r="Q270" s="34"/>
      <c r="R270" s="42"/>
      <c r="S270" s="86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2:40" ht="15.75" customHeight="1">
      <c r="B271" s="12"/>
      <c r="C271" s="108"/>
      <c r="D271" s="89"/>
      <c r="E271" s="117"/>
      <c r="F271" s="23"/>
      <c r="G271" s="91"/>
      <c r="H271" s="117"/>
      <c r="I271" s="23"/>
      <c r="J271" s="24"/>
      <c r="K271" s="117"/>
      <c r="L271" s="34"/>
      <c r="M271" s="24"/>
      <c r="N271" s="94"/>
      <c r="O271" s="24"/>
      <c r="P271" s="117"/>
      <c r="Q271" s="34"/>
      <c r="R271" s="24"/>
      <c r="S271" s="95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2:40" ht="15.75" customHeight="1">
      <c r="B272" s="12"/>
      <c r="C272" s="223"/>
      <c r="D272" s="82"/>
      <c r="E272" s="14"/>
      <c r="F272" s="31"/>
      <c r="G272" s="84"/>
      <c r="H272" s="14"/>
      <c r="I272" s="31"/>
      <c r="J272" s="42"/>
      <c r="K272" s="14"/>
      <c r="L272" s="56"/>
      <c r="M272" s="42"/>
      <c r="N272" s="60"/>
      <c r="O272" s="42"/>
      <c r="P272" s="14"/>
      <c r="Q272" s="56"/>
      <c r="R272" s="42"/>
      <c r="S272" s="86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2:40" ht="15.75" customHeight="1">
      <c r="B273" s="12"/>
      <c r="C273" s="108"/>
      <c r="D273" s="82"/>
      <c r="E273" s="14"/>
      <c r="F273" s="31"/>
      <c r="G273" s="84"/>
      <c r="H273" s="14"/>
      <c r="I273" s="31"/>
      <c r="J273" s="42"/>
      <c r="K273" s="14"/>
      <c r="L273" s="34"/>
      <c r="M273" s="42"/>
      <c r="N273" s="60"/>
      <c r="O273" s="42"/>
      <c r="P273" s="14"/>
      <c r="Q273" s="34"/>
      <c r="R273" s="42"/>
      <c r="S273" s="86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2:40" ht="15.75" customHeight="1">
      <c r="B274" s="12"/>
      <c r="C274" s="108"/>
      <c r="D274" s="82"/>
      <c r="E274" s="14"/>
      <c r="F274" s="31"/>
      <c r="G274" s="84"/>
      <c r="H274" s="14"/>
      <c r="I274" s="31"/>
      <c r="J274" s="42"/>
      <c r="K274" s="14"/>
      <c r="L274" s="34"/>
      <c r="M274" s="42"/>
      <c r="N274" s="60"/>
      <c r="O274" s="42"/>
      <c r="P274" s="14"/>
      <c r="Q274" s="34"/>
      <c r="R274" s="42"/>
      <c r="S274" s="86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2:40" ht="15.75" customHeight="1">
      <c r="B275" s="12"/>
      <c r="C275" s="108"/>
      <c r="D275" s="82"/>
      <c r="E275" s="14"/>
      <c r="F275" s="31"/>
      <c r="G275" s="84"/>
      <c r="H275" s="14"/>
      <c r="I275" s="31"/>
      <c r="J275" s="42"/>
      <c r="K275" s="14"/>
      <c r="L275" s="33"/>
      <c r="M275" s="42"/>
      <c r="N275" s="60"/>
      <c r="O275" s="42"/>
      <c r="P275" s="14"/>
      <c r="Q275" s="33"/>
      <c r="R275" s="42"/>
      <c r="S275" s="86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2:40" ht="15.75" customHeight="1">
      <c r="B276" s="12"/>
      <c r="C276" s="108"/>
      <c r="D276" s="82"/>
      <c r="E276" s="14"/>
      <c r="F276" s="31"/>
      <c r="G276" s="84"/>
      <c r="H276" s="14"/>
      <c r="I276" s="31"/>
      <c r="J276" s="42"/>
      <c r="K276" s="14"/>
      <c r="L276" s="34"/>
      <c r="M276" s="42"/>
      <c r="N276" s="60"/>
      <c r="O276" s="42"/>
      <c r="P276" s="14"/>
      <c r="Q276" s="34"/>
      <c r="R276" s="42"/>
      <c r="S276" s="86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2:40" ht="15.75" customHeight="1">
      <c r="B277" s="12"/>
      <c r="C277" s="108"/>
      <c r="D277" s="82"/>
      <c r="E277" s="14"/>
      <c r="F277" s="31"/>
      <c r="G277" s="84"/>
      <c r="H277" s="14"/>
      <c r="I277" s="31"/>
      <c r="J277" s="42"/>
      <c r="K277" s="14"/>
      <c r="L277" s="34"/>
      <c r="M277" s="42"/>
      <c r="N277" s="60"/>
      <c r="O277" s="42"/>
      <c r="P277" s="14"/>
      <c r="Q277" s="34"/>
      <c r="R277" s="42"/>
      <c r="S277" s="86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2:40" ht="15.75" customHeight="1">
      <c r="B278" s="12"/>
      <c r="C278" s="108"/>
      <c r="D278" s="82"/>
      <c r="E278" s="14"/>
      <c r="F278" s="31"/>
      <c r="G278" s="84"/>
      <c r="H278" s="14"/>
      <c r="I278" s="31"/>
      <c r="J278" s="42"/>
      <c r="K278" s="14"/>
      <c r="L278" s="34"/>
      <c r="M278" s="42"/>
      <c r="N278" s="60"/>
      <c r="O278" s="42"/>
      <c r="P278" s="14"/>
      <c r="Q278" s="34"/>
      <c r="R278" s="42"/>
      <c r="S278" s="86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2:40" ht="15.75" customHeight="1">
      <c r="B279" s="12"/>
      <c r="C279" s="108"/>
      <c r="D279" s="82"/>
      <c r="E279" s="14"/>
      <c r="F279" s="31"/>
      <c r="G279" s="84"/>
      <c r="H279" s="14"/>
      <c r="I279" s="31"/>
      <c r="J279" s="42"/>
      <c r="K279" s="14"/>
      <c r="L279" s="34"/>
      <c r="M279" s="42"/>
      <c r="N279" s="60"/>
      <c r="O279" s="42"/>
      <c r="P279" s="14"/>
      <c r="Q279" s="34"/>
      <c r="R279" s="42"/>
      <c r="S279" s="86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2:40" ht="15.75" customHeight="1">
      <c r="B280" s="12"/>
      <c r="C280" s="108"/>
      <c r="D280" s="82"/>
      <c r="E280" s="14"/>
      <c r="F280" s="31"/>
      <c r="G280" s="84"/>
      <c r="H280" s="14"/>
      <c r="I280" s="31"/>
      <c r="J280" s="42"/>
      <c r="K280" s="14"/>
      <c r="L280" s="34"/>
      <c r="M280" s="42"/>
      <c r="N280" s="60"/>
      <c r="O280" s="42"/>
      <c r="P280" s="14"/>
      <c r="Q280" s="34"/>
      <c r="R280" s="42"/>
      <c r="S280" s="86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2:40" ht="15.75" hidden="1" customHeight="1">
      <c r="B281" s="12"/>
      <c r="C281" s="108"/>
      <c r="D281" s="82"/>
      <c r="E281" s="14"/>
      <c r="F281" s="31"/>
      <c r="G281" s="84"/>
      <c r="H281" s="14"/>
      <c r="I281" s="31"/>
      <c r="J281" s="42"/>
      <c r="K281" s="14"/>
      <c r="L281" s="34"/>
      <c r="M281" s="42"/>
      <c r="N281" s="60"/>
      <c r="O281" s="42"/>
      <c r="P281" s="14"/>
      <c r="Q281" s="34"/>
      <c r="R281" s="42"/>
      <c r="S281" s="86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2:40" ht="15.75" hidden="1" customHeight="1">
      <c r="B282" s="12"/>
      <c r="C282" s="108"/>
      <c r="D282" s="82"/>
      <c r="E282" s="14"/>
      <c r="F282" s="31"/>
      <c r="G282" s="84"/>
      <c r="H282" s="14"/>
      <c r="I282" s="31"/>
      <c r="J282" s="42"/>
      <c r="K282" s="14"/>
      <c r="L282" s="34"/>
      <c r="M282" s="42"/>
      <c r="N282" s="60"/>
      <c r="O282" s="42"/>
      <c r="P282" s="14"/>
      <c r="Q282" s="34"/>
      <c r="R282" s="42"/>
      <c r="S282" s="86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2:40" ht="15.75" hidden="1" customHeight="1">
      <c r="B283" s="12"/>
      <c r="C283" s="108"/>
      <c r="D283" s="82"/>
      <c r="E283" s="14"/>
      <c r="F283" s="31"/>
      <c r="G283" s="84"/>
      <c r="H283" s="14"/>
      <c r="I283" s="31"/>
      <c r="J283" s="42"/>
      <c r="K283" s="14"/>
      <c r="L283" s="34"/>
      <c r="M283" s="42"/>
      <c r="N283" s="60"/>
      <c r="O283" s="42"/>
      <c r="P283" s="14"/>
      <c r="Q283" s="34"/>
      <c r="R283" s="42"/>
      <c r="S283" s="86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2:40" ht="15.75" customHeight="1">
      <c r="B284" s="12"/>
      <c r="C284" s="99"/>
      <c r="D284" s="100"/>
      <c r="E284" s="101"/>
      <c r="F284" s="102"/>
      <c r="G284" s="103"/>
      <c r="H284" s="101"/>
      <c r="I284" s="102"/>
      <c r="J284" s="103"/>
      <c r="K284" s="101"/>
      <c r="L284" s="102"/>
      <c r="M284" s="106"/>
      <c r="N284" s="102"/>
      <c r="O284" s="103"/>
      <c r="P284" s="101"/>
      <c r="Q284" s="102"/>
      <c r="R284" s="106"/>
      <c r="S284" s="107"/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2:40" ht="15.7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2:40" ht="15.75" customHeight="1">
      <c r="B286" s="12"/>
      <c r="C286" s="99"/>
      <c r="D286" s="100"/>
      <c r="E286" s="101"/>
      <c r="F286" s="102"/>
      <c r="G286" s="103"/>
      <c r="H286" s="101"/>
      <c r="I286" s="102"/>
      <c r="J286" s="103"/>
      <c r="K286" s="101"/>
      <c r="L286" s="102"/>
      <c r="M286" s="106"/>
      <c r="N286" s="119"/>
      <c r="O286" s="103"/>
      <c r="P286" s="101"/>
      <c r="Q286" s="102"/>
      <c r="R286" s="106"/>
      <c r="S286" s="120"/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2:40" ht="15.7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/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2:40" ht="15.75" customHeight="1" thickBot="1">
      <c r="B288" s="12"/>
      <c r="C288" s="130"/>
      <c r="D288" s="159"/>
      <c r="E288" s="131"/>
      <c r="F288" s="133"/>
      <c r="G288" s="160"/>
      <c r="H288" s="131"/>
      <c r="I288" s="133"/>
      <c r="J288" s="161"/>
      <c r="K288" s="132"/>
      <c r="L288" s="133"/>
      <c r="M288" s="161"/>
      <c r="N288" s="133"/>
      <c r="O288" s="161"/>
      <c r="P288" s="132"/>
      <c r="Q288" s="133"/>
      <c r="R288" s="161"/>
      <c r="S288" s="135"/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2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2:40" ht="36" customHeight="1">
      <c r="B290" s="12"/>
      <c r="C290" s="6"/>
      <c r="D290" s="2"/>
      <c r="E290" s="2"/>
      <c r="F290" s="2"/>
      <c r="G290" s="2"/>
      <c r="H290" s="1"/>
      <c r="I290" s="1"/>
      <c r="J290" s="1"/>
      <c r="K290" s="749"/>
      <c r="L290" s="2"/>
      <c r="M290" s="2"/>
      <c r="N290" s="1"/>
      <c r="O290" s="1"/>
      <c r="P290" s="2"/>
      <c r="Q290" s="1"/>
      <c r="R290" s="2"/>
      <c r="S290" s="5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2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2:40" ht="15.75" customHeight="1" thickTop="1">
      <c r="B292" s="12"/>
      <c r="C292" s="13"/>
      <c r="D292" s="774"/>
      <c r="E292" s="775"/>
      <c r="F292" s="776"/>
      <c r="G292" s="777"/>
      <c r="H292" s="775"/>
      <c r="I292" s="776"/>
      <c r="J292" s="777"/>
      <c r="K292" s="775"/>
      <c r="L292" s="776"/>
      <c r="M292" s="777"/>
      <c r="N292" s="776"/>
      <c r="O292" s="774"/>
      <c r="P292" s="775"/>
      <c r="Q292" s="776"/>
      <c r="R292" s="777"/>
      <c r="S292" s="778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2:40" ht="15.75" customHeight="1">
      <c r="B293" s="12"/>
      <c r="C293" s="30"/>
      <c r="D293" s="81"/>
      <c r="E293" s="81"/>
      <c r="F293" s="140"/>
      <c r="G293" s="141"/>
      <c r="H293" s="81"/>
      <c r="I293" s="140"/>
      <c r="J293" s="141"/>
      <c r="K293" s="81"/>
      <c r="L293" s="140"/>
      <c r="M293" s="141"/>
      <c r="N293" s="140"/>
      <c r="O293" s="81"/>
      <c r="P293" s="81"/>
      <c r="Q293" s="140"/>
      <c r="R293" s="141"/>
      <c r="S293" s="142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2:40" ht="15.75" customHeight="1">
      <c r="B294" s="12"/>
      <c r="C294" s="30"/>
      <c r="D294" s="83"/>
      <c r="E294" s="155"/>
      <c r="F294" s="86"/>
      <c r="G294" s="83"/>
      <c r="H294" s="155"/>
      <c r="I294" s="86"/>
      <c r="J294" s="31"/>
      <c r="K294" s="155"/>
      <c r="L294" s="34"/>
      <c r="M294" s="164"/>
      <c r="N294" s="60"/>
      <c r="O294" s="31"/>
      <c r="P294" s="155"/>
      <c r="Q294" s="34"/>
      <c r="R294" s="164"/>
      <c r="S294" s="86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2:40" ht="15.75" customHeight="1">
      <c r="B295" s="12"/>
      <c r="C295" s="30"/>
      <c r="D295" s="83"/>
      <c r="E295" s="155"/>
      <c r="F295" s="86"/>
      <c r="G295" s="83"/>
      <c r="H295" s="155"/>
      <c r="I295" s="86"/>
      <c r="J295" s="31"/>
      <c r="K295" s="155"/>
      <c r="L295" s="34"/>
      <c r="M295" s="164"/>
      <c r="N295" s="60"/>
      <c r="O295" s="31"/>
      <c r="P295" s="155"/>
      <c r="Q295" s="34"/>
      <c r="R295" s="164"/>
      <c r="S295" s="86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2:40" ht="15.75" customHeight="1">
      <c r="B296" s="12"/>
      <c r="C296" s="30"/>
      <c r="D296" s="83"/>
      <c r="E296" s="155"/>
      <c r="F296" s="86"/>
      <c r="G296" s="83"/>
      <c r="H296" s="155"/>
      <c r="I296" s="86"/>
      <c r="J296" s="31"/>
      <c r="K296" s="155"/>
      <c r="L296" s="34"/>
      <c r="M296" s="164"/>
      <c r="N296" s="60"/>
      <c r="O296" s="31"/>
      <c r="P296" s="155"/>
      <c r="Q296" s="34"/>
      <c r="R296" s="164"/>
      <c r="S296" s="86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2:40" ht="15.75" customHeight="1">
      <c r="B297" s="12"/>
      <c r="C297" s="30"/>
      <c r="D297" s="83"/>
      <c r="E297" s="155"/>
      <c r="F297" s="86"/>
      <c r="G297" s="83"/>
      <c r="H297" s="155"/>
      <c r="I297" s="86"/>
      <c r="J297" s="31"/>
      <c r="K297" s="155"/>
      <c r="L297" s="34"/>
      <c r="M297" s="164"/>
      <c r="N297" s="60"/>
      <c r="O297" s="31"/>
      <c r="P297" s="155"/>
      <c r="Q297" s="34"/>
      <c r="R297" s="164"/>
      <c r="S297" s="86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2:40" ht="15.75" customHeight="1">
      <c r="B298" s="12"/>
      <c r="C298" s="30"/>
      <c r="D298" s="83"/>
      <c r="E298" s="155"/>
      <c r="F298" s="86"/>
      <c r="G298" s="83"/>
      <c r="H298" s="155"/>
      <c r="I298" s="86"/>
      <c r="J298" s="31"/>
      <c r="K298" s="155"/>
      <c r="L298" s="34"/>
      <c r="M298" s="164"/>
      <c r="N298" s="60"/>
      <c r="O298" s="31"/>
      <c r="P298" s="155"/>
      <c r="Q298" s="34"/>
      <c r="R298" s="164"/>
      <c r="S298" s="86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2:40" ht="15.75" customHeight="1">
      <c r="B299" s="12"/>
      <c r="C299" s="30"/>
      <c r="D299" s="83"/>
      <c r="E299" s="155"/>
      <c r="F299" s="86"/>
      <c r="G299" s="83"/>
      <c r="H299" s="155"/>
      <c r="I299" s="86"/>
      <c r="J299" s="31"/>
      <c r="K299" s="155"/>
      <c r="L299" s="34"/>
      <c r="M299" s="164"/>
      <c r="N299" s="60"/>
      <c r="O299" s="31"/>
      <c r="P299" s="155"/>
      <c r="Q299" s="34"/>
      <c r="R299" s="164"/>
      <c r="S299" s="86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2:40" ht="15.75" hidden="1" customHeight="1">
      <c r="B300" s="12"/>
      <c r="C300" s="30"/>
      <c r="D300" s="83"/>
      <c r="E300" s="155"/>
      <c r="F300" s="86"/>
      <c r="G300" s="83"/>
      <c r="H300" s="155"/>
      <c r="I300" s="86"/>
      <c r="J300" s="31"/>
      <c r="K300" s="155"/>
      <c r="L300" s="34"/>
      <c r="M300" s="164"/>
      <c r="N300" s="60"/>
      <c r="O300" s="31"/>
      <c r="P300" s="155"/>
      <c r="Q300" s="34"/>
      <c r="R300" s="164"/>
      <c r="S300" s="86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2:40" ht="15.75" customHeight="1">
      <c r="B301" s="12"/>
      <c r="C301" s="30"/>
      <c r="D301" s="83"/>
      <c r="E301" s="155"/>
      <c r="F301" s="86"/>
      <c r="G301" s="83"/>
      <c r="H301" s="155"/>
      <c r="I301" s="86"/>
      <c r="J301" s="31"/>
      <c r="K301" s="155"/>
      <c r="L301" s="34"/>
      <c r="M301" s="164"/>
      <c r="N301" s="60"/>
      <c r="O301" s="31"/>
      <c r="P301" s="155"/>
      <c r="Q301" s="34"/>
      <c r="R301" s="164"/>
      <c r="S301" s="86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2:40" ht="15.75" customHeight="1">
      <c r="B302" s="12"/>
      <c r="C302" s="88"/>
      <c r="D302" s="83"/>
      <c r="E302" s="155"/>
      <c r="F302" s="86"/>
      <c r="G302" s="83"/>
      <c r="H302" s="155"/>
      <c r="I302" s="86"/>
      <c r="J302" s="31"/>
      <c r="K302" s="155"/>
      <c r="L302" s="34"/>
      <c r="M302" s="164"/>
      <c r="N302" s="60"/>
      <c r="O302" s="31"/>
      <c r="P302" s="155"/>
      <c r="Q302" s="34"/>
      <c r="R302" s="164"/>
      <c r="S302" s="86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2:40" ht="15.75" customHeight="1">
      <c r="B303" s="12"/>
      <c r="C303" s="54"/>
      <c r="D303" s="205"/>
      <c r="E303" s="224"/>
      <c r="F303" s="209"/>
      <c r="G303" s="205"/>
      <c r="H303" s="224"/>
      <c r="I303" s="209"/>
      <c r="J303" s="205"/>
      <c r="K303" s="224"/>
      <c r="L303" s="207"/>
      <c r="M303" s="225"/>
      <c r="N303" s="207"/>
      <c r="O303" s="205"/>
      <c r="P303" s="224"/>
      <c r="Q303" s="207"/>
      <c r="R303" s="225"/>
      <c r="S303" s="209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2:40" ht="15.75" customHeight="1">
      <c r="B304" s="12"/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/>
      <c r="O304" s="42"/>
      <c r="P304" s="14"/>
      <c r="Q304" s="41"/>
      <c r="R304" s="42"/>
      <c r="S304" s="45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2:40" ht="15.75" customHeight="1">
      <c r="B305" s="12"/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2:40" ht="15.75" customHeight="1">
      <c r="B306" s="12"/>
      <c r="C306" s="30"/>
      <c r="D306" s="83"/>
      <c r="E306" s="155"/>
      <c r="F306" s="116"/>
      <c r="G306" s="83"/>
      <c r="H306" s="155"/>
      <c r="I306" s="116"/>
      <c r="J306" s="31"/>
      <c r="K306" s="155"/>
      <c r="L306" s="34"/>
      <c r="M306" s="164"/>
      <c r="N306" s="60"/>
      <c r="O306" s="31"/>
      <c r="P306" s="155"/>
      <c r="Q306" s="34"/>
      <c r="R306" s="164"/>
      <c r="S306" s="86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2:40" ht="15.75" customHeight="1">
      <c r="B307" s="12"/>
      <c r="C307" s="88"/>
      <c r="D307" s="83"/>
      <c r="E307" s="155"/>
      <c r="F307" s="95"/>
      <c r="G307" s="83"/>
      <c r="H307" s="155"/>
      <c r="I307" s="95"/>
      <c r="J307" s="31"/>
      <c r="K307" s="155"/>
      <c r="L307" s="34"/>
      <c r="M307" s="164"/>
      <c r="N307" s="60"/>
      <c r="O307" s="31"/>
      <c r="P307" s="155"/>
      <c r="Q307" s="34"/>
      <c r="R307" s="164"/>
      <c r="S307" s="86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2:40" ht="15.75" customHeight="1">
      <c r="B308" s="12"/>
      <c r="C308" s="54"/>
      <c r="D308" s="205"/>
      <c r="E308" s="224"/>
      <c r="F308" s="207"/>
      <c r="G308" s="208"/>
      <c r="H308" s="224"/>
      <c r="I308" s="207"/>
      <c r="J308" s="208"/>
      <c r="K308" s="224"/>
      <c r="L308" s="207"/>
      <c r="M308" s="225"/>
      <c r="N308" s="207"/>
      <c r="O308" s="208"/>
      <c r="P308" s="224"/>
      <c r="Q308" s="207"/>
      <c r="R308" s="225"/>
      <c r="S308" s="209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2:40" ht="15.75" customHeight="1">
      <c r="B309" s="12"/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/>
      <c r="O309" s="42"/>
      <c r="P309" s="14"/>
      <c r="Q309" s="41"/>
      <c r="R309" s="42"/>
      <c r="S309" s="45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2:40" ht="15.75" customHeight="1">
      <c r="B310" s="12"/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2:40" ht="15.75" customHeight="1">
      <c r="B311" s="12"/>
      <c r="C311" s="88"/>
      <c r="D311" s="92"/>
      <c r="E311" s="228"/>
      <c r="F311" s="153"/>
      <c r="G311" s="181"/>
      <c r="H311" s="228"/>
      <c r="I311" s="153"/>
      <c r="J311" s="47"/>
      <c r="K311" s="229"/>
      <c r="L311" s="23"/>
      <c r="M311" s="229"/>
      <c r="N311" s="94"/>
      <c r="O311" s="47"/>
      <c r="P311" s="229"/>
      <c r="Q311" s="23"/>
      <c r="R311" s="229"/>
      <c r="S311" s="95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2:40" ht="15.75" customHeight="1" thickBot="1">
      <c r="B312" s="12"/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2:40" ht="15.75" customHeight="1" thickTop="1">
      <c r="B313" s="12"/>
      <c r="C313" s="63"/>
      <c r="D313" s="64"/>
      <c r="E313" s="230"/>
      <c r="F313" s="66"/>
      <c r="G313" s="67"/>
      <c r="H313" s="230"/>
      <c r="I313" s="66"/>
      <c r="J313" s="67"/>
      <c r="K313" s="230"/>
      <c r="L313" s="66"/>
      <c r="M313" s="231"/>
      <c r="N313" s="232"/>
      <c r="O313" s="67"/>
      <c r="P313" s="230"/>
      <c r="Q313" s="66"/>
      <c r="R313" s="231"/>
      <c r="S313" s="233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2:40" ht="15.75" customHeight="1" thickBot="1">
      <c r="B314" s="12"/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/>
      <c r="O314" s="238"/>
      <c r="P314" s="236"/>
      <c r="Q314" s="237"/>
      <c r="R314" s="239"/>
      <c r="S314" s="76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2:40" ht="15.75" customHeight="1" thickTop="1">
      <c r="B315" s="12"/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2:40" ht="15.75" customHeight="1">
      <c r="B316" s="12"/>
      <c r="C316" s="80"/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2:40" ht="15.75" customHeight="1">
      <c r="B317" s="12"/>
      <c r="C317" s="108"/>
      <c r="D317" s="14"/>
      <c r="E317" s="14"/>
      <c r="F317" s="31"/>
      <c r="G317" s="42"/>
      <c r="H317" s="14"/>
      <c r="I317" s="31"/>
      <c r="J317" s="42"/>
      <c r="K317" s="14"/>
      <c r="L317" s="34"/>
      <c r="M317" s="42"/>
      <c r="N317" s="240"/>
      <c r="O317" s="42"/>
      <c r="P317" s="14"/>
      <c r="Q317" s="34"/>
      <c r="R317" s="42"/>
      <c r="S317" s="35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2:40" ht="15.75" customHeight="1">
      <c r="B318" s="12"/>
      <c r="C318" s="109"/>
      <c r="D318" s="82"/>
      <c r="E318" s="14"/>
      <c r="F318" s="23"/>
      <c r="G318" s="84"/>
      <c r="H318" s="14"/>
      <c r="I318" s="23"/>
      <c r="J318" s="42"/>
      <c r="K318" s="14"/>
      <c r="L318" s="34"/>
      <c r="M318" s="42"/>
      <c r="N318" s="60"/>
      <c r="O318" s="42"/>
      <c r="P318" s="14"/>
      <c r="Q318" s="34"/>
      <c r="R318" s="42"/>
      <c r="S318" s="86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2:40" ht="15.75" customHeight="1">
      <c r="B319" s="12"/>
      <c r="C319" s="108"/>
      <c r="D319" s="110"/>
      <c r="E319" s="111"/>
      <c r="F319" s="31"/>
      <c r="G319" s="112"/>
      <c r="H319" s="111"/>
      <c r="I319" s="31"/>
      <c r="J319" s="113"/>
      <c r="K319" s="111"/>
      <c r="L319" s="114"/>
      <c r="M319" s="113"/>
      <c r="N319" s="115"/>
      <c r="O319" s="113"/>
      <c r="P319" s="111"/>
      <c r="Q319" s="114"/>
      <c r="R319" s="113"/>
      <c r="S319" s="116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2:40" ht="15.75" customHeight="1">
      <c r="B320" s="12"/>
      <c r="C320" s="108"/>
      <c r="D320" s="82"/>
      <c r="E320" s="14"/>
      <c r="F320" s="31"/>
      <c r="G320" s="84"/>
      <c r="H320" s="14"/>
      <c r="I320" s="31"/>
      <c r="J320" s="42"/>
      <c r="K320" s="14"/>
      <c r="L320" s="34"/>
      <c r="M320" s="42"/>
      <c r="N320" s="60"/>
      <c r="O320" s="42"/>
      <c r="P320" s="14"/>
      <c r="Q320" s="34"/>
      <c r="R320" s="42"/>
      <c r="S320" s="86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2:40" ht="15.75" hidden="1" customHeight="1">
      <c r="B321" s="12"/>
      <c r="C321" s="241"/>
      <c r="D321" s="82"/>
      <c r="E321" s="14"/>
      <c r="F321" s="31"/>
      <c r="G321" s="84"/>
      <c r="H321" s="14"/>
      <c r="I321" s="31"/>
      <c r="J321" s="42"/>
      <c r="K321" s="14"/>
      <c r="L321" s="34"/>
      <c r="M321" s="42"/>
      <c r="N321" s="60"/>
      <c r="O321" s="42"/>
      <c r="P321" s="14"/>
      <c r="Q321" s="34"/>
      <c r="R321" s="42"/>
      <c r="S321" s="86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2:40" ht="15.75" hidden="1" customHeight="1">
      <c r="B322" s="12"/>
      <c r="C322" s="241"/>
      <c r="D322" s="82"/>
      <c r="E322" s="14"/>
      <c r="F322" s="31"/>
      <c r="G322" s="84"/>
      <c r="H322" s="14"/>
      <c r="I322" s="31"/>
      <c r="J322" s="42"/>
      <c r="K322" s="14"/>
      <c r="L322" s="34"/>
      <c r="M322" s="42"/>
      <c r="N322" s="60"/>
      <c r="O322" s="42"/>
      <c r="P322" s="14"/>
      <c r="Q322" s="34"/>
      <c r="R322" s="42"/>
      <c r="S322" s="86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2:40" ht="15.75" hidden="1" customHeight="1">
      <c r="B323" s="12"/>
      <c r="C323" s="241"/>
      <c r="D323" s="82"/>
      <c r="E323" s="14"/>
      <c r="F323" s="31"/>
      <c r="G323" s="84"/>
      <c r="H323" s="14"/>
      <c r="I323" s="31"/>
      <c r="J323" s="42"/>
      <c r="K323" s="14"/>
      <c r="L323" s="34"/>
      <c r="M323" s="42"/>
      <c r="N323" s="60"/>
      <c r="O323" s="42"/>
      <c r="P323" s="14"/>
      <c r="Q323" s="34"/>
      <c r="R323" s="42"/>
      <c r="S323" s="86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2:40" ht="15.75" customHeight="1">
      <c r="B324" s="12"/>
      <c r="C324" s="109"/>
      <c r="D324" s="82"/>
      <c r="E324" s="14"/>
      <c r="F324" s="23"/>
      <c r="G324" s="84"/>
      <c r="H324" s="14"/>
      <c r="I324" s="23"/>
      <c r="J324" s="42"/>
      <c r="K324" s="14"/>
      <c r="L324" s="34"/>
      <c r="M324" s="42"/>
      <c r="N324" s="60"/>
      <c r="O324" s="42"/>
      <c r="P324" s="14"/>
      <c r="Q324" s="34"/>
      <c r="R324" s="42"/>
      <c r="S324" s="86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2:40" ht="15.75" customHeight="1">
      <c r="B325" s="12"/>
      <c r="C325" s="108"/>
      <c r="D325" s="110"/>
      <c r="E325" s="111"/>
      <c r="F325" s="31"/>
      <c r="G325" s="112"/>
      <c r="H325" s="111"/>
      <c r="I325" s="31"/>
      <c r="J325" s="113"/>
      <c r="K325" s="111"/>
      <c r="L325" s="114"/>
      <c r="M325" s="113"/>
      <c r="N325" s="115"/>
      <c r="O325" s="113"/>
      <c r="P325" s="111"/>
      <c r="Q325" s="114"/>
      <c r="R325" s="113"/>
      <c r="S325" s="116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2:40" ht="15.75" customHeight="1">
      <c r="B326" s="12"/>
      <c r="C326" s="108"/>
      <c r="D326" s="82"/>
      <c r="E326" s="14"/>
      <c r="F326" s="31"/>
      <c r="G326" s="84"/>
      <c r="H326" s="14"/>
      <c r="I326" s="31"/>
      <c r="J326" s="42"/>
      <c r="K326" s="14"/>
      <c r="L326" s="34"/>
      <c r="M326" s="42"/>
      <c r="N326" s="60"/>
      <c r="O326" s="42"/>
      <c r="P326" s="14"/>
      <c r="Q326" s="34"/>
      <c r="R326" s="42"/>
      <c r="S326" s="86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2:40" ht="15.75" customHeight="1">
      <c r="B327" s="12"/>
      <c r="C327" s="108"/>
      <c r="D327" s="82"/>
      <c r="E327" s="14"/>
      <c r="F327" s="31"/>
      <c r="G327" s="84"/>
      <c r="H327" s="14"/>
      <c r="I327" s="31"/>
      <c r="J327" s="42"/>
      <c r="K327" s="14"/>
      <c r="L327" s="34"/>
      <c r="M327" s="42"/>
      <c r="N327" s="60"/>
      <c r="O327" s="42"/>
      <c r="P327" s="14"/>
      <c r="Q327" s="34"/>
      <c r="R327" s="42"/>
      <c r="S327" s="86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2:40" ht="15.75" hidden="1" customHeight="1">
      <c r="B328" s="12"/>
      <c r="C328" s="30"/>
      <c r="D328" s="89"/>
      <c r="E328" s="117"/>
      <c r="F328" s="31"/>
      <c r="G328" s="91"/>
      <c r="H328" s="117"/>
      <c r="I328" s="31"/>
      <c r="J328" s="24"/>
      <c r="K328" s="117"/>
      <c r="L328" s="34"/>
      <c r="M328" s="24"/>
      <c r="N328" s="94"/>
      <c r="O328" s="24"/>
      <c r="P328" s="117"/>
      <c r="Q328" s="34"/>
      <c r="R328" s="24"/>
      <c r="S328" s="95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2:40" ht="15.75" customHeight="1">
      <c r="B329" s="12"/>
      <c r="C329" s="99"/>
      <c r="D329" s="100"/>
      <c r="E329" s="101"/>
      <c r="F329" s="102"/>
      <c r="G329" s="103"/>
      <c r="H329" s="101"/>
      <c r="I329" s="102"/>
      <c r="J329" s="103"/>
      <c r="K329" s="101"/>
      <c r="L329" s="102"/>
      <c r="M329" s="154"/>
      <c r="N329" s="119"/>
      <c r="O329" s="103"/>
      <c r="P329" s="101"/>
      <c r="Q329" s="102"/>
      <c r="R329" s="154"/>
      <c r="S329" s="120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2:40" ht="15.75" customHeight="1">
      <c r="B330" s="12"/>
      <c r="C330" s="222"/>
      <c r="D330" s="82"/>
      <c r="E330" s="14"/>
      <c r="F330" s="31"/>
      <c r="G330" s="84"/>
      <c r="H330" s="14"/>
      <c r="I330" s="31"/>
      <c r="J330" s="42"/>
      <c r="K330" s="14"/>
      <c r="L330" s="34"/>
      <c r="M330" s="42"/>
      <c r="N330" s="60"/>
      <c r="O330" s="42"/>
      <c r="P330" s="14"/>
      <c r="Q330" s="34"/>
      <c r="R330" s="42"/>
      <c r="S330" s="86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2:40" ht="15.75" customHeight="1">
      <c r="B331" s="12"/>
      <c r="C331" s="108"/>
      <c r="D331" s="82"/>
      <c r="E331" s="14"/>
      <c r="F331" s="31"/>
      <c r="G331" s="84"/>
      <c r="H331" s="14"/>
      <c r="I331" s="31"/>
      <c r="J331" s="42"/>
      <c r="K331" s="14"/>
      <c r="L331" s="34"/>
      <c r="M331" s="42"/>
      <c r="N331" s="60"/>
      <c r="O331" s="42"/>
      <c r="P331" s="14"/>
      <c r="Q331" s="34"/>
      <c r="R331" s="42"/>
      <c r="S331" s="86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2:40" ht="15.75" customHeight="1">
      <c r="B332" s="12"/>
      <c r="C332" s="109"/>
      <c r="D332" s="89"/>
      <c r="E332" s="117"/>
      <c r="F332" s="23"/>
      <c r="G332" s="91"/>
      <c r="H332" s="117"/>
      <c r="I332" s="23"/>
      <c r="J332" s="24"/>
      <c r="K332" s="117"/>
      <c r="L332" s="34"/>
      <c r="M332" s="24"/>
      <c r="N332" s="94"/>
      <c r="O332" s="24"/>
      <c r="P332" s="117"/>
      <c r="Q332" s="34"/>
      <c r="R332" s="24"/>
      <c r="S332" s="95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2:40" ht="15.75" customHeight="1">
      <c r="B333" s="12"/>
      <c r="C333" s="108"/>
      <c r="D333" s="82"/>
      <c r="E333" s="14"/>
      <c r="F333" s="31"/>
      <c r="G333" s="84"/>
      <c r="H333" s="14"/>
      <c r="I333" s="31"/>
      <c r="J333" s="42"/>
      <c r="K333" s="14"/>
      <c r="L333" s="114"/>
      <c r="M333" s="42"/>
      <c r="N333" s="60"/>
      <c r="O333" s="42"/>
      <c r="P333" s="14"/>
      <c r="Q333" s="114"/>
      <c r="R333" s="42"/>
      <c r="S333" s="86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2:40" ht="15.75" customHeight="1">
      <c r="B334" s="12"/>
      <c r="C334" s="108"/>
      <c r="D334" s="82"/>
      <c r="E334" s="14"/>
      <c r="F334" s="31"/>
      <c r="G334" s="84"/>
      <c r="H334" s="14"/>
      <c r="I334" s="31"/>
      <c r="J334" s="42"/>
      <c r="K334" s="14"/>
      <c r="L334" s="34"/>
      <c r="M334" s="42"/>
      <c r="N334" s="60"/>
      <c r="O334" s="42"/>
      <c r="P334" s="14"/>
      <c r="Q334" s="34"/>
      <c r="R334" s="42"/>
      <c r="S334" s="86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2:40" ht="15.75" customHeight="1">
      <c r="B335" s="12"/>
      <c r="C335" s="242"/>
      <c r="D335" s="89"/>
      <c r="E335" s="117"/>
      <c r="F335" s="23"/>
      <c r="G335" s="91"/>
      <c r="H335" s="117"/>
      <c r="I335" s="23"/>
      <c r="J335" s="24"/>
      <c r="K335" s="117"/>
      <c r="L335" s="49"/>
      <c r="M335" s="24"/>
      <c r="N335" s="94"/>
      <c r="O335" s="24"/>
      <c r="P335" s="117"/>
      <c r="Q335" s="49"/>
      <c r="R335" s="24"/>
      <c r="S335" s="95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2:40" ht="15.75" customHeight="1">
      <c r="B336" s="12"/>
      <c r="C336" s="108"/>
      <c r="D336" s="82"/>
      <c r="E336" s="14"/>
      <c r="F336" s="31"/>
      <c r="G336" s="84"/>
      <c r="H336" s="14"/>
      <c r="I336" s="31"/>
      <c r="J336" s="42"/>
      <c r="K336" s="14"/>
      <c r="L336" s="34"/>
      <c r="M336" s="42"/>
      <c r="N336" s="60"/>
      <c r="O336" s="42"/>
      <c r="P336" s="14"/>
      <c r="Q336" s="34"/>
      <c r="R336" s="42"/>
      <c r="S336" s="86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2:40" ht="15.75" customHeight="1">
      <c r="B337" s="12"/>
      <c r="C337" s="108"/>
      <c r="D337" s="82"/>
      <c r="E337" s="14"/>
      <c r="F337" s="31"/>
      <c r="G337" s="84"/>
      <c r="H337" s="14"/>
      <c r="I337" s="31"/>
      <c r="J337" s="42"/>
      <c r="K337" s="14"/>
      <c r="L337" s="34"/>
      <c r="M337" s="42"/>
      <c r="N337" s="60"/>
      <c r="O337" s="42"/>
      <c r="P337" s="14"/>
      <c r="Q337" s="34"/>
      <c r="R337" s="42"/>
      <c r="S337" s="86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2:40" ht="15.75" customHeight="1">
      <c r="B338" s="12"/>
      <c r="C338" s="108"/>
      <c r="D338" s="82"/>
      <c r="E338" s="14"/>
      <c r="F338" s="31"/>
      <c r="G338" s="84"/>
      <c r="H338" s="14"/>
      <c r="I338" s="31"/>
      <c r="J338" s="42"/>
      <c r="K338" s="14"/>
      <c r="L338" s="34"/>
      <c r="M338" s="42"/>
      <c r="N338" s="60"/>
      <c r="O338" s="42"/>
      <c r="P338" s="14"/>
      <c r="Q338" s="34"/>
      <c r="R338" s="42"/>
      <c r="S338" s="86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2:40" ht="15.75" customHeight="1">
      <c r="B339" s="12"/>
      <c r="C339" s="108"/>
      <c r="D339" s="82"/>
      <c r="E339" s="14"/>
      <c r="F339" s="31"/>
      <c r="G339" s="84"/>
      <c r="H339" s="14"/>
      <c r="I339" s="31"/>
      <c r="J339" s="42"/>
      <c r="K339" s="14"/>
      <c r="L339" s="33"/>
      <c r="M339" s="42"/>
      <c r="N339" s="60"/>
      <c r="O339" s="42"/>
      <c r="P339" s="14"/>
      <c r="Q339" s="33"/>
      <c r="R339" s="42"/>
      <c r="S339" s="86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2:40" ht="15.75" customHeight="1">
      <c r="B340" s="12"/>
      <c r="C340" s="108"/>
      <c r="D340" s="82"/>
      <c r="E340" s="14"/>
      <c r="F340" s="31"/>
      <c r="G340" s="84"/>
      <c r="H340" s="14"/>
      <c r="I340" s="31"/>
      <c r="J340" s="42"/>
      <c r="K340" s="14"/>
      <c r="L340" s="34"/>
      <c r="M340" s="42"/>
      <c r="N340" s="60"/>
      <c r="O340" s="42"/>
      <c r="P340" s="14"/>
      <c r="Q340" s="34"/>
      <c r="R340" s="42"/>
      <c r="S340" s="86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2:40" ht="15.75" customHeight="1">
      <c r="B341" s="12"/>
      <c r="C341" s="108"/>
      <c r="D341" s="82"/>
      <c r="E341" s="14"/>
      <c r="F341" s="31"/>
      <c r="G341" s="84"/>
      <c r="H341" s="14"/>
      <c r="I341" s="31"/>
      <c r="J341" s="42"/>
      <c r="K341" s="14"/>
      <c r="L341" s="34"/>
      <c r="M341" s="42"/>
      <c r="N341" s="60"/>
      <c r="O341" s="42"/>
      <c r="P341" s="14"/>
      <c r="Q341" s="34"/>
      <c r="R341" s="42"/>
      <c r="S341" s="86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2:40" ht="15.75" customHeight="1">
      <c r="B342" s="12"/>
      <c r="C342" s="108"/>
      <c r="D342" s="82"/>
      <c r="E342" s="14"/>
      <c r="F342" s="31"/>
      <c r="G342" s="84"/>
      <c r="H342" s="14"/>
      <c r="I342" s="31"/>
      <c r="J342" s="42"/>
      <c r="K342" s="14"/>
      <c r="L342" s="34"/>
      <c r="M342" s="42"/>
      <c r="N342" s="60"/>
      <c r="O342" s="42"/>
      <c r="P342" s="14"/>
      <c r="Q342" s="34"/>
      <c r="R342" s="42"/>
      <c r="S342" s="86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2:40" ht="15.75" customHeight="1">
      <c r="B343" s="12"/>
      <c r="C343" s="108"/>
      <c r="D343" s="82"/>
      <c r="E343" s="14"/>
      <c r="F343" s="31"/>
      <c r="G343" s="84"/>
      <c r="H343" s="14"/>
      <c r="I343" s="31"/>
      <c r="J343" s="42"/>
      <c r="K343" s="14"/>
      <c r="L343" s="34"/>
      <c r="M343" s="42"/>
      <c r="N343" s="60"/>
      <c r="O343" s="42"/>
      <c r="P343" s="14"/>
      <c r="Q343" s="34"/>
      <c r="R343" s="42"/>
      <c r="S343" s="86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2:40" ht="15.75" customHeight="1">
      <c r="B344" s="12"/>
      <c r="C344" s="108"/>
      <c r="D344" s="82"/>
      <c r="E344" s="14"/>
      <c r="F344" s="31"/>
      <c r="G344" s="84"/>
      <c r="H344" s="14"/>
      <c r="I344" s="31"/>
      <c r="J344" s="42"/>
      <c r="K344" s="14"/>
      <c r="L344" s="33"/>
      <c r="M344" s="42"/>
      <c r="N344" s="60"/>
      <c r="O344" s="42"/>
      <c r="P344" s="14"/>
      <c r="Q344" s="34"/>
      <c r="R344" s="42"/>
      <c r="S344" s="86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2:40" ht="15.75" hidden="1" customHeight="1">
      <c r="B345" s="12"/>
      <c r="C345" s="108"/>
      <c r="D345" s="82"/>
      <c r="E345" s="14"/>
      <c r="F345" s="31"/>
      <c r="G345" s="84"/>
      <c r="H345" s="14"/>
      <c r="I345" s="31"/>
      <c r="J345" s="42"/>
      <c r="K345" s="14"/>
      <c r="L345" s="34"/>
      <c r="M345" s="42"/>
      <c r="N345" s="60"/>
      <c r="O345" s="42"/>
      <c r="P345" s="14"/>
      <c r="Q345" s="34"/>
      <c r="R345" s="42"/>
      <c r="S345" s="86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2:40" ht="15.75" hidden="1" customHeight="1">
      <c r="B346" s="12"/>
      <c r="C346" s="108"/>
      <c r="D346" s="82"/>
      <c r="E346" s="14"/>
      <c r="F346" s="31"/>
      <c r="G346" s="84"/>
      <c r="H346" s="14"/>
      <c r="I346" s="31"/>
      <c r="J346" s="42"/>
      <c r="K346" s="14"/>
      <c r="L346" s="34"/>
      <c r="M346" s="42"/>
      <c r="N346" s="60"/>
      <c r="O346" s="42"/>
      <c r="P346" s="14"/>
      <c r="Q346" s="34"/>
      <c r="R346" s="42"/>
      <c r="S346" s="86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2:40" ht="15.75" hidden="1" customHeight="1">
      <c r="B347" s="12"/>
      <c r="C347" s="108"/>
      <c r="D347" s="82"/>
      <c r="E347" s="14"/>
      <c r="F347" s="31"/>
      <c r="G347" s="84"/>
      <c r="H347" s="14"/>
      <c r="I347" s="31"/>
      <c r="J347" s="42"/>
      <c r="K347" s="14"/>
      <c r="L347" s="34"/>
      <c r="M347" s="42"/>
      <c r="N347" s="60"/>
      <c r="O347" s="42"/>
      <c r="P347" s="14"/>
      <c r="Q347" s="34"/>
      <c r="R347" s="42"/>
      <c r="S347" s="86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2:40" ht="15.75" customHeight="1">
      <c r="B348" s="7"/>
      <c r="C348" s="99"/>
      <c r="D348" s="100"/>
      <c r="E348" s="101"/>
      <c r="F348" s="102"/>
      <c r="G348" s="103"/>
      <c r="H348" s="101"/>
      <c r="I348" s="102"/>
      <c r="J348" s="103"/>
      <c r="K348" s="101"/>
      <c r="L348" s="102"/>
      <c r="M348" s="106"/>
      <c r="N348" s="102"/>
      <c r="O348" s="103"/>
      <c r="P348" s="101"/>
      <c r="Q348" s="102"/>
      <c r="R348" s="106"/>
      <c r="S348" s="107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2:40" ht="15.7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2:40" ht="15.75" customHeight="1">
      <c r="B350" s="7"/>
      <c r="C350" s="99"/>
      <c r="D350" s="100"/>
      <c r="E350" s="101"/>
      <c r="F350" s="102"/>
      <c r="G350" s="103"/>
      <c r="H350" s="101"/>
      <c r="I350" s="102"/>
      <c r="J350" s="103"/>
      <c r="K350" s="101"/>
      <c r="L350" s="102"/>
      <c r="M350" s="106"/>
      <c r="N350" s="119"/>
      <c r="O350" s="103"/>
      <c r="P350" s="101"/>
      <c r="Q350" s="102"/>
      <c r="R350" s="106"/>
      <c r="S350" s="120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2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/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2:40" ht="15.75" customHeight="1" thickBot="1">
      <c r="B352" s="7"/>
      <c r="C352" s="130"/>
      <c r="D352" s="159"/>
      <c r="E352" s="131"/>
      <c r="F352" s="133"/>
      <c r="G352" s="160"/>
      <c r="H352" s="131"/>
      <c r="I352" s="133"/>
      <c r="J352" s="161"/>
      <c r="K352" s="132"/>
      <c r="L352" s="133"/>
      <c r="M352" s="161"/>
      <c r="N352" s="133"/>
      <c r="O352" s="161"/>
      <c r="P352" s="132"/>
      <c r="Q352" s="133"/>
      <c r="R352" s="161"/>
      <c r="S352" s="135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2:40" ht="15.7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730"/>
      <c r="T353" s="731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2:40" ht="15.75" hidden="1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2:40" ht="34.5" hidden="1" customHeight="1">
      <c r="B355" s="7"/>
      <c r="C355" s="6"/>
      <c r="D355" s="2"/>
      <c r="E355" s="2"/>
      <c r="F355" s="2"/>
      <c r="G355" s="2"/>
      <c r="H355" s="1"/>
      <c r="I355" s="1"/>
      <c r="J355" s="1"/>
      <c r="K355" s="749"/>
      <c r="L355" s="2"/>
      <c r="M355" s="2"/>
      <c r="N355" s="1"/>
      <c r="O355" s="1"/>
      <c r="P355" s="2"/>
      <c r="Q355" s="1"/>
      <c r="R355" s="2"/>
      <c r="S355" s="5"/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2:40" ht="15.75" hidden="1" customHeigh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2:40" ht="15.75" hidden="1" customHeight="1">
      <c r="B357" s="7"/>
      <c r="C357" s="13"/>
      <c r="D357" s="774"/>
      <c r="E357" s="775"/>
      <c r="F357" s="776"/>
      <c r="G357" s="777"/>
      <c r="H357" s="775"/>
      <c r="I357" s="776"/>
      <c r="J357" s="777"/>
      <c r="K357" s="775"/>
      <c r="L357" s="776"/>
      <c r="M357" s="777"/>
      <c r="N357" s="776"/>
      <c r="O357" s="774"/>
      <c r="P357" s="775"/>
      <c r="Q357" s="776"/>
      <c r="R357" s="777"/>
      <c r="S357" s="778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2:40" ht="15.75" hidden="1" customHeight="1">
      <c r="B358" s="12"/>
      <c r="C358" s="30"/>
      <c r="D358" s="243"/>
      <c r="E358" s="243"/>
      <c r="F358" s="244"/>
      <c r="G358" s="245"/>
      <c r="H358" s="243"/>
      <c r="I358" s="244"/>
      <c r="J358" s="141"/>
      <c r="K358" s="81"/>
      <c r="L358" s="140"/>
      <c r="M358" s="141"/>
      <c r="N358" s="140"/>
      <c r="O358" s="141"/>
      <c r="P358" s="81"/>
      <c r="Q358" s="140"/>
      <c r="R358" s="141"/>
      <c r="S358" s="142"/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2:40" ht="15.75" hidden="1" customHeight="1">
      <c r="B359" s="12"/>
      <c r="C359" s="63"/>
      <c r="D359" s="246"/>
      <c r="E359" s="247"/>
      <c r="F359" s="248"/>
      <c r="G359" s="246"/>
      <c r="H359" s="247"/>
      <c r="I359" s="246"/>
      <c r="J359" s="249"/>
      <c r="K359" s="230"/>
      <c r="L359" s="250"/>
      <c r="M359" s="231"/>
      <c r="N359" s="232"/>
      <c r="O359" s="249"/>
      <c r="P359" s="230"/>
      <c r="Q359" s="250"/>
      <c r="R359" s="231"/>
      <c r="S359" s="233"/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2:40" ht="15.75" hidden="1" customHeight="1">
      <c r="B360" s="12"/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2:40" ht="15.75" hidden="1" customHeight="1">
      <c r="B361" s="12"/>
      <c r="C361" s="54"/>
      <c r="D361" s="252"/>
      <c r="E361" s="183"/>
      <c r="F361" s="185"/>
      <c r="G361" s="184"/>
      <c r="H361" s="183"/>
      <c r="I361" s="185"/>
      <c r="J361" s="184"/>
      <c r="K361" s="183"/>
      <c r="L361" s="185"/>
      <c r="M361" s="253"/>
      <c r="N361" s="254"/>
      <c r="O361" s="184"/>
      <c r="P361" s="183"/>
      <c r="Q361" s="185"/>
      <c r="R361" s="42"/>
      <c r="S361" s="45"/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2:40" ht="15.75" hidden="1" customHeight="1">
      <c r="B362" s="12"/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/>
      <c r="O362" s="42"/>
      <c r="P362" s="14"/>
      <c r="Q362" s="41"/>
      <c r="R362" s="42"/>
      <c r="S362" s="62"/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2:40" ht="15.75" hidden="1" customHeight="1">
      <c r="B363" s="12"/>
      <c r="C363" s="80"/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2:40" ht="15.75" hidden="1" customHeight="1">
      <c r="B364" s="12"/>
      <c r="C364" s="108"/>
      <c r="D364" s="14"/>
      <c r="E364" s="14"/>
      <c r="F364" s="31"/>
      <c r="G364" s="42"/>
      <c r="H364" s="14"/>
      <c r="I364" s="31"/>
      <c r="J364" s="42"/>
      <c r="K364" s="14"/>
      <c r="L364" s="34"/>
      <c r="M364" s="42"/>
      <c r="N364" s="41"/>
      <c r="O364" s="42"/>
      <c r="P364" s="14"/>
      <c r="Q364" s="34"/>
      <c r="R364" s="42"/>
      <c r="S364" s="35"/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2:40" ht="15.75" hidden="1" customHeight="1">
      <c r="B365" s="12"/>
      <c r="C365" s="109"/>
      <c r="D365" s="82"/>
      <c r="E365" s="14"/>
      <c r="F365" s="23"/>
      <c r="G365" s="84"/>
      <c r="H365" s="14"/>
      <c r="I365" s="23"/>
      <c r="J365" s="42"/>
      <c r="K365" s="14"/>
      <c r="L365" s="23"/>
      <c r="M365" s="42"/>
      <c r="N365" s="60"/>
      <c r="O365" s="42"/>
      <c r="P365" s="14"/>
      <c r="Q365" s="23"/>
      <c r="R365" s="42"/>
      <c r="S365" s="86"/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2:40" ht="15.75" hidden="1" customHeight="1">
      <c r="B366" s="12"/>
      <c r="C366" s="108"/>
      <c r="D366" s="110"/>
      <c r="E366" s="111"/>
      <c r="F366" s="31"/>
      <c r="G366" s="112"/>
      <c r="H366" s="111"/>
      <c r="I366" s="31"/>
      <c r="J366" s="113"/>
      <c r="K366" s="111"/>
      <c r="L366" s="34"/>
      <c r="M366" s="113"/>
      <c r="N366" s="115"/>
      <c r="O366" s="113"/>
      <c r="P366" s="111"/>
      <c r="Q366" s="34"/>
      <c r="R366" s="113"/>
      <c r="S366" s="116"/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2:40" ht="15.75" hidden="1" customHeight="1">
      <c r="B367" s="12"/>
      <c r="C367" s="108"/>
      <c r="D367" s="82"/>
      <c r="E367" s="14"/>
      <c r="F367" s="31"/>
      <c r="G367" s="84"/>
      <c r="H367" s="14"/>
      <c r="I367" s="31"/>
      <c r="J367" s="42"/>
      <c r="K367" s="14"/>
      <c r="L367" s="34"/>
      <c r="M367" s="42"/>
      <c r="N367" s="60"/>
      <c r="O367" s="42"/>
      <c r="P367" s="14"/>
      <c r="Q367" s="34"/>
      <c r="R367" s="42"/>
      <c r="S367" s="86"/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2:40" ht="15.75" hidden="1" customHeight="1">
      <c r="B368" s="12"/>
      <c r="C368" s="30"/>
      <c r="D368" s="82"/>
      <c r="E368" s="14"/>
      <c r="F368" s="31"/>
      <c r="G368" s="84"/>
      <c r="H368" s="14"/>
      <c r="I368" s="31"/>
      <c r="J368" s="42"/>
      <c r="K368" s="14"/>
      <c r="L368" s="34"/>
      <c r="M368" s="42"/>
      <c r="N368" s="60"/>
      <c r="O368" s="42"/>
      <c r="P368" s="14"/>
      <c r="Q368" s="34"/>
      <c r="R368" s="42"/>
      <c r="S368" s="86"/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2:40" ht="15.75" hidden="1" customHeight="1">
      <c r="B369" s="12"/>
      <c r="C369" s="30"/>
      <c r="D369" s="82"/>
      <c r="E369" s="14"/>
      <c r="F369" s="31"/>
      <c r="G369" s="84"/>
      <c r="H369" s="14"/>
      <c r="I369" s="31"/>
      <c r="J369" s="42"/>
      <c r="K369" s="14"/>
      <c r="L369" s="34"/>
      <c r="M369" s="42"/>
      <c r="N369" s="60"/>
      <c r="O369" s="42"/>
      <c r="P369" s="14"/>
      <c r="Q369" s="34"/>
      <c r="R369" s="42"/>
      <c r="S369" s="86"/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2:40" ht="15.75" hidden="1" customHeight="1">
      <c r="B370" s="12"/>
      <c r="C370" s="30"/>
      <c r="D370" s="82"/>
      <c r="E370" s="14"/>
      <c r="F370" s="31"/>
      <c r="G370" s="84"/>
      <c r="H370" s="14"/>
      <c r="I370" s="31"/>
      <c r="J370" s="42"/>
      <c r="K370" s="14"/>
      <c r="L370" s="34"/>
      <c r="M370" s="42"/>
      <c r="N370" s="60"/>
      <c r="O370" s="42"/>
      <c r="P370" s="14"/>
      <c r="Q370" s="34"/>
      <c r="R370" s="42"/>
      <c r="S370" s="86"/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2:40" ht="15.75" hidden="1" customHeight="1">
      <c r="B371" s="12"/>
      <c r="C371" s="109"/>
      <c r="D371" s="82"/>
      <c r="E371" s="14"/>
      <c r="F371" s="23"/>
      <c r="G371" s="84"/>
      <c r="H371" s="14"/>
      <c r="I371" s="23"/>
      <c r="J371" s="42"/>
      <c r="K371" s="14"/>
      <c r="L371" s="23"/>
      <c r="M371" s="42"/>
      <c r="N371" s="60"/>
      <c r="O371" s="42"/>
      <c r="P371" s="14"/>
      <c r="Q371" s="23"/>
      <c r="R371" s="42"/>
      <c r="S371" s="86"/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2:40" ht="15.75" hidden="1" customHeight="1">
      <c r="B372" s="12"/>
      <c r="C372" s="108"/>
      <c r="D372" s="110"/>
      <c r="E372" s="111"/>
      <c r="F372" s="31"/>
      <c r="G372" s="112"/>
      <c r="H372" s="111"/>
      <c r="I372" s="31"/>
      <c r="J372" s="113"/>
      <c r="K372" s="111"/>
      <c r="L372" s="34"/>
      <c r="M372" s="113"/>
      <c r="N372" s="115"/>
      <c r="O372" s="113"/>
      <c r="P372" s="111"/>
      <c r="Q372" s="34"/>
      <c r="R372" s="113"/>
      <c r="S372" s="116"/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2:40" ht="15.75" hidden="1" customHeight="1">
      <c r="B373" s="12"/>
      <c r="C373" s="108"/>
      <c r="D373" s="82"/>
      <c r="E373" s="14"/>
      <c r="F373" s="31"/>
      <c r="G373" s="84"/>
      <c r="H373" s="14"/>
      <c r="I373" s="31"/>
      <c r="J373" s="42"/>
      <c r="K373" s="14"/>
      <c r="L373" s="34"/>
      <c r="M373" s="42"/>
      <c r="N373" s="60"/>
      <c r="O373" s="42"/>
      <c r="P373" s="14"/>
      <c r="Q373" s="34"/>
      <c r="R373" s="42"/>
      <c r="S373" s="86"/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2:40" ht="15.75" hidden="1" customHeight="1">
      <c r="B374" s="12"/>
      <c r="C374" s="108"/>
      <c r="D374" s="82"/>
      <c r="E374" s="14"/>
      <c r="F374" s="31"/>
      <c r="G374" s="84"/>
      <c r="H374" s="14"/>
      <c r="I374" s="31"/>
      <c r="J374" s="42"/>
      <c r="K374" s="14"/>
      <c r="L374" s="34"/>
      <c r="M374" s="42"/>
      <c r="N374" s="60"/>
      <c r="O374" s="42"/>
      <c r="P374" s="14"/>
      <c r="Q374" s="34"/>
      <c r="R374" s="42"/>
      <c r="S374" s="86"/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2:40" ht="15.75" hidden="1" customHeight="1">
      <c r="B375" s="12"/>
      <c r="C375" s="30"/>
      <c r="D375" s="89"/>
      <c r="E375" s="117"/>
      <c r="F375" s="31"/>
      <c r="G375" s="91"/>
      <c r="H375" s="117"/>
      <c r="I375" s="31"/>
      <c r="J375" s="24"/>
      <c r="K375" s="117"/>
      <c r="L375" s="34"/>
      <c r="M375" s="24"/>
      <c r="N375" s="94"/>
      <c r="O375" s="24"/>
      <c r="P375" s="117"/>
      <c r="Q375" s="34"/>
      <c r="R375" s="24"/>
      <c r="S375" s="95"/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2:40" ht="15.75" hidden="1" customHeight="1">
      <c r="B376" s="12"/>
      <c r="C376" s="99"/>
      <c r="D376" s="100"/>
      <c r="E376" s="101"/>
      <c r="F376" s="102"/>
      <c r="G376" s="103"/>
      <c r="H376" s="101"/>
      <c r="I376" s="102"/>
      <c r="J376" s="103"/>
      <c r="K376" s="101"/>
      <c r="L376" s="102"/>
      <c r="M376" s="154"/>
      <c r="N376" s="119"/>
      <c r="O376" s="103"/>
      <c r="P376" s="101"/>
      <c r="Q376" s="102"/>
      <c r="R376" s="154"/>
      <c r="S376" s="120"/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2:40" ht="15.75" hidden="1" customHeight="1">
      <c r="B377" s="12"/>
      <c r="C377" s="222"/>
      <c r="D377" s="82"/>
      <c r="E377" s="14"/>
      <c r="F377" s="31"/>
      <c r="G377" s="84"/>
      <c r="H377" s="14"/>
      <c r="I377" s="31"/>
      <c r="J377" s="42"/>
      <c r="K377" s="14"/>
      <c r="L377" s="34"/>
      <c r="M377" s="42"/>
      <c r="N377" s="60"/>
      <c r="O377" s="42"/>
      <c r="P377" s="14"/>
      <c r="Q377" s="34"/>
      <c r="R377" s="42"/>
      <c r="S377" s="86"/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2:40" ht="15.75" hidden="1" customHeight="1">
      <c r="B378" s="12"/>
      <c r="C378" s="108"/>
      <c r="D378" s="82"/>
      <c r="E378" s="14"/>
      <c r="F378" s="31"/>
      <c r="G378" s="84"/>
      <c r="H378" s="14"/>
      <c r="I378" s="31"/>
      <c r="J378" s="42"/>
      <c r="K378" s="14"/>
      <c r="L378" s="34"/>
      <c r="M378" s="42"/>
      <c r="N378" s="60"/>
      <c r="O378" s="42"/>
      <c r="P378" s="14"/>
      <c r="Q378" s="34"/>
      <c r="R378" s="42"/>
      <c r="S378" s="86"/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2:40" ht="15.75" hidden="1" customHeight="1">
      <c r="B379" s="12"/>
      <c r="C379" s="109"/>
      <c r="D379" s="89"/>
      <c r="E379" s="117"/>
      <c r="F379" s="23"/>
      <c r="G379" s="91"/>
      <c r="H379" s="117"/>
      <c r="I379" s="23"/>
      <c r="J379" s="24"/>
      <c r="K379" s="117"/>
      <c r="L379" s="23"/>
      <c r="M379" s="24"/>
      <c r="N379" s="94"/>
      <c r="O379" s="24"/>
      <c r="P379" s="117"/>
      <c r="Q379" s="23"/>
      <c r="R379" s="24"/>
      <c r="S379" s="95"/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2:40" ht="15.75" hidden="1" customHeight="1">
      <c r="B380" s="12"/>
      <c r="C380" s="108"/>
      <c r="D380" s="82"/>
      <c r="E380" s="14"/>
      <c r="F380" s="31"/>
      <c r="G380" s="84"/>
      <c r="H380" s="14"/>
      <c r="I380" s="31"/>
      <c r="J380" s="42"/>
      <c r="K380" s="14"/>
      <c r="L380" s="34"/>
      <c r="M380" s="42"/>
      <c r="N380" s="60"/>
      <c r="O380" s="42"/>
      <c r="P380" s="14"/>
      <c r="Q380" s="34"/>
      <c r="R380" s="42"/>
      <c r="S380" s="86"/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2:40" ht="15.75" hidden="1" customHeight="1">
      <c r="B381" s="12"/>
      <c r="C381" s="108"/>
      <c r="D381" s="82"/>
      <c r="E381" s="14"/>
      <c r="F381" s="31"/>
      <c r="G381" s="84"/>
      <c r="H381" s="14"/>
      <c r="I381" s="31"/>
      <c r="J381" s="42"/>
      <c r="K381" s="14"/>
      <c r="L381" s="34"/>
      <c r="M381" s="42"/>
      <c r="N381" s="60"/>
      <c r="O381" s="42"/>
      <c r="P381" s="14"/>
      <c r="Q381" s="34"/>
      <c r="R381" s="42"/>
      <c r="S381" s="86"/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2:40" ht="15.75" hidden="1" customHeight="1">
      <c r="B382" s="12"/>
      <c r="C382" s="108"/>
      <c r="D382" s="89"/>
      <c r="E382" s="117"/>
      <c r="F382" s="23"/>
      <c r="G382" s="91"/>
      <c r="H382" s="117"/>
      <c r="I382" s="23"/>
      <c r="J382" s="24"/>
      <c r="K382" s="117"/>
      <c r="L382" s="23"/>
      <c r="M382" s="24"/>
      <c r="N382" s="94"/>
      <c r="O382" s="24"/>
      <c r="P382" s="117"/>
      <c r="Q382" s="23"/>
      <c r="R382" s="24"/>
      <c r="S382" s="95"/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2:40" ht="20.25" hidden="1" customHeight="1">
      <c r="B383" s="12"/>
      <c r="C383" s="222"/>
      <c r="D383" s="82"/>
      <c r="E383" s="14"/>
      <c r="F383" s="31"/>
      <c r="G383" s="84"/>
      <c r="H383" s="14"/>
      <c r="I383" s="31"/>
      <c r="J383" s="42"/>
      <c r="K383" s="14"/>
      <c r="L383" s="34"/>
      <c r="M383" s="42"/>
      <c r="N383" s="60"/>
      <c r="O383" s="42"/>
      <c r="P383" s="14"/>
      <c r="Q383" s="34"/>
      <c r="R383" s="42"/>
      <c r="S383" s="86"/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2:40" ht="20.25" hidden="1" customHeight="1">
      <c r="B384" s="12"/>
      <c r="C384" s="108"/>
      <c r="D384" s="82"/>
      <c r="E384" s="14"/>
      <c r="F384" s="31"/>
      <c r="G384" s="84"/>
      <c r="H384" s="14"/>
      <c r="I384" s="31"/>
      <c r="J384" s="42"/>
      <c r="K384" s="14"/>
      <c r="L384" s="34"/>
      <c r="M384" s="42"/>
      <c r="N384" s="60"/>
      <c r="O384" s="42"/>
      <c r="P384" s="14"/>
      <c r="Q384" s="34"/>
      <c r="R384" s="42"/>
      <c r="S384" s="86"/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2:40" ht="20.25" hidden="1" customHeight="1">
      <c r="B385" s="12"/>
      <c r="C385" s="108"/>
      <c r="D385" s="82"/>
      <c r="E385" s="14"/>
      <c r="F385" s="31"/>
      <c r="G385" s="84"/>
      <c r="H385" s="14"/>
      <c r="I385" s="31"/>
      <c r="J385" s="42"/>
      <c r="K385" s="14"/>
      <c r="L385" s="34"/>
      <c r="M385" s="42"/>
      <c r="N385" s="60"/>
      <c r="O385" s="42"/>
      <c r="P385" s="14"/>
      <c r="Q385" s="34"/>
      <c r="R385" s="42"/>
      <c r="S385" s="86"/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2:40" ht="20.25" hidden="1" customHeight="1">
      <c r="B386" s="12"/>
      <c r="C386" s="108"/>
      <c r="D386" s="82"/>
      <c r="E386" s="14"/>
      <c r="F386" s="31"/>
      <c r="G386" s="84"/>
      <c r="H386" s="14"/>
      <c r="I386" s="31"/>
      <c r="J386" s="42"/>
      <c r="K386" s="14"/>
      <c r="L386" s="34"/>
      <c r="M386" s="42"/>
      <c r="N386" s="60"/>
      <c r="O386" s="42"/>
      <c r="P386" s="14"/>
      <c r="Q386" s="34"/>
      <c r="R386" s="42"/>
      <c r="S386" s="86"/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2:40" ht="20.25" hidden="1" customHeight="1">
      <c r="B387" s="12"/>
      <c r="C387" s="108"/>
      <c r="D387" s="82"/>
      <c r="E387" s="14"/>
      <c r="F387" s="31"/>
      <c r="G387" s="84"/>
      <c r="H387" s="14"/>
      <c r="I387" s="31"/>
      <c r="J387" s="42"/>
      <c r="K387" s="14"/>
      <c r="L387" s="34"/>
      <c r="M387" s="42"/>
      <c r="N387" s="60"/>
      <c r="O387" s="42"/>
      <c r="P387" s="14"/>
      <c r="Q387" s="34"/>
      <c r="R387" s="42"/>
      <c r="S387" s="86"/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2:40" ht="20.25" hidden="1" customHeight="1">
      <c r="B388" s="12"/>
      <c r="C388" s="108"/>
      <c r="D388" s="82"/>
      <c r="E388" s="14"/>
      <c r="F388" s="31"/>
      <c r="G388" s="84"/>
      <c r="H388" s="14"/>
      <c r="I388" s="31"/>
      <c r="J388" s="42"/>
      <c r="K388" s="14"/>
      <c r="L388" s="34"/>
      <c r="M388" s="42"/>
      <c r="N388" s="60"/>
      <c r="O388" s="42"/>
      <c r="P388" s="14"/>
      <c r="Q388" s="34"/>
      <c r="R388" s="42"/>
      <c r="S388" s="86"/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2:40" ht="20.25" hidden="1" customHeight="1">
      <c r="B389" s="12"/>
      <c r="C389" s="108"/>
      <c r="D389" s="82"/>
      <c r="E389" s="14"/>
      <c r="F389" s="31"/>
      <c r="G389" s="84"/>
      <c r="H389" s="14"/>
      <c r="I389" s="31"/>
      <c r="J389" s="42"/>
      <c r="K389" s="14"/>
      <c r="L389" s="34"/>
      <c r="M389" s="42"/>
      <c r="N389" s="60"/>
      <c r="O389" s="42"/>
      <c r="P389" s="14"/>
      <c r="Q389" s="34"/>
      <c r="R389" s="42"/>
      <c r="S389" s="86"/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2:40" ht="20.25" hidden="1" customHeight="1">
      <c r="B390" s="12"/>
      <c r="C390" s="108"/>
      <c r="D390" s="82"/>
      <c r="E390" s="14"/>
      <c r="F390" s="31"/>
      <c r="G390" s="84"/>
      <c r="H390" s="14"/>
      <c r="I390" s="31"/>
      <c r="J390" s="42"/>
      <c r="K390" s="14"/>
      <c r="L390" s="34"/>
      <c r="M390" s="42"/>
      <c r="N390" s="60"/>
      <c r="O390" s="42"/>
      <c r="P390" s="14"/>
      <c r="Q390" s="34"/>
      <c r="R390" s="42"/>
      <c r="S390" s="86"/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2:40" ht="15.75" hidden="1" customHeight="1">
      <c r="B391" s="12"/>
      <c r="C391" s="108"/>
      <c r="D391" s="82"/>
      <c r="E391" s="14"/>
      <c r="F391" s="31"/>
      <c r="G391" s="84"/>
      <c r="H391" s="14"/>
      <c r="I391" s="31"/>
      <c r="J391" s="42"/>
      <c r="K391" s="14"/>
      <c r="L391" s="34"/>
      <c r="M391" s="42"/>
      <c r="N391" s="60"/>
      <c r="O391" s="42"/>
      <c r="P391" s="14"/>
      <c r="Q391" s="34"/>
      <c r="R391" s="42"/>
      <c r="S391" s="86"/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2:40" ht="15.75" hidden="1" customHeight="1">
      <c r="B392" s="12"/>
      <c r="C392" s="108"/>
      <c r="D392" s="82"/>
      <c r="E392" s="14"/>
      <c r="F392" s="31"/>
      <c r="G392" s="84"/>
      <c r="H392" s="14"/>
      <c r="I392" s="31"/>
      <c r="J392" s="42"/>
      <c r="K392" s="14"/>
      <c r="L392" s="34"/>
      <c r="M392" s="42"/>
      <c r="N392" s="60"/>
      <c r="O392" s="42"/>
      <c r="P392" s="14"/>
      <c r="Q392" s="34"/>
      <c r="R392" s="42"/>
      <c r="S392" s="86"/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2:40" ht="15.75" hidden="1" customHeight="1">
      <c r="B393" s="12"/>
      <c r="C393" s="108"/>
      <c r="D393" s="89"/>
      <c r="E393" s="117"/>
      <c r="F393" s="31"/>
      <c r="G393" s="91"/>
      <c r="H393" s="117"/>
      <c r="I393" s="31"/>
      <c r="J393" s="24"/>
      <c r="K393" s="117"/>
      <c r="L393" s="34"/>
      <c r="M393" s="24"/>
      <c r="N393" s="94"/>
      <c r="O393" s="24"/>
      <c r="P393" s="117"/>
      <c r="Q393" s="34"/>
      <c r="R393" s="24"/>
      <c r="S393" s="95"/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2:40" ht="15.75" hidden="1" customHeight="1">
      <c r="B394" s="7"/>
      <c r="C394" s="99"/>
      <c r="D394" s="100"/>
      <c r="E394" s="101"/>
      <c r="F394" s="102"/>
      <c r="G394" s="103"/>
      <c r="H394" s="101"/>
      <c r="I394" s="102"/>
      <c r="J394" s="103"/>
      <c r="K394" s="101"/>
      <c r="L394" s="102"/>
      <c r="M394" s="154"/>
      <c r="N394" s="102"/>
      <c r="O394" s="103"/>
      <c r="P394" s="101"/>
      <c r="Q394" s="102"/>
      <c r="R394" s="154"/>
      <c r="S394" s="120"/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2:40" ht="15.75" hidden="1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2:40" ht="15.75" hidden="1" customHeight="1">
      <c r="B396" s="7"/>
      <c r="C396" s="99"/>
      <c r="D396" s="100"/>
      <c r="E396" s="101"/>
      <c r="F396" s="102"/>
      <c r="G396" s="103"/>
      <c r="H396" s="101"/>
      <c r="I396" s="102"/>
      <c r="J396" s="103"/>
      <c r="K396" s="101"/>
      <c r="L396" s="102"/>
      <c r="M396" s="259"/>
      <c r="N396" s="102"/>
      <c r="O396" s="103"/>
      <c r="P396" s="101"/>
      <c r="Q396" s="102"/>
      <c r="R396" s="106"/>
      <c r="S396" s="107"/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2:40" ht="15.75" hidden="1" customHeigh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2:40" ht="15.75" hidden="1" customHeight="1">
      <c r="B398" s="7"/>
      <c r="C398" s="260"/>
      <c r="D398" s="261"/>
      <c r="E398" s="261"/>
      <c r="F398" s="262"/>
      <c r="G398" s="263"/>
      <c r="H398" s="261"/>
      <c r="I398" s="262"/>
      <c r="J398" s="264"/>
      <c r="K398" s="265"/>
      <c r="L398" s="262"/>
      <c r="M398" s="263"/>
      <c r="N398" s="262"/>
      <c r="O398" s="264"/>
      <c r="P398" s="265"/>
      <c r="Q398" s="262"/>
      <c r="R398" s="264"/>
      <c r="S398" s="266"/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2:40" ht="15.75" customHeight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2:40" ht="15.75" customHeight="1">
      <c r="B400" s="7"/>
      <c r="C400" s="14"/>
      <c r="D400" s="14"/>
      <c r="E400" s="14"/>
      <c r="F400" s="14"/>
      <c r="G400" s="14"/>
      <c r="H400" s="14"/>
      <c r="I400" s="14"/>
      <c r="J400" s="83"/>
      <c r="K400" s="14"/>
      <c r="L400" s="11"/>
      <c r="M400" s="14"/>
      <c r="N400" s="14"/>
      <c r="O400" s="14"/>
      <c r="P400" s="14"/>
      <c r="Q400" s="14"/>
      <c r="R400" s="11"/>
      <c r="S400" s="643"/>
      <c r="T400" s="643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2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644"/>
      <c r="N401" s="645"/>
      <c r="O401" s="644"/>
      <c r="P401" s="11"/>
      <c r="Q401" s="644"/>
      <c r="R401" s="11"/>
      <c r="S401" s="536"/>
      <c r="U401" s="11"/>
      <c r="V401" s="6"/>
      <c r="W401" s="6"/>
      <c r="X401" s="6"/>
      <c r="Y401" s="6"/>
      <c r="Z401" s="1"/>
      <c r="AA401" s="1"/>
      <c r="AB401" s="6"/>
      <c r="AC401" s="6"/>
      <c r="AD401" s="1"/>
      <c r="AE401" s="749"/>
      <c r="AF401" s="6"/>
      <c r="AG401" s="6"/>
      <c r="AH401" s="1"/>
      <c r="AI401" s="1"/>
      <c r="AJ401" s="267"/>
      <c r="AK401" s="2"/>
      <c r="AL401" s="1"/>
      <c r="AM401" s="6"/>
      <c r="AN401" s="6"/>
      <c r="AO401" s="5"/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2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644"/>
      <c r="N402" s="645"/>
      <c r="O402" s="644"/>
      <c r="P402" s="646"/>
      <c r="Q402" s="644"/>
      <c r="R402" s="11"/>
      <c r="S402" s="536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2:61" ht="15.75" customHeight="1" thickTop="1" thickBot="1"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644"/>
      <c r="N403" s="645"/>
      <c r="O403" s="644"/>
      <c r="P403" s="646"/>
      <c r="Q403" s="644"/>
      <c r="R403" s="11"/>
      <c r="S403" s="536"/>
      <c r="U403" s="11"/>
      <c r="V403" s="269"/>
      <c r="W403" s="750"/>
      <c r="X403" s="779"/>
      <c r="Y403" s="772"/>
      <c r="Z403" s="780"/>
      <c r="AA403" s="771"/>
      <c r="AB403" s="772"/>
      <c r="AC403" s="780"/>
      <c r="AD403" s="771"/>
      <c r="AE403" s="772"/>
      <c r="AF403" s="780"/>
      <c r="AG403" s="771"/>
      <c r="AH403" s="772"/>
      <c r="AI403" s="780"/>
      <c r="AJ403" s="771"/>
      <c r="AK403" s="772"/>
      <c r="AL403" s="772"/>
      <c r="AM403" s="771"/>
      <c r="AN403" s="772"/>
      <c r="AO403" s="773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2:61" ht="15.75" customHeight="1"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M404" s="537"/>
      <c r="N404" s="647"/>
      <c r="O404" s="644"/>
      <c r="P404" s="646"/>
      <c r="Q404" s="648"/>
      <c r="R404" s="11"/>
      <c r="S404" s="536"/>
      <c r="T404" s="536"/>
      <c r="U404" s="11"/>
      <c r="V404" s="88"/>
      <c r="W404" s="271"/>
      <c r="X404" s="271"/>
      <c r="Y404" s="271"/>
      <c r="Z404" s="272"/>
      <c r="AA404" s="271"/>
      <c r="AB404" s="271"/>
      <c r="AC404" s="272"/>
      <c r="AD404" s="273"/>
      <c r="AE404" s="271"/>
      <c r="AF404" s="271"/>
      <c r="AG404" s="273"/>
      <c r="AH404" s="271"/>
      <c r="AI404" s="271"/>
      <c r="AJ404" s="273"/>
      <c r="AK404" s="271"/>
      <c r="AL404" s="271"/>
      <c r="AM404" s="274"/>
      <c r="AN404" s="271"/>
      <c r="AO404" s="145"/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2:61" ht="15.75" customHeight="1">
      <c r="B405" s="7"/>
      <c r="C405" s="11"/>
      <c r="D405" s="11"/>
      <c r="E405" s="11"/>
      <c r="F405" s="11"/>
      <c r="G405" s="11"/>
      <c r="H405" s="11"/>
      <c r="I405" s="11"/>
      <c r="J405" s="644"/>
      <c r="K405" s="649"/>
      <c r="L405" s="11"/>
      <c r="M405" s="644"/>
      <c r="N405" s="645"/>
      <c r="O405" s="645"/>
      <c r="P405" s="646"/>
      <c r="Q405" s="316"/>
      <c r="R405" s="258"/>
      <c r="S405" s="536"/>
      <c r="T405" s="536"/>
      <c r="U405" s="258"/>
      <c r="V405" s="109"/>
      <c r="W405" s="275"/>
      <c r="X405" s="275"/>
      <c r="Y405" s="275"/>
      <c r="Z405" s="276"/>
      <c r="AA405" s="275"/>
      <c r="AB405" s="275"/>
      <c r="AC405" s="276"/>
      <c r="AD405" s="277"/>
      <c r="AE405" s="278"/>
      <c r="AF405" s="278"/>
      <c r="AG405" s="277"/>
      <c r="AH405" s="278"/>
      <c r="AI405" s="279"/>
      <c r="AJ405" s="277"/>
      <c r="AK405" s="278"/>
      <c r="AL405" s="278"/>
      <c r="AM405" s="280"/>
      <c r="AN405" s="278"/>
      <c r="AO405" s="281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2:61" ht="15.75" customHeight="1">
      <c r="B406" s="7"/>
      <c r="C406" s="11"/>
      <c r="D406" s="11"/>
      <c r="E406" s="11"/>
      <c r="F406" s="11"/>
      <c r="G406" s="11"/>
      <c r="H406" s="11"/>
      <c r="I406" s="11"/>
      <c r="J406" s="644"/>
      <c r="K406" s="649"/>
      <c r="L406" s="11"/>
      <c r="M406" s="644"/>
      <c r="N406" s="645"/>
      <c r="O406" s="644"/>
      <c r="P406" s="646"/>
      <c r="Q406" s="644"/>
      <c r="R406" s="258"/>
      <c r="S406" s="536"/>
      <c r="U406" s="258"/>
      <c r="V406" s="282"/>
      <c r="W406" s="283"/>
      <c r="X406" s="283"/>
      <c r="Y406" s="283"/>
      <c r="Z406" s="284"/>
      <c r="AA406" s="283"/>
      <c r="AB406" s="283"/>
      <c r="AC406" s="284"/>
      <c r="AD406" s="285"/>
      <c r="AE406" s="286"/>
      <c r="AF406" s="286"/>
      <c r="AG406" s="285"/>
      <c r="AH406" s="286"/>
      <c r="AI406" s="287"/>
      <c r="AJ406" s="285"/>
      <c r="AK406" s="286"/>
      <c r="AL406" s="286"/>
      <c r="AM406" s="288"/>
      <c r="AN406" s="286"/>
      <c r="AO406" s="289"/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2:61" ht="15.75" customHeight="1">
      <c r="B407" s="7"/>
      <c r="C407" s="11"/>
      <c r="D407" s="11"/>
      <c r="E407" s="11"/>
      <c r="F407" s="11"/>
      <c r="G407" s="11"/>
      <c r="H407" s="11"/>
      <c r="I407" s="11"/>
      <c r="J407" s="162"/>
      <c r="K407" s="649"/>
      <c r="L407" s="11"/>
      <c r="M407" s="644"/>
      <c r="N407" s="645"/>
      <c r="O407" s="644"/>
      <c r="P407" s="646"/>
      <c r="Q407" s="644"/>
      <c r="R407" s="258"/>
      <c r="S407" s="536"/>
      <c r="U407" s="258"/>
      <c r="V407" s="290"/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2:61" ht="15.75" customHeight="1">
      <c r="B408" s="7"/>
      <c r="C408" s="11"/>
      <c r="D408" s="11"/>
      <c r="E408" s="11"/>
      <c r="F408" s="11"/>
      <c r="G408" s="11"/>
      <c r="H408" s="11"/>
      <c r="I408" s="11"/>
      <c r="J408" s="644"/>
      <c r="K408" s="649"/>
      <c r="L408" s="11"/>
      <c r="M408" s="644"/>
      <c r="N408" s="645"/>
      <c r="O408" s="644"/>
      <c r="P408" s="646"/>
      <c r="Q408" s="644"/>
      <c r="R408" s="258"/>
      <c r="S408" s="536"/>
      <c r="U408" s="258"/>
      <c r="V408" s="108"/>
      <c r="W408" s="298"/>
      <c r="X408" s="291"/>
      <c r="Y408" s="299"/>
      <c r="Z408" s="292"/>
      <c r="AA408" s="291"/>
      <c r="AB408" s="299"/>
      <c r="AC408" s="292"/>
      <c r="AD408" s="300"/>
      <c r="AE408" s="299"/>
      <c r="AF408" s="292"/>
      <c r="AG408" s="293"/>
      <c r="AH408" s="294"/>
      <c r="AI408" s="295"/>
      <c r="AJ408" s="300"/>
      <c r="AK408" s="294"/>
      <c r="AL408" s="292"/>
      <c r="AM408" s="296"/>
      <c r="AN408" s="294"/>
      <c r="AO408" s="301"/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2:61" ht="15.75" customHeight="1">
      <c r="B409" s="7"/>
      <c r="C409" s="11"/>
      <c r="D409" s="11"/>
      <c r="E409" s="11"/>
      <c r="F409" s="11"/>
      <c r="G409" s="11"/>
      <c r="H409" s="11"/>
      <c r="I409" s="11"/>
      <c r="J409" s="644"/>
      <c r="K409" s="649"/>
      <c r="M409" s="537"/>
      <c r="N409" s="645"/>
      <c r="O409" s="537"/>
      <c r="Q409" s="648"/>
      <c r="R409" s="258"/>
      <c r="S409" s="536"/>
      <c r="T409" s="536"/>
      <c r="U409" s="258"/>
      <c r="V409" s="109"/>
      <c r="W409" s="302"/>
      <c r="X409" s="275"/>
      <c r="Y409" s="303"/>
      <c r="Z409" s="276"/>
      <c r="AA409" s="275"/>
      <c r="AB409" s="303"/>
      <c r="AC409" s="276"/>
      <c r="AD409" s="304"/>
      <c r="AE409" s="303"/>
      <c r="AF409" s="276"/>
      <c r="AG409" s="277"/>
      <c r="AH409" s="278"/>
      <c r="AI409" s="305"/>
      <c r="AJ409" s="304"/>
      <c r="AK409" s="278"/>
      <c r="AL409" s="276"/>
      <c r="AM409" s="280"/>
      <c r="AN409" s="278"/>
      <c r="AO409" s="306"/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2:61" ht="15.75" customHeight="1">
      <c r="B410" s="7"/>
      <c r="C410" s="11"/>
      <c r="D410" s="11"/>
      <c r="E410" s="11"/>
      <c r="F410" s="11"/>
      <c r="G410" s="11"/>
      <c r="H410" s="11"/>
      <c r="I410" s="11"/>
      <c r="J410" s="644"/>
      <c r="K410" s="11"/>
      <c r="L410" s="11"/>
      <c r="M410" s="537"/>
      <c r="N410" s="645"/>
      <c r="O410" s="645"/>
      <c r="P410" s="646"/>
      <c r="Q410" s="316"/>
      <c r="R410" s="258"/>
      <c r="S410" s="536"/>
      <c r="T410" s="536"/>
      <c r="U410" s="258"/>
      <c r="V410" s="108"/>
      <c r="W410" s="298"/>
      <c r="X410" s="291"/>
      <c r="Y410" s="299"/>
      <c r="Z410" s="292"/>
      <c r="AA410" s="291"/>
      <c r="AB410" s="299"/>
      <c r="AC410" s="292"/>
      <c r="AD410" s="300"/>
      <c r="AE410" s="299"/>
      <c r="AF410" s="292"/>
      <c r="AG410" s="293"/>
      <c r="AH410" s="294"/>
      <c r="AI410" s="295"/>
      <c r="AJ410" s="300"/>
      <c r="AK410" s="294"/>
      <c r="AL410" s="292"/>
      <c r="AM410" s="296"/>
      <c r="AN410" s="294"/>
      <c r="AO410" s="301"/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2:61" ht="15.75" customHeight="1"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644"/>
      <c r="N411" s="645"/>
      <c r="O411" s="644"/>
      <c r="P411" s="646"/>
      <c r="Q411" s="644"/>
      <c r="R411" s="258"/>
      <c r="S411" s="536"/>
      <c r="U411" s="258"/>
      <c r="V411" s="108"/>
      <c r="W411" s="298"/>
      <c r="X411" s="291"/>
      <c r="Y411" s="299"/>
      <c r="Z411" s="292"/>
      <c r="AA411" s="291"/>
      <c r="AB411" s="299"/>
      <c r="AC411" s="292"/>
      <c r="AD411" s="300"/>
      <c r="AE411" s="299"/>
      <c r="AF411" s="292"/>
      <c r="AG411" s="293"/>
      <c r="AH411" s="294"/>
      <c r="AI411" s="295"/>
      <c r="AJ411" s="300"/>
      <c r="AK411" s="294"/>
      <c r="AL411" s="292"/>
      <c r="AM411" s="296"/>
      <c r="AN411" s="294"/>
      <c r="AO411" s="307"/>
      <c r="AP411" s="258"/>
      <c r="AQ411" s="258"/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2:61" ht="15.75" customHeight="1"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644"/>
      <c r="N412" s="645"/>
      <c r="O412" s="644"/>
      <c r="P412" s="646"/>
      <c r="Q412" s="644"/>
      <c r="R412" s="258"/>
      <c r="S412" s="536"/>
      <c r="U412" s="258"/>
      <c r="V412" s="109"/>
      <c r="W412" s="302"/>
      <c r="X412" s="275"/>
      <c r="Y412" s="303"/>
      <c r="Z412" s="276"/>
      <c r="AA412" s="275"/>
      <c r="AB412" s="303"/>
      <c r="AC412" s="276"/>
      <c r="AD412" s="304"/>
      <c r="AE412" s="303"/>
      <c r="AF412" s="276"/>
      <c r="AG412" s="277"/>
      <c r="AH412" s="278"/>
      <c r="AI412" s="305"/>
      <c r="AJ412" s="304"/>
      <c r="AK412" s="278"/>
      <c r="AL412" s="276"/>
      <c r="AM412" s="280"/>
      <c r="AN412" s="278"/>
      <c r="AO412" s="306"/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2:61" ht="15.75" customHeight="1"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644"/>
      <c r="N413" s="645"/>
      <c r="O413" s="644"/>
      <c r="P413" s="646"/>
      <c r="Q413" s="644"/>
      <c r="R413" s="258"/>
      <c r="S413" s="536"/>
      <c r="U413" s="258"/>
      <c r="V413" s="108"/>
      <c r="W413" s="298"/>
      <c r="X413" s="295"/>
      <c r="Y413" s="299"/>
      <c r="Z413" s="292"/>
      <c r="AA413" s="295"/>
      <c r="AB413" s="299"/>
      <c r="AC413" s="292"/>
      <c r="AD413" s="300"/>
      <c r="AE413" s="299"/>
      <c r="AF413" s="292"/>
      <c r="AG413" s="293"/>
      <c r="AH413" s="294"/>
      <c r="AI413" s="295"/>
      <c r="AJ413" s="300"/>
      <c r="AK413" s="294"/>
      <c r="AL413" s="292"/>
      <c r="AM413" s="296"/>
      <c r="AN413" s="294"/>
      <c r="AO413" s="301"/>
      <c r="AP413" s="258"/>
      <c r="AQ413" s="258"/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2:61" ht="15.75" customHeight="1"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644"/>
      <c r="N414" s="644"/>
      <c r="O414" s="644"/>
      <c r="Q414" s="644"/>
      <c r="R414" s="258"/>
      <c r="S414" s="536"/>
      <c r="T414" s="536"/>
      <c r="U414" s="258"/>
      <c r="V414" s="108"/>
      <c r="W414" s="298"/>
      <c r="X414" s="291"/>
      <c r="Y414" s="299"/>
      <c r="Z414" s="292"/>
      <c r="AA414" s="291"/>
      <c r="AB414" s="299"/>
      <c r="AC414" s="292"/>
      <c r="AD414" s="300"/>
      <c r="AE414" s="299"/>
      <c r="AF414" s="292"/>
      <c r="AG414" s="293"/>
      <c r="AH414" s="294"/>
      <c r="AI414" s="295"/>
      <c r="AJ414" s="300"/>
      <c r="AK414" s="294"/>
      <c r="AL414" s="292"/>
      <c r="AM414" s="296"/>
      <c r="AN414" s="294"/>
      <c r="AO414" s="301"/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2:61" ht="15.75" hidden="1" customHeight="1"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645"/>
      <c r="P415" s="646"/>
      <c r="Q415" s="644"/>
      <c r="R415" s="258"/>
      <c r="S415" s="536"/>
      <c r="T415" s="536"/>
      <c r="U415" s="258"/>
      <c r="V415" s="108"/>
      <c r="W415" s="298"/>
      <c r="X415" s="295"/>
      <c r="Y415" s="299"/>
      <c r="Z415" s="292"/>
      <c r="AA415" s="291"/>
      <c r="AB415" s="299"/>
      <c r="AC415" s="292"/>
      <c r="AD415" s="300"/>
      <c r="AE415" s="299"/>
      <c r="AF415" s="292"/>
      <c r="AG415" s="293"/>
      <c r="AH415" s="294"/>
      <c r="AI415" s="295"/>
      <c r="AJ415" s="300"/>
      <c r="AK415" s="294"/>
      <c r="AL415" s="292"/>
      <c r="AM415" s="296"/>
      <c r="AN415" s="294"/>
      <c r="AO415" s="301"/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2:61" ht="15.75" hidden="1" customHeight="1"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645"/>
      <c r="P416" s="646"/>
      <c r="Q416" s="644"/>
      <c r="R416" s="258"/>
      <c r="S416" s="536"/>
      <c r="T416" s="536"/>
      <c r="U416" s="258"/>
      <c r="V416" s="108"/>
      <c r="W416" s="298"/>
      <c r="X416" s="295"/>
      <c r="Y416" s="299"/>
      <c r="Z416" s="292"/>
      <c r="AA416" s="291"/>
      <c r="AB416" s="299"/>
      <c r="AC416" s="292"/>
      <c r="AD416" s="300"/>
      <c r="AE416" s="299"/>
      <c r="AF416" s="292"/>
      <c r="AG416" s="293"/>
      <c r="AH416" s="294"/>
      <c r="AI416" s="295"/>
      <c r="AJ416" s="300"/>
      <c r="AK416" s="294"/>
      <c r="AL416" s="292"/>
      <c r="AM416" s="296"/>
      <c r="AN416" s="294"/>
      <c r="AO416" s="301"/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2:61" ht="15.75" hidden="1" customHeight="1"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645"/>
      <c r="P417" s="646"/>
      <c r="Q417" s="11"/>
      <c r="R417" s="258"/>
      <c r="S417" s="536"/>
      <c r="T417" s="536"/>
      <c r="U417" s="258"/>
      <c r="V417" s="108"/>
      <c r="W417" s="298"/>
      <c r="X417" s="291"/>
      <c r="Y417" s="299"/>
      <c r="Z417" s="292"/>
      <c r="AA417" s="291"/>
      <c r="AB417" s="299"/>
      <c r="AC417" s="292"/>
      <c r="AD417" s="300"/>
      <c r="AE417" s="299"/>
      <c r="AF417" s="292"/>
      <c r="AG417" s="293"/>
      <c r="AH417" s="294"/>
      <c r="AI417" s="295"/>
      <c r="AJ417" s="300"/>
      <c r="AK417" s="294"/>
      <c r="AL417" s="292"/>
      <c r="AM417" s="296"/>
      <c r="AN417" s="294"/>
      <c r="AO417" s="301"/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2:61" ht="15.75" customHeight="1"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644"/>
      <c r="N418" s="645"/>
      <c r="O418" s="645"/>
      <c r="P418" s="646"/>
      <c r="Q418" s="316"/>
      <c r="R418" s="258"/>
      <c r="S418" s="536"/>
      <c r="T418" s="536"/>
      <c r="U418" s="258"/>
      <c r="V418" s="308"/>
      <c r="W418" s="309"/>
      <c r="X418" s="310"/>
      <c r="Y418" s="309"/>
      <c r="Z418" s="311"/>
      <c r="AA418" s="310"/>
      <c r="AB418" s="309"/>
      <c r="AC418" s="311"/>
      <c r="AD418" s="312"/>
      <c r="AE418" s="309"/>
      <c r="AF418" s="311"/>
      <c r="AG418" s="313"/>
      <c r="AH418" s="314"/>
      <c r="AI418" s="310"/>
      <c r="AJ418" s="312"/>
      <c r="AK418" s="309"/>
      <c r="AL418" s="311"/>
      <c r="AM418" s="315"/>
      <c r="AN418" s="314"/>
      <c r="AO418" s="289"/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2:61" ht="15.75" customHeight="1"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316"/>
      <c r="N419" s="645"/>
      <c r="O419" s="316"/>
      <c r="P419" s="646"/>
      <c r="Q419" s="644"/>
      <c r="R419" s="258"/>
      <c r="S419" s="536"/>
      <c r="U419" s="258"/>
      <c r="V419" s="108"/>
      <c r="W419" s="298"/>
      <c r="X419" s="291"/>
      <c r="Y419" s="291"/>
      <c r="Z419" s="292"/>
      <c r="AA419" s="291"/>
      <c r="AB419" s="291"/>
      <c r="AC419" s="292"/>
      <c r="AD419" s="300"/>
      <c r="AE419" s="299"/>
      <c r="AF419" s="292"/>
      <c r="AG419" s="293"/>
      <c r="AH419" s="294"/>
      <c r="AI419" s="295"/>
      <c r="AJ419" s="300"/>
      <c r="AK419" s="291"/>
      <c r="AL419" s="292"/>
      <c r="AM419" s="296"/>
      <c r="AN419" s="294"/>
      <c r="AO419" s="301"/>
      <c r="AP419" s="258"/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2:61" ht="15.75" customHeight="1"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316"/>
      <c r="N420" s="645"/>
      <c r="O420" s="316"/>
      <c r="P420" s="646"/>
      <c r="Q420" s="644"/>
      <c r="R420" s="258"/>
      <c r="S420" s="536"/>
      <c r="U420" s="258"/>
      <c r="V420" s="108"/>
      <c r="W420" s="298"/>
      <c r="X420" s="291"/>
      <c r="Y420" s="291"/>
      <c r="Z420" s="292"/>
      <c r="AA420" s="291"/>
      <c r="AB420" s="291"/>
      <c r="AC420" s="292"/>
      <c r="AD420" s="300"/>
      <c r="AE420" s="299"/>
      <c r="AF420" s="292"/>
      <c r="AG420" s="293"/>
      <c r="AH420" s="294"/>
      <c r="AI420" s="295"/>
      <c r="AJ420" s="300"/>
      <c r="AK420" s="291"/>
      <c r="AL420" s="292"/>
      <c r="AM420" s="296"/>
      <c r="AN420" s="294"/>
      <c r="AO420" s="301"/>
      <c r="AP420" s="258"/>
      <c r="AQ420" s="258"/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2:61" ht="15.75" customHeight="1"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11"/>
      <c r="M421" s="316"/>
      <c r="N421" s="645"/>
      <c r="O421" s="316"/>
      <c r="P421" s="650"/>
      <c r="Q421" s="644"/>
      <c r="R421" s="258"/>
      <c r="S421" s="536"/>
      <c r="U421" s="258"/>
      <c r="V421" s="109"/>
      <c r="W421" s="302"/>
      <c r="X421" s="275"/>
      <c r="Y421" s="275"/>
      <c r="Z421" s="276"/>
      <c r="AA421" s="275"/>
      <c r="AB421" s="275"/>
      <c r="AC421" s="276"/>
      <c r="AD421" s="304"/>
      <c r="AE421" s="303"/>
      <c r="AF421" s="276"/>
      <c r="AG421" s="277"/>
      <c r="AH421" s="278"/>
      <c r="AI421" s="305"/>
      <c r="AJ421" s="304"/>
      <c r="AK421" s="275"/>
      <c r="AL421" s="276"/>
      <c r="AM421" s="280"/>
      <c r="AN421" s="278"/>
      <c r="AO421" s="281"/>
      <c r="AP421" s="258"/>
      <c r="AQ421" s="258"/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2:61" ht="15.75" customHeight="1"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317"/>
      <c r="N422" s="317"/>
      <c r="O422" s="317"/>
      <c r="Q422" s="648"/>
      <c r="R422" s="258"/>
      <c r="S422" s="536"/>
      <c r="T422" s="536"/>
      <c r="U422" s="258"/>
      <c r="V422" s="108"/>
      <c r="W422" s="298"/>
      <c r="X422" s="291"/>
      <c r="Y422" s="291"/>
      <c r="Z422" s="292"/>
      <c r="AA422" s="291"/>
      <c r="AB422" s="291"/>
      <c r="AC422" s="292"/>
      <c r="AD422" s="300"/>
      <c r="AE422" s="299"/>
      <c r="AF422" s="292"/>
      <c r="AG422" s="293"/>
      <c r="AH422" s="294"/>
      <c r="AI422" s="295"/>
      <c r="AJ422" s="300"/>
      <c r="AK422" s="291"/>
      <c r="AL422" s="292"/>
      <c r="AM422" s="296"/>
      <c r="AN422" s="294"/>
      <c r="AO422" s="301"/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2:61" ht="15.75" customHeight="1"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317"/>
      <c r="N423" s="645"/>
      <c r="O423" s="651"/>
      <c r="P423" s="646"/>
      <c r="Q423" s="316"/>
      <c r="R423" s="258"/>
      <c r="S423" s="536"/>
      <c r="T423" s="536"/>
      <c r="U423" s="258"/>
      <c r="V423" s="108"/>
      <c r="W423" s="298"/>
      <c r="X423" s="291"/>
      <c r="Y423" s="291"/>
      <c r="Z423" s="292"/>
      <c r="AA423" s="291"/>
      <c r="AB423" s="291"/>
      <c r="AC423" s="292"/>
      <c r="AD423" s="300"/>
      <c r="AE423" s="299"/>
      <c r="AF423" s="292"/>
      <c r="AG423" s="293"/>
      <c r="AH423" s="294"/>
      <c r="AI423" s="295"/>
      <c r="AJ423" s="300"/>
      <c r="AK423" s="291"/>
      <c r="AL423" s="292"/>
      <c r="AM423" s="296"/>
      <c r="AN423" s="294"/>
      <c r="AO423" s="301"/>
      <c r="AP423" s="258"/>
      <c r="AQ423" s="258"/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2:61" ht="15.75" hidden="1" customHeight="1"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317"/>
      <c r="N424" s="162"/>
      <c r="O424" s="651"/>
      <c r="P424" s="650"/>
      <c r="Q424" s="258"/>
      <c r="R424" s="258"/>
      <c r="S424" s="536"/>
      <c r="T424" s="536"/>
      <c r="U424" s="258"/>
      <c r="V424" s="108"/>
      <c r="W424" s="298"/>
      <c r="X424" s="291"/>
      <c r="Y424" s="291"/>
      <c r="Z424" s="292"/>
      <c r="AA424" s="291"/>
      <c r="AB424" s="291"/>
      <c r="AC424" s="292"/>
      <c r="AD424" s="300"/>
      <c r="AE424" s="299"/>
      <c r="AF424" s="292"/>
      <c r="AG424" s="293"/>
      <c r="AH424" s="294"/>
      <c r="AI424" s="295"/>
      <c r="AJ424" s="300"/>
      <c r="AK424" s="291"/>
      <c r="AL424" s="292"/>
      <c r="AM424" s="296"/>
      <c r="AN424" s="294"/>
      <c r="AO424" s="301"/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2:61" ht="15.75" hidden="1" customHeight="1"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317"/>
      <c r="N425" s="162"/>
      <c r="O425" s="651"/>
      <c r="P425" s="650"/>
      <c r="Q425" s="258"/>
      <c r="R425" s="258"/>
      <c r="S425" s="536"/>
      <c r="T425" s="536"/>
      <c r="U425" s="258"/>
      <c r="V425" s="108"/>
      <c r="W425" s="298"/>
      <c r="X425" s="291"/>
      <c r="Y425" s="291"/>
      <c r="Z425" s="292"/>
      <c r="AA425" s="291"/>
      <c r="AB425" s="291"/>
      <c r="AC425" s="292"/>
      <c r="AD425" s="300"/>
      <c r="AE425" s="299"/>
      <c r="AF425" s="292"/>
      <c r="AG425" s="293"/>
      <c r="AH425" s="294"/>
      <c r="AI425" s="295"/>
      <c r="AJ425" s="300"/>
      <c r="AK425" s="291"/>
      <c r="AL425" s="292"/>
      <c r="AM425" s="296"/>
      <c r="AN425" s="294"/>
      <c r="AO425" s="301"/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2:61" ht="15.75" hidden="1" customHeight="1"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317"/>
      <c r="N426" s="162"/>
      <c r="O426" s="651"/>
      <c r="P426" s="650"/>
      <c r="Q426" s="258"/>
      <c r="R426" s="258"/>
      <c r="S426" s="536"/>
      <c r="T426" s="536"/>
      <c r="U426" s="258"/>
      <c r="V426" s="108"/>
      <c r="W426" s="298"/>
      <c r="X426" s="291"/>
      <c r="Y426" s="291"/>
      <c r="Z426" s="292"/>
      <c r="AA426" s="291"/>
      <c r="AB426" s="291"/>
      <c r="AC426" s="292"/>
      <c r="AD426" s="300"/>
      <c r="AE426" s="299"/>
      <c r="AF426" s="292"/>
      <c r="AG426" s="293"/>
      <c r="AH426" s="294"/>
      <c r="AI426" s="295"/>
      <c r="AJ426" s="300"/>
      <c r="AK426" s="291"/>
      <c r="AL426" s="292"/>
      <c r="AM426" s="296"/>
      <c r="AN426" s="294"/>
      <c r="AO426" s="301"/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2:61" ht="15.75" customHeight="1"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11"/>
      <c r="M427" s="317"/>
      <c r="N427" s="162"/>
      <c r="O427" s="651"/>
      <c r="P427" s="650"/>
      <c r="Q427" s="258"/>
      <c r="R427" s="258"/>
      <c r="S427" s="536"/>
      <c r="T427" s="536"/>
      <c r="U427" s="258"/>
      <c r="V427" s="109"/>
      <c r="W427" s="302"/>
      <c r="X427" s="275"/>
      <c r="Y427" s="275"/>
      <c r="Z427" s="276"/>
      <c r="AA427" s="275"/>
      <c r="AB427" s="275"/>
      <c r="AC427" s="276"/>
      <c r="AD427" s="304"/>
      <c r="AE427" s="303"/>
      <c r="AF427" s="276"/>
      <c r="AG427" s="277"/>
      <c r="AH427" s="278"/>
      <c r="AI427" s="305"/>
      <c r="AJ427" s="304"/>
      <c r="AK427" s="275"/>
      <c r="AL427" s="276"/>
      <c r="AM427" s="280"/>
      <c r="AN427" s="278"/>
      <c r="AO427" s="306"/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2:61" ht="15.75" customHeight="1"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11"/>
      <c r="M428" s="317"/>
      <c r="N428" s="645"/>
      <c r="O428" s="317"/>
      <c r="P428" s="650"/>
      <c r="Q428" s="644"/>
      <c r="R428" s="258"/>
      <c r="S428" s="536"/>
      <c r="U428" s="258"/>
      <c r="V428" s="108"/>
      <c r="W428" s="298"/>
      <c r="X428" s="291"/>
      <c r="Y428" s="291"/>
      <c r="Z428" s="292"/>
      <c r="AA428" s="291"/>
      <c r="AB428" s="291"/>
      <c r="AC428" s="292"/>
      <c r="AD428" s="300"/>
      <c r="AE428" s="299"/>
      <c r="AF428" s="292"/>
      <c r="AG428" s="293"/>
      <c r="AH428" s="294"/>
      <c r="AI428" s="295"/>
      <c r="AJ428" s="300"/>
      <c r="AK428" s="291"/>
      <c r="AL428" s="292"/>
      <c r="AM428" s="296"/>
      <c r="AN428" s="294"/>
      <c r="AO428" s="301"/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2:61" ht="15.75" customHeight="1"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11"/>
      <c r="M429" s="317"/>
      <c r="N429" s="645"/>
      <c r="O429" s="317"/>
      <c r="P429" s="650"/>
      <c r="Q429" s="644"/>
      <c r="R429" s="258"/>
      <c r="S429" s="536"/>
      <c r="U429" s="258"/>
      <c r="V429" s="108"/>
      <c r="W429" s="298"/>
      <c r="X429" s="291"/>
      <c r="Y429" s="291"/>
      <c r="Z429" s="292"/>
      <c r="AA429" s="291"/>
      <c r="AB429" s="291"/>
      <c r="AC429" s="292"/>
      <c r="AD429" s="300"/>
      <c r="AE429" s="299"/>
      <c r="AF429" s="292"/>
      <c r="AG429" s="293"/>
      <c r="AH429" s="294"/>
      <c r="AI429" s="295"/>
      <c r="AJ429" s="300"/>
      <c r="AK429" s="291"/>
      <c r="AL429" s="292"/>
      <c r="AM429" s="296"/>
      <c r="AN429" s="294"/>
      <c r="AO429" s="301"/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2:61" ht="15.75" customHeight="1"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11"/>
      <c r="M430" s="317"/>
      <c r="N430" s="645"/>
      <c r="O430" s="317"/>
      <c r="P430" s="650"/>
      <c r="Q430" s="644"/>
      <c r="R430" s="258"/>
      <c r="S430" s="536"/>
      <c r="U430" s="258"/>
      <c r="V430" s="108"/>
      <c r="W430" s="298"/>
      <c r="X430" s="291"/>
      <c r="Y430" s="291"/>
      <c r="Z430" s="292"/>
      <c r="AA430" s="291"/>
      <c r="AB430" s="291"/>
      <c r="AC430" s="292"/>
      <c r="AD430" s="300"/>
      <c r="AE430" s="299"/>
      <c r="AF430" s="292"/>
      <c r="AG430" s="293"/>
      <c r="AH430" s="294"/>
      <c r="AI430" s="318"/>
      <c r="AJ430" s="300"/>
      <c r="AK430" s="291"/>
      <c r="AL430" s="292"/>
      <c r="AM430" s="296"/>
      <c r="AN430" s="294"/>
      <c r="AO430" s="301"/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2:61" ht="15.75" hidden="1" customHeight="1"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646"/>
      <c r="Q431" s="648"/>
      <c r="R431" s="258"/>
      <c r="U431" s="258"/>
      <c r="V431" s="30"/>
      <c r="W431" s="298"/>
      <c r="X431" s="291"/>
      <c r="Y431" s="299"/>
      <c r="Z431" s="292"/>
      <c r="AA431" s="291"/>
      <c r="AB431" s="299"/>
      <c r="AC431" s="292"/>
      <c r="AD431" s="300"/>
      <c r="AE431" s="299"/>
      <c r="AF431" s="292"/>
      <c r="AG431" s="293"/>
      <c r="AH431" s="294"/>
      <c r="AI431" s="295"/>
      <c r="AJ431" s="300"/>
      <c r="AK431" s="294"/>
      <c r="AL431" s="292"/>
      <c r="AM431" s="296"/>
      <c r="AN431" s="294"/>
      <c r="AO431" s="306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2:61" ht="15.75" customHeight="1"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O432" s="538"/>
      <c r="Q432" s="537"/>
      <c r="R432" s="258"/>
      <c r="U432" s="258"/>
      <c r="V432" s="308"/>
      <c r="W432" s="309"/>
      <c r="X432" s="310"/>
      <c r="Y432" s="309"/>
      <c r="Z432" s="311"/>
      <c r="AA432" s="310"/>
      <c r="AB432" s="309"/>
      <c r="AC432" s="311"/>
      <c r="AD432" s="312"/>
      <c r="AE432" s="319"/>
      <c r="AF432" s="311"/>
      <c r="AG432" s="320"/>
      <c r="AH432" s="350"/>
      <c r="AI432" s="642"/>
      <c r="AJ432" s="312"/>
      <c r="AK432" s="309"/>
      <c r="AL432" s="311"/>
      <c r="AM432" s="321"/>
      <c r="AN432" s="314"/>
      <c r="AO432" s="289"/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2:62" ht="15.75" customHeight="1"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538"/>
      <c r="N433" s="645"/>
      <c r="O433" s="652"/>
      <c r="P433" s="646"/>
      <c r="Q433" s="316"/>
      <c r="R433" s="258"/>
      <c r="U433" s="258"/>
      <c r="V433" s="222"/>
      <c r="W433" s="323"/>
      <c r="X433" s="324"/>
      <c r="Y433" s="324"/>
      <c r="Z433" s="325"/>
      <c r="AA433" s="324"/>
      <c r="AB433" s="324"/>
      <c r="AC433" s="325"/>
      <c r="AD433" s="326"/>
      <c r="AE433" s="327"/>
      <c r="AF433" s="325"/>
      <c r="AG433" s="326"/>
      <c r="AH433" s="328"/>
      <c r="AI433" s="329"/>
      <c r="AJ433" s="326"/>
      <c r="AK433" s="324"/>
      <c r="AL433" s="325"/>
      <c r="AM433" s="330"/>
      <c r="AN433" s="328"/>
      <c r="AO433" s="297"/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2:62" ht="15.75" customHeight="1"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/>
      <c r="M434" s="258"/>
      <c r="O434" s="651"/>
      <c r="P434" s="653"/>
      <c r="Q434" s="258"/>
      <c r="R434" s="258"/>
      <c r="U434" s="258"/>
      <c r="V434" s="108"/>
      <c r="W434" s="298"/>
      <c r="X434" s="291"/>
      <c r="Y434" s="291"/>
      <c r="Z434" s="292"/>
      <c r="AA434" s="291"/>
      <c r="AB434" s="291"/>
      <c r="AC434" s="292"/>
      <c r="AD434" s="300"/>
      <c r="AE434" s="299"/>
      <c r="AF434" s="292"/>
      <c r="AG434" s="293"/>
      <c r="AH434" s="294"/>
      <c r="AI434" s="295"/>
      <c r="AJ434" s="300"/>
      <c r="AK434" s="291"/>
      <c r="AL434" s="292"/>
      <c r="AM434" s="296"/>
      <c r="AN434" s="294"/>
      <c r="AO434" s="301"/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2:62" ht="15.75" customHeight="1"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11"/>
      <c r="M435" s="317"/>
      <c r="N435" s="645"/>
      <c r="O435" s="317"/>
      <c r="P435" s="653"/>
      <c r="Q435" s="317"/>
      <c r="R435" s="258"/>
      <c r="U435" s="258"/>
      <c r="V435" s="109"/>
      <c r="W435" s="302"/>
      <c r="X435" s="275"/>
      <c r="Y435" s="275"/>
      <c r="Z435" s="276"/>
      <c r="AA435" s="275"/>
      <c r="AB435" s="275"/>
      <c r="AC435" s="276"/>
      <c r="AD435" s="304"/>
      <c r="AE435" s="303"/>
      <c r="AF435" s="276"/>
      <c r="AG435" s="277"/>
      <c r="AH435" s="278"/>
      <c r="AI435" s="305"/>
      <c r="AJ435" s="304"/>
      <c r="AK435" s="275"/>
      <c r="AL435" s="276"/>
      <c r="AM435" s="280"/>
      <c r="AN435" s="278"/>
      <c r="AO435" s="281"/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2:62" ht="15.75" customHeight="1"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11"/>
      <c r="M436" s="317"/>
      <c r="N436" s="645"/>
      <c r="O436" s="317"/>
      <c r="P436" s="653"/>
      <c r="Q436" s="317"/>
      <c r="R436" s="258"/>
      <c r="U436" s="258"/>
      <c r="V436" s="108"/>
      <c r="W436" s="298"/>
      <c r="X436" s="291"/>
      <c r="Y436" s="291"/>
      <c r="Z436" s="292"/>
      <c r="AA436" s="291"/>
      <c r="AB436" s="291"/>
      <c r="AC436" s="292"/>
      <c r="AD436" s="300"/>
      <c r="AE436" s="299"/>
      <c r="AF436" s="292"/>
      <c r="AG436" s="293"/>
      <c r="AH436" s="294"/>
      <c r="AI436" s="295"/>
      <c r="AJ436" s="300"/>
      <c r="AK436" s="291"/>
      <c r="AL436" s="292"/>
      <c r="AM436" s="296"/>
      <c r="AN436" s="294"/>
      <c r="AO436" s="301"/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2:62" ht="15.75" customHeight="1"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11"/>
      <c r="M437" s="317"/>
      <c r="N437" s="645"/>
      <c r="O437" s="317"/>
      <c r="P437" s="653"/>
      <c r="Q437" s="317"/>
      <c r="R437" s="258"/>
      <c r="U437" s="258"/>
      <c r="V437" s="108"/>
      <c r="W437" s="298"/>
      <c r="X437" s="291"/>
      <c r="Y437" s="291"/>
      <c r="Z437" s="292"/>
      <c r="AA437" s="291"/>
      <c r="AB437" s="291"/>
      <c r="AC437" s="292"/>
      <c r="AD437" s="300"/>
      <c r="AE437" s="299"/>
      <c r="AF437" s="292"/>
      <c r="AG437" s="293"/>
      <c r="AH437" s="294"/>
      <c r="AI437" s="295"/>
      <c r="AJ437" s="300"/>
      <c r="AK437" s="291"/>
      <c r="AL437" s="292"/>
      <c r="AM437" s="296"/>
      <c r="AN437" s="294"/>
      <c r="AO437" s="301"/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2:62" ht="15.75" customHeight="1"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11"/>
      <c r="M438" s="11"/>
      <c r="N438" s="11"/>
      <c r="O438" s="316"/>
      <c r="P438" s="653"/>
      <c r="Q438" s="316"/>
      <c r="R438" s="258"/>
      <c r="U438" s="258"/>
      <c r="V438" s="108"/>
      <c r="W438" s="298"/>
      <c r="X438" s="291"/>
      <c r="Y438" s="291"/>
      <c r="Z438" s="292"/>
      <c r="AA438" s="291"/>
      <c r="AB438" s="291"/>
      <c r="AC438" s="292"/>
      <c r="AD438" s="300"/>
      <c r="AE438" s="299"/>
      <c r="AF438" s="292"/>
      <c r="AG438" s="293"/>
      <c r="AH438" s="294"/>
      <c r="AI438" s="295"/>
      <c r="AJ438" s="300"/>
      <c r="AK438" s="291"/>
      <c r="AL438" s="292"/>
      <c r="AM438" s="296"/>
      <c r="AN438" s="294"/>
      <c r="AO438" s="301"/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2:62" ht="15.75" customHeight="1"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M439" s="538"/>
      <c r="N439" s="645"/>
      <c r="O439" s="651"/>
      <c r="P439" s="653"/>
      <c r="Q439" s="258"/>
      <c r="R439" s="258"/>
      <c r="U439" s="258"/>
      <c r="V439" s="223"/>
      <c r="W439" s="331"/>
      <c r="X439" s="332"/>
      <c r="Y439" s="332"/>
      <c r="Z439" s="333"/>
      <c r="AA439" s="332"/>
      <c r="AB439" s="332"/>
      <c r="AC439" s="333"/>
      <c r="AD439" s="334"/>
      <c r="AE439" s="335"/>
      <c r="AF439" s="333"/>
      <c r="AG439" s="336"/>
      <c r="AH439" s="337"/>
      <c r="AI439" s="338"/>
      <c r="AJ439" s="334"/>
      <c r="AK439" s="332"/>
      <c r="AL439" s="333"/>
      <c r="AM439" s="339"/>
      <c r="AN439" s="337"/>
      <c r="AO439" s="340"/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2:62" ht="15.75" customHeight="1"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341"/>
      <c r="O440" s="651"/>
      <c r="P440" s="650"/>
      <c r="Q440" s="258"/>
      <c r="R440" s="258"/>
      <c r="U440" s="258"/>
      <c r="V440" s="108"/>
      <c r="W440" s="298"/>
      <c r="X440" s="291"/>
      <c r="Y440" s="299"/>
      <c r="Z440" s="292"/>
      <c r="AA440" s="291"/>
      <c r="AB440" s="299"/>
      <c r="AC440" s="292"/>
      <c r="AD440" s="300"/>
      <c r="AE440" s="299"/>
      <c r="AF440" s="292"/>
      <c r="AG440" s="293"/>
      <c r="AH440" s="294"/>
      <c r="AI440" s="295"/>
      <c r="AJ440" s="300"/>
      <c r="AK440" s="291"/>
      <c r="AL440" s="292"/>
      <c r="AM440" s="296"/>
      <c r="AN440" s="294"/>
      <c r="AO440" s="301"/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2:62" ht="15.75" customHeight="1"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Q441" s="322"/>
      <c r="S441" s="258"/>
      <c r="T441" s="258"/>
      <c r="U441" s="258"/>
      <c r="V441" s="108"/>
      <c r="W441" s="298"/>
      <c r="X441" s="291"/>
      <c r="Y441" s="291"/>
      <c r="Z441" s="292"/>
      <c r="AA441" s="291"/>
      <c r="AB441" s="291"/>
      <c r="AC441" s="292"/>
      <c r="AD441" s="300"/>
      <c r="AE441" s="299"/>
      <c r="AF441" s="292"/>
      <c r="AG441" s="293"/>
      <c r="AH441" s="294"/>
      <c r="AI441" s="318"/>
      <c r="AJ441" s="300"/>
      <c r="AK441" s="291"/>
      <c r="AL441" s="292"/>
      <c r="AM441" s="296"/>
      <c r="AN441" s="294"/>
      <c r="AO441" s="301"/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2:62" ht="15.75" customHeight="1"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/>
      <c r="W442" s="298"/>
      <c r="X442" s="291"/>
      <c r="Y442" s="291"/>
      <c r="Z442" s="292"/>
      <c r="AA442" s="291"/>
      <c r="AB442" s="291"/>
      <c r="AC442" s="292"/>
      <c r="AD442" s="300"/>
      <c r="AE442" s="299"/>
      <c r="AF442" s="292"/>
      <c r="AG442" s="293"/>
      <c r="AH442" s="294"/>
      <c r="AI442" s="295"/>
      <c r="AJ442" s="300"/>
      <c r="AK442" s="291"/>
      <c r="AL442" s="292"/>
      <c r="AM442" s="296"/>
      <c r="AN442" s="294"/>
      <c r="AO442" s="301"/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2:62" ht="15.75" customHeight="1"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S443" s="258"/>
      <c r="T443" s="258"/>
      <c r="U443" s="258"/>
      <c r="V443" s="108"/>
      <c r="W443" s="298"/>
      <c r="X443" s="291"/>
      <c r="Y443" s="291"/>
      <c r="Z443" s="292"/>
      <c r="AA443" s="291"/>
      <c r="AB443" s="291"/>
      <c r="AC443" s="292"/>
      <c r="AD443" s="300"/>
      <c r="AE443" s="299"/>
      <c r="AF443" s="292"/>
      <c r="AG443" s="293"/>
      <c r="AH443" s="294"/>
      <c r="AI443" s="318"/>
      <c r="AJ443" s="300"/>
      <c r="AK443" s="291"/>
      <c r="AL443" s="292"/>
      <c r="AM443" s="296"/>
      <c r="AN443" s="294"/>
      <c r="AO443" s="301"/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2:62" ht="15.75" customHeight="1"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S444" s="258"/>
      <c r="T444" s="258"/>
      <c r="U444" s="258"/>
      <c r="V444" s="108"/>
      <c r="W444" s="298"/>
      <c r="X444" s="291"/>
      <c r="Y444" s="291"/>
      <c r="Z444" s="292"/>
      <c r="AA444" s="291"/>
      <c r="AB444" s="291"/>
      <c r="AC444" s="292"/>
      <c r="AD444" s="300"/>
      <c r="AE444" s="299"/>
      <c r="AF444" s="292"/>
      <c r="AG444" s="293"/>
      <c r="AH444" s="294"/>
      <c r="AI444" s="295"/>
      <c r="AJ444" s="300"/>
      <c r="AK444" s="291"/>
      <c r="AL444" s="292"/>
      <c r="AM444" s="296"/>
      <c r="AN444" s="294"/>
      <c r="AO444" s="301"/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2:62" ht="15.75" customHeight="1"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/>
      <c r="W445" s="298"/>
      <c r="X445" s="291"/>
      <c r="Y445" s="299"/>
      <c r="Z445" s="292"/>
      <c r="AA445" s="291"/>
      <c r="AB445" s="299"/>
      <c r="AC445" s="292"/>
      <c r="AD445" s="300"/>
      <c r="AE445" s="299"/>
      <c r="AF445" s="292"/>
      <c r="AG445" s="293"/>
      <c r="AH445" s="294"/>
      <c r="AI445" s="318"/>
      <c r="AJ445" s="300"/>
      <c r="AK445" s="291"/>
      <c r="AL445" s="292"/>
      <c r="AM445" s="296"/>
      <c r="AN445" s="294"/>
      <c r="AO445" s="301"/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2:62" ht="15.75" customHeight="1"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/>
      <c r="W446" s="298"/>
      <c r="X446" s="291"/>
      <c r="Y446" s="299"/>
      <c r="Z446" s="292"/>
      <c r="AA446" s="291"/>
      <c r="AB446" s="299"/>
      <c r="AC446" s="292"/>
      <c r="AD446" s="300"/>
      <c r="AE446" s="299"/>
      <c r="AF446" s="292"/>
      <c r="AG446" s="293"/>
      <c r="AH446" s="294"/>
      <c r="AI446" s="295"/>
      <c r="AJ446" s="300"/>
      <c r="AK446" s="291"/>
      <c r="AL446" s="292"/>
      <c r="AM446" s="296"/>
      <c r="AN446" s="294"/>
      <c r="AO446" s="301"/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2:62" ht="15.75" customHeight="1"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/>
      <c r="W447" s="298"/>
      <c r="X447" s="291"/>
      <c r="Y447" s="299"/>
      <c r="Z447" s="292"/>
      <c r="AA447" s="291"/>
      <c r="AB447" s="299"/>
      <c r="AC447" s="292"/>
      <c r="AD447" s="300"/>
      <c r="AE447" s="299"/>
      <c r="AF447" s="292"/>
      <c r="AG447" s="293"/>
      <c r="AH447" s="294"/>
      <c r="AI447" s="295"/>
      <c r="AJ447" s="300"/>
      <c r="AK447" s="291"/>
      <c r="AL447" s="292"/>
      <c r="AM447" s="296"/>
      <c r="AN447" s="294"/>
      <c r="AO447" s="301"/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2:62" ht="15.75" hidden="1" customHeight="1"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/>
      <c r="W448" s="298"/>
      <c r="X448" s="291"/>
      <c r="Y448" s="299"/>
      <c r="Z448" s="292"/>
      <c r="AA448" s="291"/>
      <c r="AB448" s="299"/>
      <c r="AC448" s="292"/>
      <c r="AD448" s="300"/>
      <c r="AE448" s="299"/>
      <c r="AF448" s="292"/>
      <c r="AG448" s="293"/>
      <c r="AH448" s="294"/>
      <c r="AI448" s="295"/>
      <c r="AJ448" s="300"/>
      <c r="AK448" s="291"/>
      <c r="AL448" s="292"/>
      <c r="AM448" s="296"/>
      <c r="AN448" s="294"/>
      <c r="AO448" s="301"/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2:62" ht="15.75" hidden="1" customHeight="1"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/>
      <c r="W449" s="298"/>
      <c r="X449" s="291"/>
      <c r="Y449" s="299"/>
      <c r="Z449" s="292"/>
      <c r="AA449" s="291"/>
      <c r="AB449" s="299"/>
      <c r="AC449" s="292"/>
      <c r="AD449" s="300"/>
      <c r="AE449" s="299"/>
      <c r="AF449" s="292"/>
      <c r="AG449" s="293"/>
      <c r="AH449" s="294"/>
      <c r="AI449" s="295"/>
      <c r="AJ449" s="300"/>
      <c r="AK449" s="291"/>
      <c r="AL449" s="292"/>
      <c r="AM449" s="296"/>
      <c r="AN449" s="294"/>
      <c r="AO449" s="301"/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2:62" ht="15.75" hidden="1" customHeight="1"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/>
      <c r="W450" s="298"/>
      <c r="X450" s="291"/>
      <c r="Y450" s="299"/>
      <c r="Z450" s="292"/>
      <c r="AA450" s="291"/>
      <c r="AB450" s="299"/>
      <c r="AC450" s="292"/>
      <c r="AD450" s="300"/>
      <c r="AE450" s="299"/>
      <c r="AF450" s="292"/>
      <c r="AG450" s="293"/>
      <c r="AH450" s="294"/>
      <c r="AI450" s="295"/>
      <c r="AJ450" s="300"/>
      <c r="AK450" s="291"/>
      <c r="AL450" s="292"/>
      <c r="AM450" s="296"/>
      <c r="AN450" s="294"/>
      <c r="AO450" s="301"/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2:62" ht="15.75" customHeight="1"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/>
      <c r="W451" s="342"/>
      <c r="X451" s="310"/>
      <c r="Y451" s="309"/>
      <c r="Z451" s="311"/>
      <c r="AA451" s="310"/>
      <c r="AB451" s="309"/>
      <c r="AC451" s="311"/>
      <c r="AD451" s="312"/>
      <c r="AE451" s="309"/>
      <c r="AF451" s="311"/>
      <c r="AG451" s="320"/>
      <c r="AH451" s="343"/>
      <c r="AI451" s="310"/>
      <c r="AJ451" s="312"/>
      <c r="AK451" s="310"/>
      <c r="AL451" s="311"/>
      <c r="AM451" s="321"/>
      <c r="AN451" s="314"/>
      <c r="AO451" s="344"/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2:62" ht="15.75" customHeight="1"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/>
      <c r="W452" s="298"/>
      <c r="X452" s="291"/>
      <c r="Y452" s="299"/>
      <c r="Z452" s="292"/>
      <c r="AA452" s="291"/>
      <c r="AB452" s="299"/>
      <c r="AC452" s="292"/>
      <c r="AD452" s="300"/>
      <c r="AE452" s="299"/>
      <c r="AF452" s="292"/>
      <c r="AG452" s="293"/>
      <c r="AH452" s="294"/>
      <c r="AI452" s="295"/>
      <c r="AJ452" s="300"/>
      <c r="AK452" s="291"/>
      <c r="AL452" s="292"/>
      <c r="AM452" s="296"/>
      <c r="AN452" s="294"/>
      <c r="AO452" s="301"/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2:62" ht="15.75" customHeight="1"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/>
      <c r="W453" s="298"/>
      <c r="X453" s="291"/>
      <c r="Y453" s="299"/>
      <c r="Z453" s="292"/>
      <c r="AA453" s="291"/>
      <c r="AB453" s="299"/>
      <c r="AC453" s="292"/>
      <c r="AD453" s="300"/>
      <c r="AE453" s="299"/>
      <c r="AF453" s="292"/>
      <c r="AG453" s="293"/>
      <c r="AH453" s="294"/>
      <c r="AI453" s="295"/>
      <c r="AJ453" s="300"/>
      <c r="AK453" s="291"/>
      <c r="AL453" s="292"/>
      <c r="AM453" s="296"/>
      <c r="AN453" s="294"/>
      <c r="AO453" s="301"/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2:62" ht="15.75" customHeight="1"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/>
      <c r="W454" s="302"/>
      <c r="X454" s="275"/>
      <c r="Y454" s="303"/>
      <c r="Z454" s="276"/>
      <c r="AA454" s="275"/>
      <c r="AB454" s="303"/>
      <c r="AC454" s="276"/>
      <c r="AD454" s="304"/>
      <c r="AE454" s="303"/>
      <c r="AF454" s="276"/>
      <c r="AG454" s="277"/>
      <c r="AH454" s="278"/>
      <c r="AI454" s="305"/>
      <c r="AJ454" s="304"/>
      <c r="AK454" s="275"/>
      <c r="AL454" s="276"/>
      <c r="AM454" s="280"/>
      <c r="AN454" s="278"/>
      <c r="AO454" s="281"/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2:62" ht="15.75" customHeight="1"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/>
      <c r="W455" s="298"/>
      <c r="X455" s="291"/>
      <c r="Y455" s="299"/>
      <c r="Z455" s="292"/>
      <c r="AA455" s="291"/>
      <c r="AB455" s="299"/>
      <c r="AC455" s="292"/>
      <c r="AD455" s="300"/>
      <c r="AE455" s="299"/>
      <c r="AF455" s="292"/>
      <c r="AG455" s="293"/>
      <c r="AH455" s="294"/>
      <c r="AI455" s="295"/>
      <c r="AJ455" s="300"/>
      <c r="AK455" s="291"/>
      <c r="AL455" s="292"/>
      <c r="AM455" s="296"/>
      <c r="AN455" s="294"/>
      <c r="AO455" s="301"/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2:62" ht="15.75" customHeight="1"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/>
      <c r="W456" s="302"/>
      <c r="X456" s="275"/>
      <c r="Y456" s="303"/>
      <c r="Z456" s="276"/>
      <c r="AA456" s="275"/>
      <c r="AB456" s="303"/>
      <c r="AC456" s="276"/>
      <c r="AD456" s="304"/>
      <c r="AE456" s="303"/>
      <c r="AF456" s="276"/>
      <c r="AG456" s="277"/>
      <c r="AH456" s="278"/>
      <c r="AI456" s="305"/>
      <c r="AJ456" s="304"/>
      <c r="AK456" s="275"/>
      <c r="AL456" s="276"/>
      <c r="AM456" s="280"/>
      <c r="AN456" s="278"/>
      <c r="AO456" s="281"/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2:62" ht="15.75" customHeight="1"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/>
      <c r="W457" s="298"/>
      <c r="X457" s="345"/>
      <c r="Y457" s="346"/>
      <c r="Z457" s="292"/>
      <c r="AA457" s="345"/>
      <c r="AB457" s="346"/>
      <c r="AC457" s="292"/>
      <c r="AD457" s="300"/>
      <c r="AE457" s="299"/>
      <c r="AF457" s="292"/>
      <c r="AG457" s="293"/>
      <c r="AH457" s="294"/>
      <c r="AI457" s="295"/>
      <c r="AJ457" s="300"/>
      <c r="AK457" s="291"/>
      <c r="AL457" s="292"/>
      <c r="AM457" s="296"/>
      <c r="AN457" s="294"/>
      <c r="AO457" s="301"/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2:62" ht="15.75" customHeight="1"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/>
      <c r="W458" s="298"/>
      <c r="X458" s="291"/>
      <c r="Y458" s="299"/>
      <c r="Z458" s="292"/>
      <c r="AA458" s="291"/>
      <c r="AB458" s="299"/>
      <c r="AC458" s="292"/>
      <c r="AD458" s="300"/>
      <c r="AE458" s="299"/>
      <c r="AF458" s="292"/>
      <c r="AG458" s="293"/>
      <c r="AH458" s="294"/>
      <c r="AI458" s="295"/>
      <c r="AJ458" s="300"/>
      <c r="AK458" s="291"/>
      <c r="AL458" s="292"/>
      <c r="AM458" s="296"/>
      <c r="AN458" s="294"/>
      <c r="AO458" s="301"/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2:62" ht="15.75" customHeight="1"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/>
      <c r="W459" s="302"/>
      <c r="X459" s="275"/>
      <c r="Y459" s="303"/>
      <c r="Z459" s="276"/>
      <c r="AA459" s="275"/>
      <c r="AB459" s="303"/>
      <c r="AC459" s="276"/>
      <c r="AD459" s="304"/>
      <c r="AE459" s="303"/>
      <c r="AF459" s="276"/>
      <c r="AG459" s="277"/>
      <c r="AH459" s="278"/>
      <c r="AI459" s="305"/>
      <c r="AJ459" s="304"/>
      <c r="AK459" s="275"/>
      <c r="AL459" s="276"/>
      <c r="AM459" s="280"/>
      <c r="AN459" s="278"/>
      <c r="AO459" s="281"/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2:62" ht="15.75" customHeight="1"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/>
      <c r="W460" s="298"/>
      <c r="X460" s="291"/>
      <c r="Y460" s="299"/>
      <c r="Z460" s="292"/>
      <c r="AA460" s="291"/>
      <c r="AB460" s="299"/>
      <c r="AC460" s="292"/>
      <c r="AD460" s="300"/>
      <c r="AE460" s="299"/>
      <c r="AF460" s="292"/>
      <c r="AG460" s="293"/>
      <c r="AH460" s="294"/>
      <c r="AI460" s="349"/>
      <c r="AJ460" s="291"/>
      <c r="AK460" s="291"/>
      <c r="AL460" s="292"/>
      <c r="AM460" s="296"/>
      <c r="AN460" s="294"/>
      <c r="AO460" s="301"/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2:62" ht="15.75" customHeight="1"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/>
      <c r="W461" s="298"/>
      <c r="X461" s="291"/>
      <c r="Y461" s="299"/>
      <c r="Z461" s="292"/>
      <c r="AA461" s="291"/>
      <c r="AB461" s="299"/>
      <c r="AC461" s="292"/>
      <c r="AD461" s="300"/>
      <c r="AE461" s="299"/>
      <c r="AF461" s="292"/>
      <c r="AG461" s="293"/>
      <c r="AH461" s="294"/>
      <c r="AI461" s="318"/>
      <c r="AJ461" s="291"/>
      <c r="AK461" s="291"/>
      <c r="AL461" s="292"/>
      <c r="AM461" s="296"/>
      <c r="AN461" s="294"/>
      <c r="AO461" s="301"/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2:62" ht="15.75" hidden="1" customHeight="1"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/>
      <c r="W462" s="298"/>
      <c r="X462" s="291"/>
      <c r="Y462" s="299"/>
      <c r="Z462" s="292"/>
      <c r="AA462" s="291"/>
      <c r="AB462" s="299"/>
      <c r="AC462" s="292"/>
      <c r="AD462" s="300"/>
      <c r="AE462" s="299"/>
      <c r="AF462" s="292"/>
      <c r="AG462" s="293"/>
      <c r="AH462" s="294"/>
      <c r="AI462" s="318"/>
      <c r="AJ462" s="291"/>
      <c r="AK462" s="291"/>
      <c r="AL462" s="292"/>
      <c r="AM462" s="296"/>
      <c r="AN462" s="294"/>
      <c r="AO462" s="301"/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2:62" ht="15.75" hidden="1" customHeight="1"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/>
      <c r="W463" s="298"/>
      <c r="X463" s="291"/>
      <c r="Y463" s="299"/>
      <c r="Z463" s="292"/>
      <c r="AA463" s="291"/>
      <c r="AB463" s="299"/>
      <c r="AC463" s="292"/>
      <c r="AD463" s="300"/>
      <c r="AE463" s="299"/>
      <c r="AF463" s="292"/>
      <c r="AG463" s="293"/>
      <c r="AH463" s="294"/>
      <c r="AI463" s="318"/>
      <c r="AJ463" s="291"/>
      <c r="AK463" s="291"/>
      <c r="AL463" s="292"/>
      <c r="AM463" s="296"/>
      <c r="AN463" s="294"/>
      <c r="AO463" s="301"/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2:62" ht="15.75" hidden="1" customHeight="1"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/>
      <c r="W464" s="298"/>
      <c r="X464" s="291"/>
      <c r="Y464" s="299"/>
      <c r="Z464" s="292"/>
      <c r="AA464" s="291"/>
      <c r="AB464" s="299"/>
      <c r="AC464" s="292"/>
      <c r="AD464" s="300"/>
      <c r="AE464" s="299"/>
      <c r="AF464" s="292"/>
      <c r="AG464" s="293"/>
      <c r="AH464" s="294"/>
      <c r="AI464" s="318"/>
      <c r="AJ464" s="291"/>
      <c r="AK464" s="291"/>
      <c r="AL464" s="292"/>
      <c r="AM464" s="296"/>
      <c r="AN464" s="294"/>
      <c r="AO464" s="301"/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2:62" ht="15.75" customHeight="1"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/>
      <c r="W465" s="309"/>
      <c r="X465" s="310"/>
      <c r="Y465" s="309"/>
      <c r="Z465" s="311"/>
      <c r="AA465" s="310"/>
      <c r="AB465" s="309"/>
      <c r="AC465" s="311"/>
      <c r="AD465" s="312"/>
      <c r="AE465" s="309"/>
      <c r="AF465" s="311"/>
      <c r="AG465" s="320"/>
      <c r="AH465" s="350"/>
      <c r="AI465" s="310"/>
      <c r="AJ465" s="312"/>
      <c r="AK465" s="310"/>
      <c r="AL465" s="311"/>
      <c r="AM465" s="321"/>
      <c r="AN465" s="314"/>
      <c r="AO465" s="344"/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2:62" ht="15.75" customHeight="1"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/>
      <c r="AI466" s="295"/>
      <c r="AJ466" s="300"/>
      <c r="AK466" s="291"/>
      <c r="AL466" s="351"/>
      <c r="AM466" s="352"/>
      <c r="AN466" s="294"/>
      <c r="AO466" s="353"/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2:62" ht="15.75" customHeight="1"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/>
      <c r="W467" s="309"/>
      <c r="X467" s="310"/>
      <c r="Y467" s="309"/>
      <c r="Z467" s="311"/>
      <c r="AA467" s="310"/>
      <c r="AB467" s="309"/>
      <c r="AC467" s="311"/>
      <c r="AD467" s="312"/>
      <c r="AE467" s="309"/>
      <c r="AF467" s="311"/>
      <c r="AG467" s="320"/>
      <c r="AH467" s="314"/>
      <c r="AI467" s="310"/>
      <c r="AJ467" s="312"/>
      <c r="AK467" s="310"/>
      <c r="AL467" s="311"/>
      <c r="AM467" s="321"/>
      <c r="AN467" s="314"/>
      <c r="AO467" s="289"/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2:62" ht="15.75" customHeight="1"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/>
      <c r="W468" s="346"/>
      <c r="X468" s="346"/>
      <c r="Y468" s="291"/>
      <c r="Z468" s="325"/>
      <c r="AA468" s="354"/>
      <c r="AB468" s="355"/>
      <c r="AC468" s="325"/>
      <c r="AD468" s="356"/>
      <c r="AE468" s="355"/>
      <c r="AF468" s="292"/>
      <c r="AG468" s="357"/>
      <c r="AH468" s="294"/>
      <c r="AI468" s="349"/>
      <c r="AJ468" s="356"/>
      <c r="AK468" s="354"/>
      <c r="AL468" s="358"/>
      <c r="AM468" s="359"/>
      <c r="AN468" s="294"/>
      <c r="AO468" s="301"/>
      <c r="AP468" s="258"/>
      <c r="AQ468" s="258"/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2:62" ht="30" customHeight="1"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/>
      <c r="W469" s="291"/>
      <c r="X469" s="291"/>
      <c r="Y469" s="291"/>
      <c r="Z469" s="292"/>
      <c r="AA469" s="345"/>
      <c r="AB469" s="346"/>
      <c r="AC469" s="292"/>
      <c r="AD469" s="360"/>
      <c r="AE469" s="346"/>
      <c r="AF469" s="292"/>
      <c r="AG469" s="361"/>
      <c r="AH469" s="294"/>
      <c r="AI469" s="318"/>
      <c r="AJ469" s="360"/>
      <c r="AK469" s="345"/>
      <c r="AL469" s="362"/>
      <c r="AM469" s="363"/>
      <c r="AN469" s="294"/>
      <c r="AO469" s="301"/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2:62" ht="15.75" customHeight="1"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/>
      <c r="W470" s="291"/>
      <c r="X470" s="291"/>
      <c r="Y470" s="291"/>
      <c r="Z470" s="292"/>
      <c r="AA470" s="345"/>
      <c r="AB470" s="346"/>
      <c r="AC470" s="292"/>
      <c r="AD470" s="360"/>
      <c r="AE470" s="346"/>
      <c r="AF470" s="292"/>
      <c r="AG470" s="361"/>
      <c r="AH470" s="294"/>
      <c r="AI470" s="318"/>
      <c r="AJ470" s="360"/>
      <c r="AK470" s="345"/>
      <c r="AL470" s="362"/>
      <c r="AM470" s="363"/>
      <c r="AN470" s="294"/>
      <c r="AO470" s="301"/>
      <c r="AP470" s="258"/>
      <c r="AQ470" s="258"/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2:62" ht="15.75" hidden="1" customHeight="1"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/>
      <c r="W471" s="291"/>
      <c r="X471" s="291"/>
      <c r="Y471" s="291"/>
      <c r="Z471" s="292"/>
      <c r="AA471" s="345"/>
      <c r="AB471" s="346"/>
      <c r="AC471" s="292"/>
      <c r="AD471" s="360"/>
      <c r="AE471" s="346"/>
      <c r="AF471" s="292"/>
      <c r="AG471" s="361"/>
      <c r="AH471" s="294"/>
      <c r="AI471" s="318"/>
      <c r="AJ471" s="360"/>
      <c r="AK471" s="345"/>
      <c r="AL471" s="362"/>
      <c r="AM471" s="363"/>
      <c r="AN471" s="294"/>
      <c r="AO471" s="301"/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2:62" ht="15.75" hidden="1" customHeight="1"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/>
      <c r="W472" s="291"/>
      <c r="X472" s="291"/>
      <c r="Y472" s="291"/>
      <c r="Z472" s="292"/>
      <c r="AA472" s="345"/>
      <c r="AB472" s="346"/>
      <c r="AC472" s="292"/>
      <c r="AD472" s="360"/>
      <c r="AE472" s="346"/>
      <c r="AF472" s="292"/>
      <c r="AG472" s="361"/>
      <c r="AH472" s="294"/>
      <c r="AI472" s="318"/>
      <c r="AJ472" s="360"/>
      <c r="AK472" s="345"/>
      <c r="AL472" s="362"/>
      <c r="AM472" s="363"/>
      <c r="AN472" s="294"/>
      <c r="AO472" s="301"/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2:62" ht="15.75" customHeight="1"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/>
      <c r="W473" s="291"/>
      <c r="X473" s="291"/>
      <c r="Y473" s="291"/>
      <c r="Z473" s="292"/>
      <c r="AA473" s="345"/>
      <c r="AB473" s="346"/>
      <c r="AC473" s="292"/>
      <c r="AD473" s="360"/>
      <c r="AE473" s="346"/>
      <c r="AF473" s="292"/>
      <c r="AG473" s="361"/>
      <c r="AH473" s="294"/>
      <c r="AI473" s="318"/>
      <c r="AJ473" s="360"/>
      <c r="AK473" s="345"/>
      <c r="AL473" s="362"/>
      <c r="AM473" s="363"/>
      <c r="AN473" s="294"/>
      <c r="AO473" s="301"/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2:62" ht="15.75" hidden="1" customHeight="1"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/>
      <c r="W474" s="291"/>
      <c r="X474" s="291"/>
      <c r="Y474" s="291"/>
      <c r="Z474" s="292"/>
      <c r="AA474" s="345"/>
      <c r="AB474" s="346"/>
      <c r="AC474" s="292"/>
      <c r="AD474" s="360"/>
      <c r="AE474" s="346"/>
      <c r="AF474" s="292"/>
      <c r="AG474" s="361"/>
      <c r="AH474" s="294"/>
      <c r="AI474" s="318"/>
      <c r="AJ474" s="360"/>
      <c r="AK474" s="345"/>
      <c r="AL474" s="362"/>
      <c r="AM474" s="363"/>
      <c r="AN474" s="294"/>
      <c r="AO474" s="301"/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2:62" ht="15.75" hidden="1" customHeight="1"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/>
      <c r="W475" s="291"/>
      <c r="X475" s="291"/>
      <c r="Y475" s="291"/>
      <c r="Z475" s="292"/>
      <c r="AA475" s="345"/>
      <c r="AB475" s="346"/>
      <c r="AC475" s="292"/>
      <c r="AD475" s="360"/>
      <c r="AE475" s="346"/>
      <c r="AF475" s="292"/>
      <c r="AG475" s="361"/>
      <c r="AH475" s="294"/>
      <c r="AI475" s="318"/>
      <c r="AJ475" s="360"/>
      <c r="AK475" s="345"/>
      <c r="AL475" s="362"/>
      <c r="AM475" s="363"/>
      <c r="AN475" s="294"/>
      <c r="AO475" s="301"/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2:62" ht="15.75" customHeight="1"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/>
      <c r="W476" s="291"/>
      <c r="X476" s="291"/>
      <c r="Y476" s="291"/>
      <c r="Z476" s="292"/>
      <c r="AA476" s="345"/>
      <c r="AB476" s="346"/>
      <c r="AC476" s="292"/>
      <c r="AD476" s="360"/>
      <c r="AE476" s="346"/>
      <c r="AF476" s="292"/>
      <c r="AG476" s="361"/>
      <c r="AH476" s="294"/>
      <c r="AI476" s="318"/>
      <c r="AJ476" s="360"/>
      <c r="AK476" s="345"/>
      <c r="AL476" s="362"/>
      <c r="AM476" s="363"/>
      <c r="AN476" s="294"/>
      <c r="AO476" s="301"/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2:62" ht="15.75" hidden="1" customHeight="1"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/>
      <c r="W477" s="291"/>
      <c r="X477" s="291"/>
      <c r="Y477" s="291"/>
      <c r="Z477" s="292"/>
      <c r="AA477" s="345"/>
      <c r="AB477" s="346"/>
      <c r="AC477" s="292"/>
      <c r="AD477" s="360"/>
      <c r="AE477" s="346"/>
      <c r="AF477" s="292"/>
      <c r="AG477" s="361"/>
      <c r="AH477" s="294"/>
      <c r="AI477" s="318"/>
      <c r="AJ477" s="360"/>
      <c r="AK477" s="345"/>
      <c r="AL477" s="362"/>
      <c r="AM477" s="363"/>
      <c r="AN477" s="294"/>
      <c r="AO477" s="301"/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2:62" ht="15.75" hidden="1" customHeight="1"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/>
      <c r="W478" s="291"/>
      <c r="X478" s="291"/>
      <c r="Y478" s="291"/>
      <c r="Z478" s="292"/>
      <c r="AA478" s="345"/>
      <c r="AB478" s="346"/>
      <c r="AC478" s="292"/>
      <c r="AD478" s="360"/>
      <c r="AE478" s="346"/>
      <c r="AF478" s="292"/>
      <c r="AG478" s="361"/>
      <c r="AH478" s="294"/>
      <c r="AI478" s="318"/>
      <c r="AJ478" s="360"/>
      <c r="AK478" s="345"/>
      <c r="AL478" s="362"/>
      <c r="AM478" s="363"/>
      <c r="AN478" s="294"/>
      <c r="AO478" s="301"/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2:62" ht="15.75" customHeight="1"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/>
      <c r="W479" s="291"/>
      <c r="X479" s="291"/>
      <c r="Y479" s="291"/>
      <c r="Z479" s="292"/>
      <c r="AA479" s="345"/>
      <c r="AB479" s="346"/>
      <c r="AC479" s="292"/>
      <c r="AD479" s="360"/>
      <c r="AE479" s="346"/>
      <c r="AF479" s="292"/>
      <c r="AG479" s="361"/>
      <c r="AH479" s="294"/>
      <c r="AI479" s="318"/>
      <c r="AJ479" s="360"/>
      <c r="AK479" s="345"/>
      <c r="AL479" s="362"/>
      <c r="AM479" s="363"/>
      <c r="AN479" s="294"/>
      <c r="AO479" s="301"/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2:62" ht="15.75" customHeight="1"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/>
      <c r="W480" s="309"/>
      <c r="X480" s="310"/>
      <c r="Y480" s="342"/>
      <c r="Z480" s="311"/>
      <c r="AA480" s="310"/>
      <c r="AB480" s="342"/>
      <c r="AC480" s="311"/>
      <c r="AD480" s="310"/>
      <c r="AE480" s="342"/>
      <c r="AF480" s="311"/>
      <c r="AG480" s="320"/>
      <c r="AH480" s="314"/>
      <c r="AI480" s="310"/>
      <c r="AJ480" s="364"/>
      <c r="AK480" s="365"/>
      <c r="AL480" s="311"/>
      <c r="AM480" s="366"/>
      <c r="AN480" s="314"/>
      <c r="AO480" s="344"/>
      <c r="AP480" s="258"/>
      <c r="AQ480" s="367"/>
      <c r="AR480" s="322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2:62" ht="15.75" customHeight="1" thickBot="1"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/>
      <c r="AO481" s="380"/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2:62" ht="15.75" customHeight="1" thickTop="1" thickBot="1"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/>
      <c r="W482" s="382"/>
      <c r="X482" s="383"/>
      <c r="Y482" s="384"/>
      <c r="Z482" s="385"/>
      <c r="AA482" s="383"/>
      <c r="AB482" s="384"/>
      <c r="AC482" s="385"/>
      <c r="AD482" s="383"/>
      <c r="AE482" s="384"/>
      <c r="AF482" s="386"/>
      <c r="AG482" s="387"/>
      <c r="AH482" s="387"/>
      <c r="AI482" s="388"/>
      <c r="AJ482" s="389"/>
      <c r="AK482" s="384"/>
      <c r="AL482" s="386"/>
      <c r="AM482" s="390"/>
      <c r="AN482" s="386"/>
      <c r="AO482" s="391"/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2:62" ht="15.75" customHeight="1" thickTop="1"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7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2:62" ht="35.25" customHeight="1"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/>
      <c r="W484" s="6"/>
      <c r="X484" s="6"/>
      <c r="Y484" s="6"/>
      <c r="Z484" s="1"/>
      <c r="AA484" s="1"/>
      <c r="AB484" s="6"/>
      <c r="AC484" s="6"/>
      <c r="AD484" s="1"/>
      <c r="AE484" s="749"/>
      <c r="AF484" s="6"/>
      <c r="AG484" s="6"/>
      <c r="AH484" s="1"/>
      <c r="AI484" s="1"/>
      <c r="AJ484" s="267"/>
      <c r="AK484" s="2"/>
      <c r="AL484" s="1"/>
      <c r="AM484" s="6"/>
      <c r="AN484" s="6"/>
      <c r="AO484" s="5"/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2:62" ht="15.75" customHeight="1"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2:62" ht="15.75" customHeight="1"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2:62" ht="15.75" customHeight="1" thickBot="1"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2:62" ht="15.75" customHeight="1" thickTop="1" thickBot="1"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/>
      <c r="W488" s="394"/>
      <c r="X488" s="395"/>
      <c r="Y488" s="396"/>
      <c r="Z488" s="397"/>
      <c r="AA488" s="395"/>
      <c r="AB488" s="396"/>
      <c r="AC488" s="397"/>
      <c r="AD488" s="395"/>
      <c r="AE488" s="396"/>
      <c r="AF488" s="397"/>
      <c r="AG488" s="398"/>
      <c r="AH488" s="387"/>
      <c r="AI488" s="388"/>
      <c r="AJ488" s="395"/>
      <c r="AK488" s="396"/>
      <c r="AL488" s="399"/>
      <c r="AM488" s="400"/>
      <c r="AN488" s="401"/>
      <c r="AO488" s="402"/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2:62" ht="15.75" customHeight="1" thickTop="1"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40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2:62" ht="15.75" customHeight="1"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/>
      <c r="W490" s="298"/>
      <c r="X490" s="291"/>
      <c r="Y490" s="299"/>
      <c r="Z490" s="292"/>
      <c r="AA490" s="291"/>
      <c r="AB490" s="299"/>
      <c r="AC490" s="292"/>
      <c r="AD490" s="291"/>
      <c r="AE490" s="299"/>
      <c r="AF490" s="292"/>
      <c r="AG490" s="291"/>
      <c r="AH490" s="294"/>
      <c r="AI490" s="318"/>
      <c r="AJ490" s="291"/>
      <c r="AK490" s="291"/>
      <c r="AL490" s="292"/>
      <c r="AM490" s="296"/>
      <c r="AN490" s="294"/>
      <c r="AO490" s="301"/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2:62" ht="15.75" customHeight="1"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/>
      <c r="W491" s="11"/>
      <c r="X491" s="11"/>
      <c r="Y491" s="11"/>
      <c r="Z491" s="292"/>
      <c r="AA491" s="11"/>
      <c r="AB491" s="11"/>
      <c r="AC491" s="292"/>
      <c r="AD491" s="11"/>
      <c r="AE491" s="14"/>
      <c r="AF491" s="292"/>
      <c r="AG491" s="11"/>
      <c r="AH491" s="294"/>
      <c r="AI491" s="318"/>
      <c r="AJ491" s="11"/>
      <c r="AK491" s="11"/>
      <c r="AL491" s="292"/>
      <c r="AM491" s="409"/>
      <c r="AN491" s="294"/>
      <c r="AO491" s="301"/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2:62" ht="15.75" customHeight="1"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/>
      <c r="W492" s="14"/>
      <c r="X492" s="14"/>
      <c r="Y492" s="14"/>
      <c r="Z492" s="292"/>
      <c r="AA492" s="11"/>
      <c r="AB492" s="11"/>
      <c r="AC492" s="292"/>
      <c r="AD492" s="11"/>
      <c r="AE492" s="14"/>
      <c r="AF492" s="292"/>
      <c r="AG492" s="11"/>
      <c r="AH492" s="294"/>
      <c r="AI492" s="318"/>
      <c r="AJ492" s="11"/>
      <c r="AK492" s="11"/>
      <c r="AL492" s="292"/>
      <c r="AM492" s="409"/>
      <c r="AN492" s="294"/>
      <c r="AO492" s="301"/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2:62" ht="15.75" customHeight="1" thickBot="1"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/>
      <c r="W493" s="14"/>
      <c r="X493" s="14"/>
      <c r="Y493" s="14"/>
      <c r="Z493" s="292"/>
      <c r="AA493" s="11"/>
      <c r="AB493" s="11"/>
      <c r="AC493" s="292"/>
      <c r="AD493" s="11"/>
      <c r="AE493" s="14"/>
      <c r="AF493" s="292"/>
      <c r="AG493" s="11"/>
      <c r="AH493" s="294"/>
      <c r="AI493" s="318"/>
      <c r="AJ493" s="11"/>
      <c r="AK493" s="11"/>
      <c r="AL493" s="292"/>
      <c r="AM493" s="409"/>
      <c r="AN493" s="294"/>
      <c r="AO493" s="301"/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2:62" ht="15.75" hidden="1" customHeight="1"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/>
      <c r="W494" s="14"/>
      <c r="X494" s="14"/>
      <c r="Y494" s="14"/>
      <c r="Z494" s="292"/>
      <c r="AA494" s="11"/>
      <c r="AB494" s="11"/>
      <c r="AC494" s="292"/>
      <c r="AD494" s="11"/>
      <c r="AE494" s="14"/>
      <c r="AF494" s="292"/>
      <c r="AG494" s="11"/>
      <c r="AH494" s="294"/>
      <c r="AI494" s="318"/>
      <c r="AJ494" s="11"/>
      <c r="AK494" s="11"/>
      <c r="AL494" s="292"/>
      <c r="AM494" s="409"/>
      <c r="AN494" s="294"/>
      <c r="AO494" s="301"/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2:62" ht="15.75" hidden="1" customHeight="1"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/>
      <c r="W495" s="14"/>
      <c r="X495" s="14"/>
      <c r="Y495" s="14"/>
      <c r="Z495" s="292"/>
      <c r="AA495" s="11"/>
      <c r="AB495" s="11"/>
      <c r="AC495" s="292"/>
      <c r="AD495" s="11"/>
      <c r="AE495" s="14"/>
      <c r="AF495" s="292"/>
      <c r="AG495" s="11"/>
      <c r="AH495" s="294"/>
      <c r="AI495" s="318"/>
      <c r="AJ495" s="11"/>
      <c r="AK495" s="11"/>
      <c r="AL495" s="292"/>
      <c r="AM495" s="409"/>
      <c r="AN495" s="294"/>
      <c r="AO495" s="301"/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2:62" ht="15.75" hidden="1" customHeight="1"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/>
      <c r="W496" s="14"/>
      <c r="X496" s="258"/>
      <c r="Y496" s="14"/>
      <c r="Z496" s="292"/>
      <c r="AA496" s="11"/>
      <c r="AB496" s="11"/>
      <c r="AC496" s="292"/>
      <c r="AD496" s="11"/>
      <c r="AE496" s="14"/>
      <c r="AF496" s="292"/>
      <c r="AG496" s="11"/>
      <c r="AH496" s="294"/>
      <c r="AI496" s="318"/>
      <c r="AJ496" s="11"/>
      <c r="AK496" s="11"/>
      <c r="AL496" s="292"/>
      <c r="AM496" s="409"/>
      <c r="AN496" s="294"/>
      <c r="AO496" s="301"/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2:62" ht="15.75" customHeight="1" thickTop="1" thickBot="1"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/>
      <c r="W497" s="382"/>
      <c r="X497" s="383"/>
      <c r="Y497" s="384"/>
      <c r="Z497" s="385"/>
      <c r="AA497" s="383"/>
      <c r="AB497" s="384"/>
      <c r="AC497" s="385"/>
      <c r="AD497" s="383"/>
      <c r="AE497" s="384"/>
      <c r="AF497" s="386"/>
      <c r="AG497" s="387"/>
      <c r="AH497" s="387"/>
      <c r="AI497" s="388"/>
      <c r="AJ497" s="389"/>
      <c r="AK497" s="384"/>
      <c r="AL497" s="386"/>
      <c r="AM497" s="390"/>
      <c r="AN497" s="386"/>
      <c r="AO497" s="410"/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2:62" ht="15.75" customHeight="1" thickTop="1"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2:62" ht="15.75" customHeight="1"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2:62" ht="15.75" customHeight="1"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/>
      <c r="AA500" s="258"/>
      <c r="AB500" s="258"/>
      <c r="AC500" s="258"/>
      <c r="AD500" s="258"/>
      <c r="AE500" s="258"/>
      <c r="AF500" s="258"/>
      <c r="AG500" s="258"/>
      <c r="AH500" s="322"/>
      <c r="AI500" s="258"/>
      <c r="AJ500" s="258"/>
      <c r="AK500" s="258"/>
      <c r="AL500" s="258"/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2:62" ht="15.75" customHeight="1"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/>
      <c r="AA501" s="258"/>
      <c r="AB501" s="258"/>
      <c r="AC501" s="258"/>
      <c r="AD501" s="258"/>
      <c r="AE501" s="258"/>
      <c r="AF501" s="413"/>
      <c r="AG501" s="258"/>
      <c r="AH501" s="258"/>
      <c r="AI501" s="258"/>
      <c r="AJ501" s="258"/>
      <c r="AK501" s="258"/>
      <c r="AL501" s="258"/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2:62" ht="15.75" customHeight="1"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322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2:62" ht="15.75" customHeight="1"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322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2:62" ht="15.75" customHeight="1"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2:62" ht="15.75" customHeight="1"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435"/>
      <c r="AG505" s="435"/>
      <c r="AH505" s="258"/>
      <c r="AI505" s="258"/>
      <c r="AJ505" s="258"/>
      <c r="AK505" s="258"/>
      <c r="AL505" s="322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2:62" ht="15.75" customHeight="1"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2:62" ht="15.75" hidden="1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2:62" ht="15.7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2:62" ht="15.7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2:62" ht="15.7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2:62" ht="15.7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322"/>
      <c r="AG511" s="322"/>
      <c r="AH511" s="322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2:62" ht="15.7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322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15.7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15.7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322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15.7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15.7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15.7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15.7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15.7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15.7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15.7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15.7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15.7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15.7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15.7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15.7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15.7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15.7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15.7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15.7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15.7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15.7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15.7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15.7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15.7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1025" priority="317" stopIfTrue="1">
      <formula>"esterreur(reference)"</formula>
    </cfRule>
  </conditionalFormatting>
  <conditionalFormatting sqref="M95:M96">
    <cfRule type="expression" dxfId="1024" priority="318" stopIfTrue="1">
      <formula>"esterreur(reference)"</formula>
    </cfRule>
  </conditionalFormatting>
  <conditionalFormatting sqref="H275:H280 J275:K280">
    <cfRule type="expression" dxfId="1023" priority="319" stopIfTrue="1">
      <formula>"esterreur(reference)"</formula>
    </cfRule>
  </conditionalFormatting>
  <conditionalFormatting sqref="H219:H224 J219:K224">
    <cfRule type="expression" dxfId="1022" priority="320" stopIfTrue="1">
      <formula>"esterreur(reference)"</formula>
    </cfRule>
  </conditionalFormatting>
  <conditionalFormatting sqref="H141:H147 J141:K147">
    <cfRule type="expression" dxfId="1021" priority="321" stopIfTrue="1">
      <formula>"esterreur(reference)"</formula>
    </cfRule>
  </conditionalFormatting>
  <conditionalFormatting sqref="H137:H139 J137:K139">
    <cfRule type="expression" dxfId="1020" priority="322" stopIfTrue="1">
      <formula>"esterreur(reference)"</formula>
    </cfRule>
  </conditionalFormatting>
  <conditionalFormatting sqref="H140 J140:K140">
    <cfRule type="expression" dxfId="1019" priority="323" stopIfTrue="1">
      <formula>"esterreur(reference)"</formula>
    </cfRule>
  </conditionalFormatting>
  <conditionalFormatting sqref="L82">
    <cfRule type="expression" dxfId="1018" priority="297" stopIfTrue="1">
      <formula>"esterreur(reference)"</formula>
    </cfRule>
  </conditionalFormatting>
  <conditionalFormatting sqref="M311">
    <cfRule type="expression" dxfId="1017" priority="324" stopIfTrue="1">
      <formula>"esterreur(reference)"</formula>
    </cfRule>
  </conditionalFormatting>
  <conditionalFormatting sqref="R311">
    <cfRule type="expression" dxfId="1016" priority="325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1015" priority="326" operator="greaterThan">
      <formula>0</formula>
    </cfRule>
  </conditionalFormatting>
  <conditionalFormatting sqref="AH468:AI479">
    <cfRule type="cellIs" dxfId="1014" priority="327" operator="lessThan">
      <formula>0</formula>
    </cfRule>
  </conditionalFormatting>
  <conditionalFormatting sqref="AH491:AH496">
    <cfRule type="cellIs" dxfId="1013" priority="328" operator="greaterThan">
      <formula>0</formula>
    </cfRule>
  </conditionalFormatting>
  <conditionalFormatting sqref="J281:K283">
    <cfRule type="expression" dxfId="1012" priority="329" stopIfTrue="1">
      <formula>"esterreur(reference)"</formula>
    </cfRule>
  </conditionalFormatting>
  <conditionalFormatting sqref="K356 J356:J357 H356:I356 L355:L356 H358:L358">
    <cfRule type="expression" dxfId="1011" priority="330" stopIfTrue="1">
      <formula>"esterreur(reference)"</formula>
    </cfRule>
  </conditionalFormatting>
  <conditionalFormatting sqref="H396">
    <cfRule type="expression" dxfId="1010" priority="331" stopIfTrue="1">
      <formula>"esterreur(reference)"</formula>
    </cfRule>
  </conditionalFormatting>
  <conditionalFormatting sqref="I376:L376 H377:H392 J377:K392">
    <cfRule type="expression" dxfId="1009" priority="332" stopIfTrue="1">
      <formula>"esterreur(reference)"</formula>
    </cfRule>
  </conditionalFormatting>
  <conditionalFormatting sqref="H397:L398 I396:L396 H395:L395 H393:H394 J393:K393">
    <cfRule type="expression" dxfId="1008" priority="333" stopIfTrue="1">
      <formula>"esterreur(reference)"</formula>
    </cfRule>
  </conditionalFormatting>
  <conditionalFormatting sqref="H360:L362 H359 K359">
    <cfRule type="expression" dxfId="1007" priority="334" stopIfTrue="1">
      <formula>"esterreur(reference)"</formula>
    </cfRule>
  </conditionalFormatting>
  <conditionalFormatting sqref="K394">
    <cfRule type="expression" dxfId="1006" priority="335" stopIfTrue="1">
      <formula>"esterreur(reference)"</formula>
    </cfRule>
  </conditionalFormatting>
  <conditionalFormatting sqref="H316:L316">
    <cfRule type="expression" dxfId="1005" priority="336" stopIfTrue="1">
      <formula>"esterreur(reference)"</formula>
    </cfRule>
  </conditionalFormatting>
  <conditionalFormatting sqref="H196:L196">
    <cfRule type="expression" dxfId="1004" priority="337" stopIfTrue="1">
      <formula>"esterreur(reference)"</formula>
    </cfRule>
  </conditionalFormatting>
  <conditionalFormatting sqref="H55:H56 J55:K56 H71 J71:K71">
    <cfRule type="expression" dxfId="1003" priority="338" stopIfTrue="1">
      <formula>"esterreur(reference)"</formula>
    </cfRule>
  </conditionalFormatting>
  <conditionalFormatting sqref="J61:K70 H61:H70">
    <cfRule type="expression" dxfId="1002" priority="339" stopIfTrue="1">
      <formula>"esterreur(reference)"</formula>
    </cfRule>
  </conditionalFormatting>
  <conditionalFormatting sqref="H57:H59 J57:K59">
    <cfRule type="expression" dxfId="1001" priority="340" stopIfTrue="1">
      <formula>"esterreur(reference)"</formula>
    </cfRule>
  </conditionalFormatting>
  <conditionalFormatting sqref="H60 J60:K60">
    <cfRule type="expression" dxfId="1000" priority="341" stopIfTrue="1">
      <formula>"esterreur(reference)"</formula>
    </cfRule>
  </conditionalFormatting>
  <conditionalFormatting sqref="L19 L21:L23">
    <cfRule type="expression" dxfId="999" priority="315" stopIfTrue="1">
      <formula>"esterreur(reference)"</formula>
    </cfRule>
  </conditionalFormatting>
  <conditionalFormatting sqref="K98">
    <cfRule type="expression" dxfId="998" priority="342" stopIfTrue="1">
      <formula>"esterreur(reference)"</formula>
    </cfRule>
  </conditionalFormatting>
  <conditionalFormatting sqref="L331:L347">
    <cfRule type="expression" dxfId="997" priority="212" stopIfTrue="1">
      <formula>"esterreur(reference)"</formula>
    </cfRule>
  </conditionalFormatting>
  <conditionalFormatting sqref="L16:L17">
    <cfRule type="expression" dxfId="996" priority="316" stopIfTrue="1">
      <formula>"esterreur(reference)"</formula>
    </cfRule>
  </conditionalFormatting>
  <conditionalFormatting sqref="L20">
    <cfRule type="expression" dxfId="995" priority="314" stopIfTrue="1">
      <formula>"esterreur(reference)"</formula>
    </cfRule>
  </conditionalFormatting>
  <conditionalFormatting sqref="L325">
    <cfRule type="expression" dxfId="994" priority="216" stopIfTrue="1">
      <formula>"esterreur(reference)"</formula>
    </cfRule>
  </conditionalFormatting>
  <conditionalFormatting sqref="L326">
    <cfRule type="expression" dxfId="993" priority="215" stopIfTrue="1">
      <formula>"esterreur(reference)"</formula>
    </cfRule>
  </conditionalFormatting>
  <conditionalFormatting sqref="L327">
    <cfRule type="expression" dxfId="992" priority="214" stopIfTrue="1">
      <formula>"esterreur(reference)"</formula>
    </cfRule>
  </conditionalFormatting>
  <conditionalFormatting sqref="L328">
    <cfRule type="expression" dxfId="991" priority="213" stopIfTrue="1">
      <formula>"esterreur(reference)"</formula>
    </cfRule>
  </conditionalFormatting>
  <conditionalFormatting sqref="L42">
    <cfRule type="expression" dxfId="990" priority="313" stopIfTrue="1">
      <formula>"esterreur(reference)"</formula>
    </cfRule>
  </conditionalFormatting>
  <conditionalFormatting sqref="L43">
    <cfRule type="expression" dxfId="989" priority="312" stopIfTrue="1">
      <formula>"esterreur(reference)"</formula>
    </cfRule>
  </conditionalFormatting>
  <conditionalFormatting sqref="L44">
    <cfRule type="expression" dxfId="988" priority="311" stopIfTrue="1">
      <formula>"esterreur(reference)"</formula>
    </cfRule>
  </conditionalFormatting>
  <conditionalFormatting sqref="L45:L48">
    <cfRule type="expression" dxfId="987" priority="310" stopIfTrue="1">
      <formula>"esterreur(reference)"</formula>
    </cfRule>
  </conditionalFormatting>
  <conditionalFormatting sqref="L55">
    <cfRule type="expression" dxfId="986" priority="309" stopIfTrue="1">
      <formula>"esterreur(reference)"</formula>
    </cfRule>
  </conditionalFormatting>
  <conditionalFormatting sqref="L56">
    <cfRule type="expression" dxfId="985" priority="308" stopIfTrue="1">
      <formula>"esterreur(reference)"</formula>
    </cfRule>
  </conditionalFormatting>
  <conditionalFormatting sqref="L271">
    <cfRule type="expression" dxfId="984" priority="227" stopIfTrue="1">
      <formula>"esterreur(reference)"</formula>
    </cfRule>
  </conditionalFormatting>
  <conditionalFormatting sqref="L58">
    <cfRule type="expression" dxfId="983" priority="307" stopIfTrue="1">
      <formula>"esterreur(reference)"</formula>
    </cfRule>
  </conditionalFormatting>
  <conditionalFormatting sqref="L61">
    <cfRule type="expression" dxfId="982" priority="306" stopIfTrue="1">
      <formula>"esterreur(reference)"</formula>
    </cfRule>
  </conditionalFormatting>
  <conditionalFormatting sqref="L274">
    <cfRule type="expression" dxfId="981" priority="225" stopIfTrue="1">
      <formula>"esterreur(reference)"</formula>
    </cfRule>
  </conditionalFormatting>
  <conditionalFormatting sqref="L63">
    <cfRule type="expression" dxfId="980" priority="305" stopIfTrue="1">
      <formula>"esterreur(reference)"</formula>
    </cfRule>
  </conditionalFormatting>
  <conditionalFormatting sqref="L62">
    <cfRule type="expression" dxfId="979" priority="304" stopIfTrue="1">
      <formula>"esterreur(reference)"</formula>
    </cfRule>
  </conditionalFormatting>
  <conditionalFormatting sqref="L64">
    <cfRule type="expression" dxfId="978" priority="303" stopIfTrue="1">
      <formula>"esterreur(reference)"</formula>
    </cfRule>
  </conditionalFormatting>
  <conditionalFormatting sqref="L65">
    <cfRule type="expression" dxfId="977" priority="302" stopIfTrue="1">
      <formula>"esterreur(reference)"</formula>
    </cfRule>
  </conditionalFormatting>
  <conditionalFormatting sqref="L69 L66:L67">
    <cfRule type="expression" dxfId="976" priority="301" stopIfTrue="1">
      <formula>"esterreur(reference)"</formula>
    </cfRule>
  </conditionalFormatting>
  <conditionalFormatting sqref="L70">
    <cfRule type="expression" dxfId="975" priority="300" stopIfTrue="1">
      <formula>"esterreur(reference)"</formula>
    </cfRule>
  </conditionalFormatting>
  <conditionalFormatting sqref="L76:L77">
    <cfRule type="expression" dxfId="974" priority="299" stopIfTrue="1">
      <formula>"esterreur(reference)"</formula>
    </cfRule>
  </conditionalFormatting>
  <conditionalFormatting sqref="L78:L81">
    <cfRule type="expression" dxfId="973" priority="298" stopIfTrue="1">
      <formula>"esterreur(reference)"</formula>
    </cfRule>
  </conditionalFormatting>
  <conditionalFormatting sqref="L57">
    <cfRule type="expression" dxfId="972" priority="296" stopIfTrue="1">
      <formula>"esterreur(reference)"</formula>
    </cfRule>
  </conditionalFormatting>
  <conditionalFormatting sqref="L94:L95">
    <cfRule type="expression" dxfId="971" priority="295" stopIfTrue="1">
      <formula>"esterreur(reference)"</formula>
    </cfRule>
  </conditionalFormatting>
  <conditionalFormatting sqref="L98">
    <cfRule type="expression" dxfId="970" priority="294" stopIfTrue="1">
      <formula>"esterreur(reference)"</formula>
    </cfRule>
  </conditionalFormatting>
  <conditionalFormatting sqref="L99">
    <cfRule type="expression" dxfId="969" priority="293" stopIfTrue="1">
      <formula>"esterreur(reference)"</formula>
    </cfRule>
  </conditionalFormatting>
  <conditionalFormatting sqref="L101">
    <cfRule type="expression" dxfId="968" priority="292" stopIfTrue="1">
      <formula>"esterreur(reference)"</formula>
    </cfRule>
  </conditionalFormatting>
  <conditionalFormatting sqref="L102">
    <cfRule type="expression" dxfId="967" priority="291" stopIfTrue="1">
      <formula>"esterreur(reference)"</formula>
    </cfRule>
  </conditionalFormatting>
  <conditionalFormatting sqref="L103">
    <cfRule type="expression" dxfId="966" priority="290" stopIfTrue="1">
      <formula>"esterreur(reference)"</formula>
    </cfRule>
  </conditionalFormatting>
  <conditionalFormatting sqref="L111">
    <cfRule type="expression" dxfId="965" priority="289" stopIfTrue="1">
      <formula>"esterreur(reference)"</formula>
    </cfRule>
  </conditionalFormatting>
  <conditionalFormatting sqref="L112">
    <cfRule type="expression" dxfId="964" priority="288" stopIfTrue="1">
      <formula>"esterreur(reference)"</formula>
    </cfRule>
  </conditionalFormatting>
  <conditionalFormatting sqref="L207">
    <cfRule type="expression" dxfId="963" priority="249" stopIfTrue="1">
      <formula>"esterreur(reference)"</formula>
    </cfRule>
  </conditionalFormatting>
  <conditionalFormatting sqref="L114">
    <cfRule type="expression" dxfId="962" priority="287" stopIfTrue="1">
      <formula>"esterreur(reference)"</formula>
    </cfRule>
  </conditionalFormatting>
  <conditionalFormatting sqref="L116:L119">
    <cfRule type="expression" dxfId="961" priority="286" stopIfTrue="1">
      <formula>"esterreur(reference)"</formula>
    </cfRule>
  </conditionalFormatting>
  <conditionalFormatting sqref="L120">
    <cfRule type="expression" dxfId="960" priority="285" stopIfTrue="1">
      <formula>"esterreur(reference)"</formula>
    </cfRule>
  </conditionalFormatting>
  <conditionalFormatting sqref="L130">
    <cfRule type="expression" dxfId="959" priority="282" stopIfTrue="1">
      <formula>"esterreur(reference)"</formula>
    </cfRule>
  </conditionalFormatting>
  <conditionalFormatting sqref="L124">
    <cfRule type="expression" dxfId="958" priority="284" stopIfTrue="1">
      <formula>"esterreur(reference)"</formula>
    </cfRule>
  </conditionalFormatting>
  <conditionalFormatting sqref="L123">
    <cfRule type="expression" dxfId="957" priority="283" stopIfTrue="1">
      <formula>"esterreur(reference)"</formula>
    </cfRule>
  </conditionalFormatting>
  <conditionalFormatting sqref="L138">
    <cfRule type="expression" dxfId="956" priority="276" stopIfTrue="1">
      <formula>"esterreur(reference)"</formula>
    </cfRule>
  </conditionalFormatting>
  <conditionalFormatting sqref="L131">
    <cfRule type="expression" dxfId="955" priority="281" stopIfTrue="1">
      <formula>"esterreur(reference)"</formula>
    </cfRule>
  </conditionalFormatting>
  <conditionalFormatting sqref="L132">
    <cfRule type="expression" dxfId="954" priority="280" stopIfTrue="1">
      <formula>"esterreur(reference)"</formula>
    </cfRule>
  </conditionalFormatting>
  <conditionalFormatting sqref="L133">
    <cfRule type="expression" dxfId="953" priority="279" stopIfTrue="1">
      <formula>"esterreur(reference)"</formula>
    </cfRule>
  </conditionalFormatting>
  <conditionalFormatting sqref="L139">
    <cfRule type="expression" dxfId="952" priority="275" stopIfTrue="1">
      <formula>"esterreur(reference)"</formula>
    </cfRule>
  </conditionalFormatting>
  <conditionalFormatting sqref="L136">
    <cfRule type="expression" dxfId="951" priority="278" stopIfTrue="1">
      <formula>"esterreur(reference)"</formula>
    </cfRule>
  </conditionalFormatting>
  <conditionalFormatting sqref="L137">
    <cfRule type="expression" dxfId="950" priority="277" stopIfTrue="1">
      <formula>"esterreur(reference)"</formula>
    </cfRule>
  </conditionalFormatting>
  <conditionalFormatting sqref="L140">
    <cfRule type="expression" dxfId="949" priority="274" stopIfTrue="1">
      <formula>"esterreur(reference)"</formula>
    </cfRule>
  </conditionalFormatting>
  <conditionalFormatting sqref="L141">
    <cfRule type="expression" dxfId="948" priority="273" stopIfTrue="1">
      <formula>"esterreur(reference)"</formula>
    </cfRule>
  </conditionalFormatting>
  <conditionalFormatting sqref="L142">
    <cfRule type="expression" dxfId="947" priority="272" stopIfTrue="1">
      <formula>"esterreur(reference)"</formula>
    </cfRule>
  </conditionalFormatting>
  <conditionalFormatting sqref="L143">
    <cfRule type="expression" dxfId="946" priority="271" stopIfTrue="1">
      <formula>"esterreur(reference)"</formula>
    </cfRule>
  </conditionalFormatting>
  <conditionalFormatting sqref="L144">
    <cfRule type="expression" dxfId="945" priority="270" stopIfTrue="1">
      <formula>"esterreur(reference)"</formula>
    </cfRule>
  </conditionalFormatting>
  <conditionalFormatting sqref="L145">
    <cfRule type="expression" dxfId="944" priority="269" stopIfTrue="1">
      <formula>"esterreur(reference)"</formula>
    </cfRule>
  </conditionalFormatting>
  <conditionalFormatting sqref="L146">
    <cfRule type="expression" dxfId="943" priority="268" stopIfTrue="1">
      <formula>"esterreur(reference)"</formula>
    </cfRule>
  </conditionalFormatting>
  <conditionalFormatting sqref="L147">
    <cfRule type="expression" dxfId="942" priority="267" stopIfTrue="1">
      <formula>"esterreur(reference)"</formula>
    </cfRule>
  </conditionalFormatting>
  <conditionalFormatting sqref="L155">
    <cfRule type="expression" dxfId="941" priority="266" stopIfTrue="1">
      <formula>"esterreur(reference)"</formula>
    </cfRule>
  </conditionalFormatting>
  <conditionalFormatting sqref="L157">
    <cfRule type="expression" dxfId="940" priority="264" stopIfTrue="1">
      <formula>"esterreur(reference)"</formula>
    </cfRule>
  </conditionalFormatting>
  <conditionalFormatting sqref="L156">
    <cfRule type="expression" dxfId="939" priority="265" stopIfTrue="1">
      <formula>"esterreur(reference)"</formula>
    </cfRule>
  </conditionalFormatting>
  <conditionalFormatting sqref="L115">
    <cfRule type="expression" dxfId="938" priority="263" stopIfTrue="1">
      <formula>"esterreur(reference)"</formula>
    </cfRule>
  </conditionalFormatting>
  <conditionalFormatting sqref="L113">
    <cfRule type="expression" dxfId="937" priority="262" stopIfTrue="1">
      <formula>"esterreur(reference)"</formula>
    </cfRule>
  </conditionalFormatting>
  <conditionalFormatting sqref="L171">
    <cfRule type="expression" dxfId="936" priority="261" stopIfTrue="1">
      <formula>"esterreur(reference)"</formula>
    </cfRule>
  </conditionalFormatting>
  <conditionalFormatting sqref="L174">
    <cfRule type="expression" dxfId="935" priority="260" stopIfTrue="1">
      <formula>"esterreur(reference)"</formula>
    </cfRule>
  </conditionalFormatting>
  <conditionalFormatting sqref="L177">
    <cfRule type="expression" dxfId="934" priority="259" stopIfTrue="1">
      <formula>"esterreur(reference)"</formula>
    </cfRule>
  </conditionalFormatting>
  <conditionalFormatting sqref="L187">
    <cfRule type="expression" dxfId="933" priority="258" stopIfTrue="1">
      <formula>"esterreur(reference)"</formula>
    </cfRule>
  </conditionalFormatting>
  <conditionalFormatting sqref="L197">
    <cfRule type="expression" dxfId="932" priority="257" stopIfTrue="1">
      <formula>"esterreur(reference)"</formula>
    </cfRule>
  </conditionalFormatting>
  <conditionalFormatting sqref="L199">
    <cfRule type="expression" dxfId="931" priority="256" stopIfTrue="1">
      <formula>"esterreur(reference)"</formula>
    </cfRule>
  </conditionalFormatting>
  <conditionalFormatting sqref="L198">
    <cfRule type="expression" dxfId="930" priority="255" stopIfTrue="1">
      <formula>"esterreur(reference)"</formula>
    </cfRule>
  </conditionalFormatting>
  <conditionalFormatting sqref="L200">
    <cfRule type="expression" dxfId="929" priority="254" stopIfTrue="1">
      <formula>"esterreur(reference)"</formula>
    </cfRule>
  </conditionalFormatting>
  <conditionalFormatting sqref="L201">
    <cfRule type="expression" dxfId="928" priority="253" stopIfTrue="1">
      <formula>"esterreur(reference)"</formula>
    </cfRule>
  </conditionalFormatting>
  <conditionalFormatting sqref="L202:L204">
    <cfRule type="expression" dxfId="927" priority="252" stopIfTrue="1">
      <formula>"esterreur(reference)"</formula>
    </cfRule>
  </conditionalFormatting>
  <conditionalFormatting sqref="L206">
    <cfRule type="expression" dxfId="926" priority="250" stopIfTrue="1">
      <formula>"esterreur(reference)"</formula>
    </cfRule>
  </conditionalFormatting>
  <conditionalFormatting sqref="L205">
    <cfRule type="expression" dxfId="925" priority="251" stopIfTrue="1">
      <formula>"esterreur(reference)"</formula>
    </cfRule>
  </conditionalFormatting>
  <conditionalFormatting sqref="L208">
    <cfRule type="expression" dxfId="924" priority="248" stopIfTrue="1">
      <formula>"esterreur(reference)"</formula>
    </cfRule>
  </conditionalFormatting>
  <conditionalFormatting sqref="L211:L224">
    <cfRule type="expression" dxfId="923" priority="247" stopIfTrue="1">
      <formula>"esterreur(reference)"</formula>
    </cfRule>
  </conditionalFormatting>
  <conditionalFormatting sqref="L225:L227">
    <cfRule type="expression" dxfId="922" priority="246" stopIfTrue="1">
      <formula>"esterreur(reference)"</formula>
    </cfRule>
  </conditionalFormatting>
  <conditionalFormatting sqref="L180">
    <cfRule type="expression" dxfId="921" priority="245" stopIfTrue="1">
      <formula>"esterreur(reference)"</formula>
    </cfRule>
  </conditionalFormatting>
  <conditionalFormatting sqref="L243">
    <cfRule type="expression" dxfId="920" priority="244" stopIfTrue="1">
      <formula>"esterreur(reference)"</formula>
    </cfRule>
  </conditionalFormatting>
  <conditionalFormatting sqref="L246">
    <cfRule type="expression" dxfId="919" priority="243" stopIfTrue="1">
      <formula>"esterreur(reference)"</formula>
    </cfRule>
  </conditionalFormatting>
  <conditionalFormatting sqref="L253">
    <cfRule type="expression" dxfId="918" priority="242" stopIfTrue="1">
      <formula>"esterreur(reference)"</formula>
    </cfRule>
  </conditionalFormatting>
  <conditionalFormatting sqref="L254">
    <cfRule type="expression" dxfId="917" priority="241" stopIfTrue="1">
      <formula>"esterreur(reference)"</formula>
    </cfRule>
  </conditionalFormatting>
  <conditionalFormatting sqref="L255">
    <cfRule type="expression" dxfId="916" priority="240" stopIfTrue="1">
      <formula>"esterreur(reference)"</formula>
    </cfRule>
  </conditionalFormatting>
  <conditionalFormatting sqref="L256">
    <cfRule type="expression" dxfId="915" priority="239" stopIfTrue="1">
      <formula>"esterreur(reference)"</formula>
    </cfRule>
  </conditionalFormatting>
  <conditionalFormatting sqref="L257">
    <cfRule type="expression" dxfId="914" priority="238" stopIfTrue="1">
      <formula>"esterreur(reference)"</formula>
    </cfRule>
  </conditionalFormatting>
  <conditionalFormatting sqref="L258">
    <cfRule type="expression" dxfId="913" priority="237" stopIfTrue="1">
      <formula>"esterreur(reference)"</formula>
    </cfRule>
  </conditionalFormatting>
  <conditionalFormatting sqref="L259">
    <cfRule type="expression" dxfId="912" priority="236" stopIfTrue="1">
      <formula>"esterreur(reference)"</formula>
    </cfRule>
  </conditionalFormatting>
  <conditionalFormatting sqref="L260">
    <cfRule type="expression" dxfId="911" priority="235" stopIfTrue="1">
      <formula>"esterreur(reference)"</formula>
    </cfRule>
  </conditionalFormatting>
  <conditionalFormatting sqref="L261">
    <cfRule type="expression" dxfId="910" priority="234" stopIfTrue="1">
      <formula>"esterreur(reference)"</formula>
    </cfRule>
  </conditionalFormatting>
  <conditionalFormatting sqref="L262">
    <cfRule type="expression" dxfId="909" priority="233" stopIfTrue="1">
      <formula>"esterreur(reference)"</formula>
    </cfRule>
  </conditionalFormatting>
  <conditionalFormatting sqref="L263:L264">
    <cfRule type="expression" dxfId="908" priority="232" stopIfTrue="1">
      <formula>"esterreur(reference)"</formula>
    </cfRule>
  </conditionalFormatting>
  <conditionalFormatting sqref="L268">
    <cfRule type="expression" dxfId="907" priority="230" stopIfTrue="1">
      <formula>"esterreur(reference)"</formula>
    </cfRule>
  </conditionalFormatting>
  <conditionalFormatting sqref="L267">
    <cfRule type="expression" dxfId="906" priority="231" stopIfTrue="1">
      <formula>"esterreur(reference)"</formula>
    </cfRule>
  </conditionalFormatting>
  <conditionalFormatting sqref="L269">
    <cfRule type="expression" dxfId="905" priority="229" stopIfTrue="1">
      <formula>"esterreur(reference)"</formula>
    </cfRule>
  </conditionalFormatting>
  <conditionalFormatting sqref="L270">
    <cfRule type="expression" dxfId="904" priority="228" stopIfTrue="1">
      <formula>"esterreur(reference)"</formula>
    </cfRule>
  </conditionalFormatting>
  <conditionalFormatting sqref="L272:L273">
    <cfRule type="expression" dxfId="903" priority="226" stopIfTrue="1">
      <formula>"esterreur(reference)"</formula>
    </cfRule>
  </conditionalFormatting>
  <conditionalFormatting sqref="L295:L300">
    <cfRule type="expression" dxfId="902" priority="224" stopIfTrue="1">
      <formula>"esterreur(reference)"</formula>
    </cfRule>
  </conditionalFormatting>
  <conditionalFormatting sqref="L301">
    <cfRule type="expression" dxfId="901" priority="223" stopIfTrue="1">
      <formula>"esterreur(reference)"</formula>
    </cfRule>
  </conditionalFormatting>
  <conditionalFormatting sqref="L302">
    <cfRule type="expression" dxfId="900" priority="222" stopIfTrue="1">
      <formula>"esterreur(reference)"</formula>
    </cfRule>
  </conditionalFormatting>
  <conditionalFormatting sqref="L306">
    <cfRule type="expression" dxfId="899" priority="221" stopIfTrue="1">
      <formula>"esterreur(reference)"</formula>
    </cfRule>
  </conditionalFormatting>
  <conditionalFormatting sqref="L307">
    <cfRule type="expression" dxfId="898" priority="220" stopIfTrue="1">
      <formula>"esterreur(reference)"</formula>
    </cfRule>
  </conditionalFormatting>
  <conditionalFormatting sqref="L311">
    <cfRule type="expression" dxfId="897" priority="219" stopIfTrue="1">
      <formula>"esterreur(reference)"</formula>
    </cfRule>
  </conditionalFormatting>
  <conditionalFormatting sqref="L317">
    <cfRule type="expression" dxfId="896" priority="218" stopIfTrue="1">
      <formula>"esterreur(reference)"</formula>
    </cfRule>
  </conditionalFormatting>
  <conditionalFormatting sqref="L318">
    <cfRule type="expression" dxfId="895" priority="217" stopIfTrue="1">
      <formula>"esterreur(reference)"</formula>
    </cfRule>
  </conditionalFormatting>
  <conditionalFormatting sqref="K5">
    <cfRule type="expression" dxfId="894" priority="211" stopIfTrue="1">
      <formula>"esterreur(reference)"</formula>
    </cfRule>
  </conditionalFormatting>
  <conditionalFormatting sqref="L5">
    <cfRule type="expression" dxfId="893" priority="210" stopIfTrue="1">
      <formula>"esterreur(reference)"</formula>
    </cfRule>
  </conditionalFormatting>
  <conditionalFormatting sqref="K182">
    <cfRule type="expression" dxfId="892" priority="209" stopIfTrue="1">
      <formula>"esterreur(reference)"</formula>
    </cfRule>
  </conditionalFormatting>
  <conditionalFormatting sqref="K243">
    <cfRule type="expression" dxfId="891" priority="208" stopIfTrue="1">
      <formula>"esterreur(reference)"</formula>
    </cfRule>
  </conditionalFormatting>
  <conditionalFormatting sqref="K246">
    <cfRule type="expression" dxfId="890" priority="207" stopIfTrue="1">
      <formula>"esterreur(reference)"</formula>
    </cfRule>
  </conditionalFormatting>
  <conditionalFormatting sqref="J306:J307">
    <cfRule type="expression" dxfId="889" priority="206" stopIfTrue="1">
      <formula>"esterreur(reference)"</formula>
    </cfRule>
  </conditionalFormatting>
  <conditionalFormatting sqref="K187">
    <cfRule type="expression" dxfId="888" priority="205" stopIfTrue="1">
      <formula>"esterreur(reference)"</formula>
    </cfRule>
  </conditionalFormatting>
  <conditionalFormatting sqref="K190">
    <cfRule type="expression" dxfId="887" priority="204" stopIfTrue="1">
      <formula>"esterreur(reference)"</formula>
    </cfRule>
  </conditionalFormatting>
  <conditionalFormatting sqref="J311">
    <cfRule type="expression" dxfId="886" priority="203" stopIfTrue="1">
      <formula>"esterreur(reference)"</formula>
    </cfRule>
  </conditionalFormatting>
  <conditionalFormatting sqref="L364:L375">
    <cfRule type="expression" dxfId="885" priority="202" stopIfTrue="1">
      <formula>"esterreur(reference)"</formula>
    </cfRule>
  </conditionalFormatting>
  <conditionalFormatting sqref="L377:L393">
    <cfRule type="expression" dxfId="884" priority="201" stopIfTrue="1">
      <formula>"esterreur(reference)"</formula>
    </cfRule>
  </conditionalFormatting>
  <conditionalFormatting sqref="K93">
    <cfRule type="expression" dxfId="883" priority="200" stopIfTrue="1">
      <formula>"esterreur(reference)"</formula>
    </cfRule>
  </conditionalFormatting>
  <conditionalFormatting sqref="K239">
    <cfRule type="expression" dxfId="882" priority="199" stopIfTrue="1">
      <formula>"esterreur(reference)"</formula>
    </cfRule>
  </conditionalFormatting>
  <conditionalFormatting sqref="L239">
    <cfRule type="expression" dxfId="881" priority="198" stopIfTrue="1">
      <formula>"esterreur(reference)"</formula>
    </cfRule>
  </conditionalFormatting>
  <conditionalFormatting sqref="F183">
    <cfRule type="expression" dxfId="880" priority="197" stopIfTrue="1">
      <formula>"esterreur(reference)"</formula>
    </cfRule>
  </conditionalFormatting>
  <conditionalFormatting sqref="J359">
    <cfRule type="expression" dxfId="879" priority="196" stopIfTrue="1">
      <formula>"esterreur(reference)"</formula>
    </cfRule>
  </conditionalFormatting>
  <conditionalFormatting sqref="L359">
    <cfRule type="expression" dxfId="878" priority="195" stopIfTrue="1">
      <formula>"esterreur(reference)"</formula>
    </cfRule>
  </conditionalFormatting>
  <conditionalFormatting sqref="S185">
    <cfRule type="expression" dxfId="877" priority="194" stopIfTrue="1">
      <formula>"esterreur(reference)"</formula>
    </cfRule>
  </conditionalFormatting>
  <conditionalFormatting sqref="K286">
    <cfRule type="expression" dxfId="876" priority="193" stopIfTrue="1">
      <formula>"esterreur(reference)"</formula>
    </cfRule>
  </conditionalFormatting>
  <conditionalFormatting sqref="AO408:AO413">
    <cfRule type="cellIs" dxfId="875" priority="192" operator="greaterThan">
      <formula>0</formula>
    </cfRule>
  </conditionalFormatting>
  <conditionalFormatting sqref="L71">
    <cfRule type="expression" dxfId="874" priority="191" stopIfTrue="1">
      <formula>"esterreur(reference)"</formula>
    </cfRule>
  </conditionalFormatting>
  <conditionalFormatting sqref="L210">
    <cfRule type="expression" dxfId="873" priority="188" stopIfTrue="1">
      <formula>"esterreur(reference)"</formula>
    </cfRule>
  </conditionalFormatting>
  <conditionalFormatting sqref="L122">
    <cfRule type="expression" dxfId="872" priority="190" stopIfTrue="1">
      <formula>"esterreur(reference)"</formula>
    </cfRule>
  </conditionalFormatting>
  <conditionalFormatting sqref="L266">
    <cfRule type="expression" dxfId="871" priority="187" stopIfTrue="1">
      <formula>"esterreur(reference)"</formula>
    </cfRule>
  </conditionalFormatting>
  <conditionalFormatting sqref="L135">
    <cfRule type="expression" dxfId="870" priority="189" stopIfTrue="1">
      <formula>"esterreur(reference)"</formula>
    </cfRule>
  </conditionalFormatting>
  <conditionalFormatting sqref="L330">
    <cfRule type="expression" dxfId="869" priority="186" stopIfTrue="1">
      <formula>"esterreur(reference)"</formula>
    </cfRule>
  </conditionalFormatting>
  <conditionalFormatting sqref="L75">
    <cfRule type="expression" dxfId="868" priority="185" stopIfTrue="1">
      <formula>"esterreur(reference)"</formula>
    </cfRule>
  </conditionalFormatting>
  <conditionalFormatting sqref="L60">
    <cfRule type="expression" dxfId="867" priority="183" stopIfTrue="1">
      <formula>"esterreur(reference)"</formula>
    </cfRule>
  </conditionalFormatting>
  <conditionalFormatting sqref="L59">
    <cfRule type="expression" dxfId="866" priority="184" stopIfTrue="1">
      <formula>"esterreur(reference)"</formula>
    </cfRule>
  </conditionalFormatting>
  <conditionalFormatting sqref="F5">
    <cfRule type="expression" dxfId="865" priority="182" stopIfTrue="1">
      <formula>"esterreur(reference)"</formula>
    </cfRule>
  </conditionalFormatting>
  <conditionalFormatting sqref="O25:Q30 Q18 O83:Q85 O41:Q41 O72:Q72 Q24 O13:O14 O16 O18:O24 O49:Q54 O31:P40 O42:P48 Q6:Q14">
    <cfRule type="expression" dxfId="864" priority="177" stopIfTrue="1">
      <formula>"esterreur(reference)"</formula>
    </cfRule>
  </conditionalFormatting>
  <conditionalFormatting sqref="P5">
    <cfRule type="expression" dxfId="863" priority="154" stopIfTrue="1">
      <formula>"esterreur(reference)"</formula>
    </cfRule>
  </conditionalFormatting>
  <conditionalFormatting sqref="Q32">
    <cfRule type="expression" dxfId="862" priority="172" stopIfTrue="1">
      <formula>"esterreur(reference)"</formula>
    </cfRule>
  </conditionalFormatting>
  <conditionalFormatting sqref="Q35">
    <cfRule type="expression" dxfId="861" priority="171" stopIfTrue="1">
      <formula>"esterreur(reference)"</formula>
    </cfRule>
  </conditionalFormatting>
  <conditionalFormatting sqref="O55:P56 O71:P71">
    <cfRule type="expression" dxfId="860" priority="178" stopIfTrue="1">
      <formula>"esterreur(reference)"</formula>
    </cfRule>
  </conditionalFormatting>
  <conditionalFormatting sqref="O61:P70">
    <cfRule type="expression" dxfId="859" priority="179" stopIfTrue="1">
      <formula>"esterreur(reference)"</formula>
    </cfRule>
  </conditionalFormatting>
  <conditionalFormatting sqref="O57:P59">
    <cfRule type="expression" dxfId="858" priority="180" stopIfTrue="1">
      <formula>"esterreur(reference)"</formula>
    </cfRule>
  </conditionalFormatting>
  <conditionalFormatting sqref="O60:P60">
    <cfRule type="expression" dxfId="857" priority="181" stopIfTrue="1">
      <formula>"esterreur(reference)"</formula>
    </cfRule>
  </conditionalFormatting>
  <conditionalFormatting sqref="Q19 Q21:Q23">
    <cfRule type="expression" dxfId="856" priority="175" stopIfTrue="1">
      <formula>"esterreur(reference)"</formula>
    </cfRule>
  </conditionalFormatting>
  <conditionalFormatting sqref="Q16:Q17">
    <cfRule type="expression" dxfId="855" priority="176" stopIfTrue="1">
      <formula>"esterreur(reference)"</formula>
    </cfRule>
  </conditionalFormatting>
  <conditionalFormatting sqref="Q20">
    <cfRule type="expression" dxfId="854" priority="174" stopIfTrue="1">
      <formula>"esterreur(reference)"</formula>
    </cfRule>
  </conditionalFormatting>
  <conditionalFormatting sqref="Q31 Q33:Q34">
    <cfRule type="expression" dxfId="853" priority="173" stopIfTrue="1">
      <formula>"esterreur(reference)"</formula>
    </cfRule>
  </conditionalFormatting>
  <conditionalFormatting sqref="Q42">
    <cfRule type="expression" dxfId="852" priority="170" stopIfTrue="1">
      <formula>"esterreur(reference)"</formula>
    </cfRule>
  </conditionalFormatting>
  <conditionalFormatting sqref="Q43">
    <cfRule type="expression" dxfId="851" priority="169" stopIfTrue="1">
      <formula>"esterreur(reference)"</formula>
    </cfRule>
  </conditionalFormatting>
  <conditionalFormatting sqref="Q44">
    <cfRule type="expression" dxfId="850" priority="168" stopIfTrue="1">
      <formula>"esterreur(reference)"</formula>
    </cfRule>
  </conditionalFormatting>
  <conditionalFormatting sqref="Q45:Q48">
    <cfRule type="expression" dxfId="849" priority="167" stopIfTrue="1">
      <formula>"esterreur(reference)"</formula>
    </cfRule>
  </conditionalFormatting>
  <conditionalFormatting sqref="Q55">
    <cfRule type="expression" dxfId="848" priority="166" stopIfTrue="1">
      <formula>"esterreur(reference)"</formula>
    </cfRule>
  </conditionalFormatting>
  <conditionalFormatting sqref="Q56">
    <cfRule type="expression" dxfId="847" priority="165" stopIfTrue="1">
      <formula>"esterreur(reference)"</formula>
    </cfRule>
  </conditionalFormatting>
  <conditionalFormatting sqref="Q58">
    <cfRule type="expression" dxfId="846" priority="164" stopIfTrue="1">
      <formula>"esterreur(reference)"</formula>
    </cfRule>
  </conditionalFormatting>
  <conditionalFormatting sqref="Q61">
    <cfRule type="expression" dxfId="845" priority="163" stopIfTrue="1">
      <formula>"esterreur(reference)"</formula>
    </cfRule>
  </conditionalFormatting>
  <conditionalFormatting sqref="Q63">
    <cfRule type="expression" dxfId="844" priority="162" stopIfTrue="1">
      <formula>"esterreur(reference)"</formula>
    </cfRule>
  </conditionalFormatting>
  <conditionalFormatting sqref="Q62">
    <cfRule type="expression" dxfId="843" priority="161" stopIfTrue="1">
      <formula>"esterreur(reference)"</formula>
    </cfRule>
  </conditionalFormatting>
  <conditionalFormatting sqref="Q64">
    <cfRule type="expression" dxfId="842" priority="160" stopIfTrue="1">
      <formula>"esterreur(reference)"</formula>
    </cfRule>
  </conditionalFormatting>
  <conditionalFormatting sqref="Q65">
    <cfRule type="expression" dxfId="841" priority="159" stopIfTrue="1">
      <formula>"esterreur(reference)"</formula>
    </cfRule>
  </conditionalFormatting>
  <conditionalFormatting sqref="Q66:Q69">
    <cfRule type="expression" dxfId="840" priority="158" stopIfTrue="1">
      <formula>"esterreur(reference)"</formula>
    </cfRule>
  </conditionalFormatting>
  <conditionalFormatting sqref="Q70">
    <cfRule type="expression" dxfId="839" priority="157" stopIfTrue="1">
      <formula>"esterreur(reference)"</formula>
    </cfRule>
  </conditionalFormatting>
  <conditionalFormatting sqref="Q75:Q82">
    <cfRule type="expression" dxfId="838" priority="156" stopIfTrue="1">
      <formula>"esterreur(reference)"</formula>
    </cfRule>
  </conditionalFormatting>
  <conditionalFormatting sqref="Q57">
    <cfRule type="expression" dxfId="837" priority="155" stopIfTrue="1">
      <formula>"esterreur(reference)"</formula>
    </cfRule>
  </conditionalFormatting>
  <conditionalFormatting sqref="Q5">
    <cfRule type="expression" dxfId="836" priority="153" stopIfTrue="1">
      <formula>"esterreur(reference)"</formula>
    </cfRule>
  </conditionalFormatting>
  <conditionalFormatting sqref="Q71">
    <cfRule type="expression" dxfId="835" priority="152" stopIfTrue="1">
      <formula>"esterreur(reference)"</formula>
    </cfRule>
  </conditionalFormatting>
  <conditionalFormatting sqref="Q60">
    <cfRule type="expression" dxfId="834" priority="150" stopIfTrue="1">
      <formula>"esterreur(reference)"</formula>
    </cfRule>
  </conditionalFormatting>
  <conditionalFormatting sqref="P98">
    <cfRule type="expression" dxfId="833" priority="149" stopIfTrue="1">
      <formula>"esterreur(reference)"</formula>
    </cfRule>
  </conditionalFormatting>
  <conditionalFormatting sqref="Q59">
    <cfRule type="expression" dxfId="832" priority="151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831" priority="145" stopIfTrue="1">
      <formula>"esterreur(reference)"</formula>
    </cfRule>
  </conditionalFormatting>
  <conditionalFormatting sqref="O141:P147">
    <cfRule type="expression" dxfId="830" priority="146" stopIfTrue="1">
      <formula>"esterreur(reference)"</formula>
    </cfRule>
  </conditionalFormatting>
  <conditionalFormatting sqref="O137:P139">
    <cfRule type="expression" dxfId="829" priority="147" stopIfTrue="1">
      <formula>"esterreur(reference)"</formula>
    </cfRule>
  </conditionalFormatting>
  <conditionalFormatting sqref="O140:P140">
    <cfRule type="expression" dxfId="828" priority="148" stopIfTrue="1">
      <formula>"esterreur(reference)"</formula>
    </cfRule>
  </conditionalFormatting>
  <conditionalFormatting sqref="Q94:Q95">
    <cfRule type="expression" dxfId="827" priority="144" stopIfTrue="1">
      <formula>"esterreur(reference)"</formula>
    </cfRule>
  </conditionalFormatting>
  <conditionalFormatting sqref="Q98">
    <cfRule type="expression" dxfId="826" priority="143" stopIfTrue="1">
      <formula>"esterreur(reference)"</formula>
    </cfRule>
  </conditionalFormatting>
  <conditionalFormatting sqref="Q101">
    <cfRule type="expression" dxfId="825" priority="142" stopIfTrue="1">
      <formula>"esterreur(reference)"</formula>
    </cfRule>
  </conditionalFormatting>
  <conditionalFormatting sqref="Q102">
    <cfRule type="expression" dxfId="824" priority="141" stopIfTrue="1">
      <formula>"esterreur(reference)"</formula>
    </cfRule>
  </conditionalFormatting>
  <conditionalFormatting sqref="Q103">
    <cfRule type="expression" dxfId="823" priority="140" stopIfTrue="1">
      <formula>"esterreur(reference)"</formula>
    </cfRule>
  </conditionalFormatting>
  <conditionalFormatting sqref="Q111">
    <cfRule type="expression" dxfId="822" priority="139" stopIfTrue="1">
      <formula>"esterreur(reference)"</formula>
    </cfRule>
  </conditionalFormatting>
  <conditionalFormatting sqref="Q112">
    <cfRule type="expression" dxfId="821" priority="138" stopIfTrue="1">
      <formula>"esterreur(reference)"</formula>
    </cfRule>
  </conditionalFormatting>
  <conditionalFormatting sqref="Q114">
    <cfRule type="expression" dxfId="820" priority="137" stopIfTrue="1">
      <formula>"esterreur(reference)"</formula>
    </cfRule>
  </conditionalFormatting>
  <conditionalFormatting sqref="Q116:Q119">
    <cfRule type="expression" dxfId="819" priority="136" stopIfTrue="1">
      <formula>"esterreur(reference)"</formula>
    </cfRule>
  </conditionalFormatting>
  <conditionalFormatting sqref="Q120">
    <cfRule type="expression" dxfId="818" priority="135" stopIfTrue="1">
      <formula>"esterreur(reference)"</formula>
    </cfRule>
  </conditionalFormatting>
  <conditionalFormatting sqref="Q130">
    <cfRule type="expression" dxfId="817" priority="132" stopIfTrue="1">
      <formula>"esterreur(reference)"</formula>
    </cfRule>
  </conditionalFormatting>
  <conditionalFormatting sqref="Q124">
    <cfRule type="expression" dxfId="816" priority="134" stopIfTrue="1">
      <formula>"esterreur(reference)"</formula>
    </cfRule>
  </conditionalFormatting>
  <conditionalFormatting sqref="Q123">
    <cfRule type="expression" dxfId="815" priority="133" stopIfTrue="1">
      <formula>"esterreur(reference)"</formula>
    </cfRule>
  </conditionalFormatting>
  <conditionalFormatting sqref="Q139">
    <cfRule type="expression" dxfId="814" priority="125" stopIfTrue="1">
      <formula>"esterreur(reference)"</formula>
    </cfRule>
  </conditionalFormatting>
  <conditionalFormatting sqref="Q131">
    <cfRule type="expression" dxfId="813" priority="131" stopIfTrue="1">
      <formula>"esterreur(reference)"</formula>
    </cfRule>
  </conditionalFormatting>
  <conditionalFormatting sqref="Q132">
    <cfRule type="expression" dxfId="812" priority="130" stopIfTrue="1">
      <formula>"esterreur(reference)"</formula>
    </cfRule>
  </conditionalFormatting>
  <conditionalFormatting sqref="Q133">
    <cfRule type="expression" dxfId="811" priority="129" stopIfTrue="1">
      <formula>"esterreur(reference)"</formula>
    </cfRule>
  </conditionalFormatting>
  <conditionalFormatting sqref="Q141">
    <cfRule type="expression" dxfId="810" priority="123" stopIfTrue="1">
      <formula>"esterreur(reference)"</formula>
    </cfRule>
  </conditionalFormatting>
  <conditionalFormatting sqref="Q136">
    <cfRule type="expression" dxfId="809" priority="128" stopIfTrue="1">
      <formula>"esterreur(reference)"</formula>
    </cfRule>
  </conditionalFormatting>
  <conditionalFormatting sqref="Q137">
    <cfRule type="expression" dxfId="808" priority="127" stopIfTrue="1">
      <formula>"esterreur(reference)"</formula>
    </cfRule>
  </conditionalFormatting>
  <conditionalFormatting sqref="Q138">
    <cfRule type="expression" dxfId="807" priority="126" stopIfTrue="1">
      <formula>"esterreur(reference)"</formula>
    </cfRule>
  </conditionalFormatting>
  <conditionalFormatting sqref="Q143">
    <cfRule type="expression" dxfId="806" priority="121" stopIfTrue="1">
      <formula>"esterreur(reference)"</formula>
    </cfRule>
  </conditionalFormatting>
  <conditionalFormatting sqref="Q140">
    <cfRule type="expression" dxfId="805" priority="124" stopIfTrue="1">
      <formula>"esterreur(reference)"</formula>
    </cfRule>
  </conditionalFormatting>
  <conditionalFormatting sqref="Q142">
    <cfRule type="expression" dxfId="804" priority="122" stopIfTrue="1">
      <formula>"esterreur(reference)"</formula>
    </cfRule>
  </conditionalFormatting>
  <conditionalFormatting sqref="Q144">
    <cfRule type="expression" dxfId="803" priority="120" stopIfTrue="1">
      <formula>"esterreur(reference)"</formula>
    </cfRule>
  </conditionalFormatting>
  <conditionalFormatting sqref="Q145">
    <cfRule type="expression" dxfId="802" priority="119" stopIfTrue="1">
      <formula>"esterreur(reference)"</formula>
    </cfRule>
  </conditionalFormatting>
  <conditionalFormatting sqref="Q146">
    <cfRule type="expression" dxfId="801" priority="118" stopIfTrue="1">
      <formula>"esterreur(reference)"</formula>
    </cfRule>
  </conditionalFormatting>
  <conditionalFormatting sqref="Q147">
    <cfRule type="expression" dxfId="800" priority="117" stopIfTrue="1">
      <formula>"esterreur(reference)"</formula>
    </cfRule>
  </conditionalFormatting>
  <conditionalFormatting sqref="Q113">
    <cfRule type="expression" dxfId="799" priority="114" stopIfTrue="1">
      <formula>"esterreur(reference)"</formula>
    </cfRule>
  </conditionalFormatting>
  <conditionalFormatting sqref="Q155:Q161">
    <cfRule type="expression" dxfId="798" priority="116" stopIfTrue="1">
      <formula>"esterreur(reference)"</formula>
    </cfRule>
  </conditionalFormatting>
  <conditionalFormatting sqref="Q115">
    <cfRule type="expression" dxfId="797" priority="115" stopIfTrue="1">
      <formula>"esterreur(reference)"</formula>
    </cfRule>
  </conditionalFormatting>
  <conditionalFormatting sqref="P93">
    <cfRule type="expression" dxfId="796" priority="113" stopIfTrue="1">
      <formula>"esterreur(reference)"</formula>
    </cfRule>
  </conditionalFormatting>
  <conditionalFormatting sqref="Q122">
    <cfRule type="expression" dxfId="795" priority="112" stopIfTrue="1">
      <formula>"esterreur(reference)"</formula>
    </cfRule>
  </conditionalFormatting>
  <conditionalFormatting sqref="Q135">
    <cfRule type="expression" dxfId="794" priority="111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793" priority="108" stopIfTrue="1">
      <formula>"esterreur(reference)"</formula>
    </cfRule>
  </conditionalFormatting>
  <conditionalFormatting sqref="O219:P224">
    <cfRule type="expression" dxfId="792" priority="109" stopIfTrue="1">
      <formula>"esterreur(reference)"</formula>
    </cfRule>
  </conditionalFormatting>
  <conditionalFormatting sqref="O196:Q196">
    <cfRule type="expression" dxfId="791" priority="110" stopIfTrue="1">
      <formula>"esterreur(reference)"</formula>
    </cfRule>
  </conditionalFormatting>
  <conditionalFormatting sqref="Q171">
    <cfRule type="expression" dxfId="790" priority="107" stopIfTrue="1">
      <formula>"esterreur(reference)"</formula>
    </cfRule>
  </conditionalFormatting>
  <conditionalFormatting sqref="Q174">
    <cfRule type="expression" dxfId="789" priority="106" stopIfTrue="1">
      <formula>"esterreur(reference)"</formula>
    </cfRule>
  </conditionalFormatting>
  <conditionalFormatting sqref="Q177">
    <cfRule type="expression" dxfId="788" priority="105" stopIfTrue="1">
      <formula>"esterreur(reference)"</formula>
    </cfRule>
  </conditionalFormatting>
  <conditionalFormatting sqref="Q183">
    <cfRule type="expression" dxfId="787" priority="104" stopIfTrue="1">
      <formula>"esterreur(reference)"</formula>
    </cfRule>
  </conditionalFormatting>
  <conditionalFormatting sqref="Q187">
    <cfRule type="expression" dxfId="786" priority="103" stopIfTrue="1">
      <formula>"esterreur(reference)"</formula>
    </cfRule>
  </conditionalFormatting>
  <conditionalFormatting sqref="Q180">
    <cfRule type="expression" dxfId="785" priority="102" stopIfTrue="1">
      <formula>"esterreur(reference)"</formula>
    </cfRule>
  </conditionalFormatting>
  <conditionalFormatting sqref="P182">
    <cfRule type="expression" dxfId="784" priority="101" stopIfTrue="1">
      <formula>"esterreur(reference)"</formula>
    </cfRule>
  </conditionalFormatting>
  <conditionalFormatting sqref="P174">
    <cfRule type="expression" dxfId="783" priority="100" stopIfTrue="1">
      <formula>"esterreur(reference)"</formula>
    </cfRule>
  </conditionalFormatting>
  <conditionalFormatting sqref="P177">
    <cfRule type="expression" dxfId="782" priority="99" stopIfTrue="1">
      <formula>"esterreur(reference)"</formula>
    </cfRule>
  </conditionalFormatting>
  <conditionalFormatting sqref="P180">
    <cfRule type="expression" dxfId="781" priority="98" stopIfTrue="1">
      <formula>"esterreur(reference)"</formula>
    </cfRule>
  </conditionalFormatting>
  <conditionalFormatting sqref="P187">
    <cfRule type="expression" dxfId="780" priority="97" stopIfTrue="1">
      <formula>"esterreur(reference)"</formula>
    </cfRule>
  </conditionalFormatting>
  <conditionalFormatting sqref="P190">
    <cfRule type="expression" dxfId="779" priority="96" stopIfTrue="1">
      <formula>"esterreur(reference)"</formula>
    </cfRule>
  </conditionalFormatting>
  <conditionalFormatting sqref="O287:Q287 O288:P288 O242:Q242 O251:Q252 O284:Q284 O253:P274">
    <cfRule type="expression" dxfId="778" priority="93" stopIfTrue="1">
      <formula>"esterreur(reference)"</formula>
    </cfRule>
  </conditionalFormatting>
  <conditionalFormatting sqref="O275:P280">
    <cfRule type="expression" dxfId="777" priority="94" stopIfTrue="1">
      <formula>"esterreur(reference)"</formula>
    </cfRule>
  </conditionalFormatting>
  <conditionalFormatting sqref="O281:P283">
    <cfRule type="expression" dxfId="776" priority="95" stopIfTrue="1">
      <formula>"esterreur(reference)"</formula>
    </cfRule>
  </conditionalFormatting>
  <conditionalFormatting sqref="Q243">
    <cfRule type="expression" dxfId="775" priority="92" stopIfTrue="1">
      <formula>"esterreur(reference)"</formula>
    </cfRule>
  </conditionalFormatting>
  <conditionalFormatting sqref="Q246">
    <cfRule type="expression" dxfId="774" priority="91" stopIfTrue="1">
      <formula>"esterreur(reference)"</formula>
    </cfRule>
  </conditionalFormatting>
  <conditionalFormatting sqref="Q253">
    <cfRule type="expression" dxfId="773" priority="90" stopIfTrue="1">
      <formula>"esterreur(reference)"</formula>
    </cfRule>
  </conditionalFormatting>
  <conditionalFormatting sqref="Q254">
    <cfRule type="expression" dxfId="772" priority="89" stopIfTrue="1">
      <formula>"esterreur(reference)"</formula>
    </cfRule>
  </conditionalFormatting>
  <conditionalFormatting sqref="Q255">
    <cfRule type="expression" dxfId="771" priority="88" stopIfTrue="1">
      <formula>"esterreur(reference)"</formula>
    </cfRule>
  </conditionalFormatting>
  <conditionalFormatting sqref="Q256">
    <cfRule type="expression" dxfId="770" priority="87" stopIfTrue="1">
      <formula>"esterreur(reference)"</formula>
    </cfRule>
  </conditionalFormatting>
  <conditionalFormatting sqref="Q257">
    <cfRule type="expression" dxfId="769" priority="86" stopIfTrue="1">
      <formula>"esterreur(reference)"</formula>
    </cfRule>
  </conditionalFormatting>
  <conditionalFormatting sqref="Q258">
    <cfRule type="expression" dxfId="768" priority="85" stopIfTrue="1">
      <formula>"esterreur(reference)"</formula>
    </cfRule>
  </conditionalFormatting>
  <conditionalFormatting sqref="Q259">
    <cfRule type="expression" dxfId="767" priority="84" stopIfTrue="1">
      <formula>"esterreur(reference)"</formula>
    </cfRule>
  </conditionalFormatting>
  <conditionalFormatting sqref="Q260">
    <cfRule type="expression" dxfId="766" priority="83" stopIfTrue="1">
      <formula>"esterreur(reference)"</formula>
    </cfRule>
  </conditionalFormatting>
  <conditionalFormatting sqref="Q261">
    <cfRule type="expression" dxfId="765" priority="82" stopIfTrue="1">
      <formula>"esterreur(reference)"</formula>
    </cfRule>
  </conditionalFormatting>
  <conditionalFormatting sqref="Q262">
    <cfRule type="expression" dxfId="764" priority="81" stopIfTrue="1">
      <formula>"esterreur(reference)"</formula>
    </cfRule>
  </conditionalFormatting>
  <conditionalFormatting sqref="Q263:Q264">
    <cfRule type="expression" dxfId="763" priority="80" stopIfTrue="1">
      <formula>"esterreur(reference)"</formula>
    </cfRule>
  </conditionalFormatting>
  <conditionalFormatting sqref="P240">
    <cfRule type="expression" dxfId="762" priority="79" stopIfTrue="1">
      <formula>"esterreur(reference)"</formula>
    </cfRule>
  </conditionalFormatting>
  <conditionalFormatting sqref="P243">
    <cfRule type="expression" dxfId="761" priority="78" stopIfTrue="1">
      <formula>"esterreur(reference)"</formula>
    </cfRule>
  </conditionalFormatting>
  <conditionalFormatting sqref="P246">
    <cfRule type="expression" dxfId="760" priority="77" stopIfTrue="1">
      <formula>"esterreur(reference)"</formula>
    </cfRule>
  </conditionalFormatting>
  <conditionalFormatting sqref="Q240">
    <cfRule type="expression" dxfId="759" priority="76" stopIfTrue="1">
      <formula>"esterreur(reference)"</formula>
    </cfRule>
  </conditionalFormatting>
  <conditionalFormatting sqref="P286">
    <cfRule type="expression" dxfId="758" priority="75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757" priority="73" stopIfTrue="1">
      <formula>"esterreur(reference)"</formula>
    </cfRule>
  </conditionalFormatting>
  <conditionalFormatting sqref="O316:Q316">
    <cfRule type="expression" dxfId="756" priority="74" stopIfTrue="1">
      <formula>"esterreur(reference)"</formula>
    </cfRule>
  </conditionalFormatting>
  <conditionalFormatting sqref="Q331:Q347">
    <cfRule type="expression" dxfId="755" priority="60" stopIfTrue="1">
      <formula>"esterreur(reference)"</formula>
    </cfRule>
  </conditionalFormatting>
  <conditionalFormatting sqref="Q325">
    <cfRule type="expression" dxfId="754" priority="64" stopIfTrue="1">
      <formula>"esterreur(reference)"</formula>
    </cfRule>
  </conditionalFormatting>
  <conditionalFormatting sqref="Q326">
    <cfRule type="expression" dxfId="753" priority="63" stopIfTrue="1">
      <formula>"esterreur(reference)"</formula>
    </cfRule>
  </conditionalFormatting>
  <conditionalFormatting sqref="Q327">
    <cfRule type="expression" dxfId="752" priority="62" stopIfTrue="1">
      <formula>"esterreur(reference)"</formula>
    </cfRule>
  </conditionalFormatting>
  <conditionalFormatting sqref="Q328">
    <cfRule type="expression" dxfId="751" priority="61" stopIfTrue="1">
      <formula>"esterreur(reference)"</formula>
    </cfRule>
  </conditionalFormatting>
  <conditionalFormatting sqref="Q294:Q300">
    <cfRule type="expression" dxfId="750" priority="72" stopIfTrue="1">
      <formula>"esterreur(reference)"</formula>
    </cfRule>
  </conditionalFormatting>
  <conditionalFormatting sqref="Q301">
    <cfRule type="expression" dxfId="749" priority="71" stopIfTrue="1">
      <formula>"esterreur(reference)"</formula>
    </cfRule>
  </conditionalFormatting>
  <conditionalFormatting sqref="Q302">
    <cfRule type="expression" dxfId="748" priority="70" stopIfTrue="1">
      <formula>"esterreur(reference)"</formula>
    </cfRule>
  </conditionalFormatting>
  <conditionalFormatting sqref="Q306">
    <cfRule type="expression" dxfId="747" priority="69" stopIfTrue="1">
      <formula>"esterreur(reference)"</formula>
    </cfRule>
  </conditionalFormatting>
  <conditionalFormatting sqref="Q307">
    <cfRule type="expression" dxfId="746" priority="68" stopIfTrue="1">
      <formula>"esterreur(reference)"</formula>
    </cfRule>
  </conditionalFormatting>
  <conditionalFormatting sqref="Q311">
    <cfRule type="expression" dxfId="745" priority="67" stopIfTrue="1">
      <formula>"esterreur(reference)"</formula>
    </cfRule>
  </conditionalFormatting>
  <conditionalFormatting sqref="Q317">
    <cfRule type="expression" dxfId="744" priority="66" stopIfTrue="1">
      <formula>"esterreur(reference)"</formula>
    </cfRule>
  </conditionalFormatting>
  <conditionalFormatting sqref="Q318">
    <cfRule type="expression" dxfId="743" priority="65" stopIfTrue="1">
      <formula>"esterreur(reference)"</formula>
    </cfRule>
  </conditionalFormatting>
  <conditionalFormatting sqref="O306:O307">
    <cfRule type="expression" dxfId="742" priority="59" stopIfTrue="1">
      <formula>"esterreur(reference)"</formula>
    </cfRule>
  </conditionalFormatting>
  <conditionalFormatting sqref="O311">
    <cfRule type="expression" dxfId="741" priority="58" stopIfTrue="1">
      <formula>"esterreur(reference)"</formula>
    </cfRule>
  </conditionalFormatting>
  <conditionalFormatting sqref="Q330">
    <cfRule type="expression" dxfId="740" priority="57" stopIfTrue="1">
      <formula>"esterreur(reference)"</formula>
    </cfRule>
  </conditionalFormatting>
  <conditionalFormatting sqref="O363:Q363 O364:P375">
    <cfRule type="expression" dxfId="739" priority="51" stopIfTrue="1">
      <formula>"esterreur(reference)"</formula>
    </cfRule>
  </conditionalFormatting>
  <conditionalFormatting sqref="O358:Q358">
    <cfRule type="expression" dxfId="738" priority="52" stopIfTrue="1">
      <formula>"esterreur(reference)"</formula>
    </cfRule>
  </conditionalFormatting>
  <conditionalFormatting sqref="O376:Q376 O377:P392">
    <cfRule type="expression" dxfId="737" priority="53" stopIfTrue="1">
      <formula>"esterreur(reference)"</formula>
    </cfRule>
  </conditionalFormatting>
  <conditionalFormatting sqref="O395:Q398 O393:P393">
    <cfRule type="expression" dxfId="736" priority="54" stopIfTrue="1">
      <formula>"esterreur(reference)"</formula>
    </cfRule>
  </conditionalFormatting>
  <conditionalFormatting sqref="O360:Q362 P359">
    <cfRule type="expression" dxfId="735" priority="55" stopIfTrue="1">
      <formula>"esterreur(reference)"</formula>
    </cfRule>
  </conditionalFormatting>
  <conditionalFormatting sqref="P394">
    <cfRule type="expression" dxfId="734" priority="56" stopIfTrue="1">
      <formula>"esterreur(reference)"</formula>
    </cfRule>
  </conditionalFormatting>
  <conditionalFormatting sqref="Q364:Q375">
    <cfRule type="expression" dxfId="733" priority="50" stopIfTrue="1">
      <formula>"esterreur(reference)"</formula>
    </cfRule>
  </conditionalFormatting>
  <conditionalFormatting sqref="Q377:Q393">
    <cfRule type="expression" dxfId="732" priority="49" stopIfTrue="1">
      <formula>"esterreur(reference)"</formula>
    </cfRule>
  </conditionalFormatting>
  <conditionalFormatting sqref="O359">
    <cfRule type="expression" dxfId="731" priority="48" stopIfTrue="1">
      <formula>"esterreur(reference)"</formula>
    </cfRule>
  </conditionalFormatting>
  <conditionalFormatting sqref="Q359">
    <cfRule type="expression" dxfId="730" priority="47" stopIfTrue="1">
      <formula>"esterreur(reference)"</formula>
    </cfRule>
  </conditionalFormatting>
  <conditionalFormatting sqref="Q36:Q40">
    <cfRule type="expression" dxfId="729" priority="46" stopIfTrue="1">
      <formula>"esterreur(reference)"</formula>
    </cfRule>
  </conditionalFormatting>
  <conditionalFormatting sqref="L68">
    <cfRule type="expression" dxfId="728" priority="45" stopIfTrue="1">
      <formula>"esterreur(reference)"</formula>
    </cfRule>
  </conditionalFormatting>
  <conditionalFormatting sqref="Q149:Q151">
    <cfRule type="expression" dxfId="727" priority="37" stopIfTrue="1">
      <formula>"esterreur(reference)"</formula>
    </cfRule>
  </conditionalFormatting>
  <conditionalFormatting sqref="H148 J148:K148">
    <cfRule type="expression" dxfId="726" priority="44" stopIfTrue="1">
      <formula>"esterreur(reference)"</formula>
    </cfRule>
  </conditionalFormatting>
  <conditionalFormatting sqref="L148">
    <cfRule type="expression" dxfId="725" priority="43" stopIfTrue="1">
      <formula>"esterreur(reference)"</formula>
    </cfRule>
  </conditionalFormatting>
  <conditionalFormatting sqref="O148:P148">
    <cfRule type="expression" dxfId="724" priority="42" stopIfTrue="1">
      <formula>"esterreur(reference)"</formula>
    </cfRule>
  </conditionalFormatting>
  <conditionalFormatting sqref="Q148">
    <cfRule type="expression" dxfId="723" priority="41" stopIfTrue="1">
      <formula>"esterreur(reference)"</formula>
    </cfRule>
  </conditionalFormatting>
  <conditionalFormatting sqref="H149:H151 J149:K151">
    <cfRule type="expression" dxfId="722" priority="40" stopIfTrue="1">
      <formula>"esterreur(reference)"</formula>
    </cfRule>
  </conditionalFormatting>
  <conditionalFormatting sqref="L149:L151">
    <cfRule type="expression" dxfId="721" priority="39" stopIfTrue="1">
      <formula>"esterreur(reference)"</formula>
    </cfRule>
  </conditionalFormatting>
  <conditionalFormatting sqref="O149:P151">
    <cfRule type="expression" dxfId="720" priority="38" stopIfTrue="1">
      <formula>"esterreur(reference)"</formula>
    </cfRule>
  </conditionalFormatting>
  <conditionalFormatting sqref="L158:L161">
    <cfRule type="expression" dxfId="719" priority="36" stopIfTrue="1">
      <formula>"esterreur(reference)"</formula>
    </cfRule>
  </conditionalFormatting>
  <conditionalFormatting sqref="AG414:AI417">
    <cfRule type="cellIs" dxfId="718" priority="35" operator="greaterThan">
      <formula>0</formula>
    </cfRule>
  </conditionalFormatting>
  <conditionalFormatting sqref="AO414:AO417">
    <cfRule type="cellIs" dxfId="717" priority="34" operator="greaterThan">
      <formula>0</formula>
    </cfRule>
  </conditionalFormatting>
  <conditionalFormatting sqref="Q99">
    <cfRule type="expression" dxfId="716" priority="33" stopIfTrue="1">
      <formula>"esterreur(reference)"</formula>
    </cfRule>
  </conditionalFormatting>
  <conditionalFormatting sqref="L93">
    <cfRule type="expression" dxfId="715" priority="32" stopIfTrue="1">
      <formula>"esterreur(reference)"</formula>
    </cfRule>
  </conditionalFormatting>
  <conditionalFormatting sqref="Q93">
    <cfRule type="expression" dxfId="714" priority="31" stopIfTrue="1">
      <formula>"esterreur(reference)"</formula>
    </cfRule>
  </conditionalFormatting>
  <conditionalFormatting sqref="K171">
    <cfRule type="expression" dxfId="713" priority="30" stopIfTrue="1">
      <formula>"esterreur(reference)"</formula>
    </cfRule>
  </conditionalFormatting>
  <conditionalFormatting sqref="P171">
    <cfRule type="expression" dxfId="712" priority="29" stopIfTrue="1">
      <formula>"esterreur(reference)"</formula>
    </cfRule>
  </conditionalFormatting>
  <conditionalFormatting sqref="K180 K177 K174">
    <cfRule type="expression" dxfId="711" priority="28" stopIfTrue="1">
      <formula>"esterreur(reference)"</formula>
    </cfRule>
  </conditionalFormatting>
  <conditionalFormatting sqref="Q207">
    <cfRule type="expression" dxfId="710" priority="19" stopIfTrue="1">
      <formula>"esterreur(reference)"</formula>
    </cfRule>
  </conditionalFormatting>
  <conditionalFormatting sqref="Q197">
    <cfRule type="expression" dxfId="709" priority="27" stopIfTrue="1">
      <formula>"esterreur(reference)"</formula>
    </cfRule>
  </conditionalFormatting>
  <conditionalFormatting sqref="Q199">
    <cfRule type="expression" dxfId="708" priority="26" stopIfTrue="1">
      <formula>"esterreur(reference)"</formula>
    </cfRule>
  </conditionalFormatting>
  <conditionalFormatting sqref="Q198">
    <cfRule type="expression" dxfId="707" priority="25" stopIfTrue="1">
      <formula>"esterreur(reference)"</formula>
    </cfRule>
  </conditionalFormatting>
  <conditionalFormatting sqref="Q200">
    <cfRule type="expression" dxfId="706" priority="24" stopIfTrue="1">
      <formula>"esterreur(reference)"</formula>
    </cfRule>
  </conditionalFormatting>
  <conditionalFormatting sqref="Q201">
    <cfRule type="expression" dxfId="705" priority="23" stopIfTrue="1">
      <formula>"esterreur(reference)"</formula>
    </cfRule>
  </conditionalFormatting>
  <conditionalFormatting sqref="Q202:Q204">
    <cfRule type="expression" dxfId="704" priority="22" stopIfTrue="1">
      <formula>"esterreur(reference)"</formula>
    </cfRule>
  </conditionalFormatting>
  <conditionalFormatting sqref="Q206">
    <cfRule type="expression" dxfId="703" priority="20" stopIfTrue="1">
      <formula>"esterreur(reference)"</formula>
    </cfRule>
  </conditionalFormatting>
  <conditionalFormatting sqref="Q205">
    <cfRule type="expression" dxfId="702" priority="21" stopIfTrue="1">
      <formula>"esterreur(reference)"</formula>
    </cfRule>
  </conditionalFormatting>
  <conditionalFormatting sqref="Q208">
    <cfRule type="expression" dxfId="701" priority="18" stopIfTrue="1">
      <formula>"esterreur(reference)"</formula>
    </cfRule>
  </conditionalFormatting>
  <conditionalFormatting sqref="Q211:Q224">
    <cfRule type="expression" dxfId="700" priority="17" stopIfTrue="1">
      <formula>"esterreur(reference)"</formula>
    </cfRule>
  </conditionalFormatting>
  <conditionalFormatting sqref="Q225:Q227">
    <cfRule type="expression" dxfId="699" priority="16" stopIfTrue="1">
      <formula>"esterreur(reference)"</formula>
    </cfRule>
  </conditionalFormatting>
  <conditionalFormatting sqref="Q210">
    <cfRule type="expression" dxfId="698" priority="15" stopIfTrue="1">
      <formula>"esterreur(reference)"</formula>
    </cfRule>
  </conditionalFormatting>
  <conditionalFormatting sqref="L240">
    <cfRule type="expression" dxfId="697" priority="14" stopIfTrue="1">
      <formula>"esterreur(reference)"</formula>
    </cfRule>
  </conditionalFormatting>
  <conditionalFormatting sqref="K240">
    <cfRule type="expression" dxfId="696" priority="13" stopIfTrue="1">
      <formula>"esterreur(reference)"</formula>
    </cfRule>
  </conditionalFormatting>
  <conditionalFormatting sqref="L294">
    <cfRule type="expression" dxfId="695" priority="12" stopIfTrue="1">
      <formula>"esterreur(reference)"</formula>
    </cfRule>
  </conditionalFormatting>
  <conditionalFormatting sqref="Q275:Q283">
    <cfRule type="expression" dxfId="694" priority="11" stopIfTrue="1">
      <formula>"esterreur(reference)"</formula>
    </cfRule>
  </conditionalFormatting>
  <conditionalFormatting sqref="Q271">
    <cfRule type="expression" dxfId="693" priority="6" stopIfTrue="1">
      <formula>"esterreur(reference)"</formula>
    </cfRule>
  </conditionalFormatting>
  <conditionalFormatting sqref="Q274">
    <cfRule type="expression" dxfId="692" priority="4" stopIfTrue="1">
      <formula>"esterreur(reference)"</formula>
    </cfRule>
  </conditionalFormatting>
  <conditionalFormatting sqref="Q268">
    <cfRule type="expression" dxfId="691" priority="9" stopIfTrue="1">
      <formula>"esterreur(reference)"</formula>
    </cfRule>
  </conditionalFormatting>
  <conditionalFormatting sqref="Q267">
    <cfRule type="expression" dxfId="690" priority="10" stopIfTrue="1">
      <formula>"esterreur(reference)"</formula>
    </cfRule>
  </conditionalFormatting>
  <conditionalFormatting sqref="Q269">
    <cfRule type="expression" dxfId="689" priority="8" stopIfTrue="1">
      <formula>"esterreur(reference)"</formula>
    </cfRule>
  </conditionalFormatting>
  <conditionalFormatting sqref="Q270">
    <cfRule type="expression" dxfId="688" priority="7" stopIfTrue="1">
      <formula>"esterreur(reference)"</formula>
    </cfRule>
  </conditionalFormatting>
  <conditionalFormatting sqref="Q272:Q273">
    <cfRule type="expression" dxfId="687" priority="5" stopIfTrue="1">
      <formula>"esterreur(reference)"</formula>
    </cfRule>
  </conditionalFormatting>
  <conditionalFormatting sqref="Q266">
    <cfRule type="expression" dxfId="686" priority="3" stopIfTrue="1">
      <formula>"esterreur(reference)"</formula>
    </cfRule>
  </conditionalFormatting>
  <conditionalFormatting sqref="G111:G112">
    <cfRule type="expression" dxfId="685" priority="2" stopIfTrue="1">
      <formula>"esterreur(reference)"</formula>
    </cfRule>
  </conditionalFormatting>
  <conditionalFormatting sqref="L249">
    <cfRule type="expression" dxfId="684" priority="1" stopIfTrue="1">
      <formula>"esterreur(reference)"</formula>
    </cfRule>
  </conditionalFormatting>
  <printOptions horizontalCentered="1"/>
  <pageMargins left="0.25" right="0.25" top="0.5" bottom="0.5" header="0" footer="0"/>
  <pageSetup orientation="landscape"/>
  <rowBreaks count="13" manualBreakCount="13">
    <brk id="352" man="1"/>
    <brk id="288" man="1"/>
    <brk id="289" man="1"/>
    <brk id="354" man="1"/>
    <brk id="482" man="1"/>
    <brk id="483" man="1"/>
    <brk id="164" man="1"/>
    <brk id="166" man="1"/>
    <brk id="232" man="1"/>
    <brk id="234" man="1"/>
    <brk id="398" man="1"/>
    <brk id="85" man="1"/>
    <brk id="88" man="1"/>
  </rowBreaks>
  <colBreaks count="1" manualBreakCount="1">
    <brk id="19" man="1"/>
  </col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13B7-453B-47AB-96FC-96949C9F484D}">
  <sheetPr>
    <tabColor theme="4" tint="0.79998168889431442"/>
  </sheetPr>
  <dimension ref="A1:BJ697"/>
  <sheetViews>
    <sheetView topLeftCell="C1" workbookViewId="0">
      <selection sqref="A1:XFD1048576"/>
    </sheetView>
  </sheetViews>
  <sheetFormatPr baseColWidth="10" defaultColWidth="12.625" defaultRowHeight="15" customHeight="1"/>
  <cols>
    <col min="1" max="1" width="24.125" hidden="1" customWidth="1"/>
    <col min="2" max="2" width="21.625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8.75" bestFit="1" customWidth="1"/>
    <col min="21" max="21" width="4" customWidth="1"/>
    <col min="22" max="22" width="29.875" customWidth="1"/>
    <col min="23" max="23" width="12.875" customWidth="1"/>
    <col min="24" max="24" width="13.375" customWidth="1"/>
    <col min="25" max="25" width="10.5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6.375" customWidth="1"/>
    <col min="31" max="31" width="12" customWidth="1"/>
    <col min="32" max="32" width="18.875" customWidth="1"/>
    <col min="33" max="33" width="13.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" customWidth="1"/>
    <col min="43" max="43" width="24" customWidth="1"/>
    <col min="44" max="62" width="11" customWidth="1"/>
  </cols>
  <sheetData>
    <row r="1" spans="2:40" ht="35.25">
      <c r="B1" s="1"/>
      <c r="C1" s="1"/>
      <c r="D1" s="2"/>
      <c r="E1" s="2"/>
      <c r="F1" s="2"/>
      <c r="G1" s="2"/>
      <c r="H1" s="1"/>
      <c r="I1" s="2"/>
      <c r="J1" s="1"/>
      <c r="K1" s="749"/>
      <c r="L1" s="2"/>
      <c r="M1" s="2"/>
      <c r="N1" s="4"/>
      <c r="O1" s="1"/>
      <c r="P1" s="2"/>
      <c r="Q1" s="1"/>
      <c r="R1" s="2"/>
      <c r="S1" s="5"/>
      <c r="T1" s="2"/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2:40" ht="15" customHeight="1" thickBot="1">
      <c r="B2" s="7"/>
      <c r="C2" s="8"/>
      <c r="D2" s="728"/>
      <c r="E2" s="728"/>
      <c r="F2" s="728"/>
      <c r="G2" s="728"/>
      <c r="H2" s="728"/>
      <c r="I2" s="728"/>
      <c r="J2" s="729"/>
      <c r="K2" s="728"/>
      <c r="L2" s="729"/>
      <c r="M2" s="11"/>
      <c r="N2" s="11"/>
      <c r="O2" s="9"/>
      <c r="P2" s="9"/>
      <c r="Q2" s="9"/>
      <c r="R2" s="11"/>
      <c r="S2" s="11"/>
      <c r="T2" s="11"/>
      <c r="U2" s="11"/>
    </row>
    <row r="3" spans="2:40" ht="21" thickTop="1">
      <c r="B3" s="12"/>
      <c r="C3" s="13"/>
      <c r="D3" s="774"/>
      <c r="E3" s="775"/>
      <c r="F3" s="776"/>
      <c r="G3" s="777"/>
      <c r="H3" s="775"/>
      <c r="I3" s="776"/>
      <c r="J3" s="777"/>
      <c r="K3" s="775"/>
      <c r="L3" s="776"/>
      <c r="M3" s="777"/>
      <c r="N3" s="776"/>
      <c r="O3" s="774"/>
      <c r="P3" s="775"/>
      <c r="Q3" s="776"/>
      <c r="R3" s="777"/>
      <c r="S3" s="778"/>
      <c r="T3" s="14"/>
      <c r="U3" s="14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2:40" ht="20.25">
      <c r="B4" s="12"/>
      <c r="C4" s="15"/>
      <c r="D4" s="16"/>
      <c r="E4" s="17"/>
      <c r="F4" s="18"/>
      <c r="G4" s="19"/>
      <c r="H4" s="17"/>
      <c r="I4" s="18"/>
      <c r="J4" s="19"/>
      <c r="K4" s="17"/>
      <c r="L4" s="18"/>
      <c r="M4" s="19"/>
      <c r="N4" s="18"/>
      <c r="O4" s="17"/>
      <c r="P4" s="17"/>
      <c r="Q4" s="18"/>
      <c r="R4" s="19"/>
      <c r="S4" s="20"/>
      <c r="T4" s="14"/>
      <c r="U4" s="14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2:40" ht="20.25">
      <c r="B5" s="12"/>
      <c r="C5" s="21"/>
      <c r="D5" s="22"/>
      <c r="E5" s="22"/>
      <c r="F5" s="23"/>
      <c r="G5" s="24"/>
      <c r="H5" s="22"/>
      <c r="I5" s="25"/>
      <c r="J5" s="24"/>
      <c r="K5" s="26"/>
      <c r="L5" s="23"/>
      <c r="M5" s="27"/>
      <c r="N5" s="28"/>
      <c r="O5" s="24"/>
      <c r="P5" s="26"/>
      <c r="Q5" s="23"/>
      <c r="R5" s="27"/>
      <c r="S5" s="29"/>
      <c r="T5" s="14"/>
      <c r="U5" s="14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2:40" ht="20.25">
      <c r="B6" s="12"/>
      <c r="C6" s="30"/>
      <c r="D6" s="31"/>
      <c r="E6" s="31"/>
      <c r="F6" s="31"/>
      <c r="G6" s="32"/>
      <c r="H6" s="31"/>
      <c r="I6" s="31"/>
      <c r="J6" s="32"/>
      <c r="K6" s="31"/>
      <c r="L6" s="33"/>
      <c r="M6" s="32"/>
      <c r="N6" s="34"/>
      <c r="O6" s="32"/>
      <c r="P6" s="31"/>
      <c r="Q6" s="33"/>
      <c r="R6" s="32"/>
      <c r="S6" s="35"/>
      <c r="T6" s="14"/>
      <c r="U6" s="14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2:40" ht="20.25">
      <c r="B7" s="12"/>
      <c r="C7" s="30"/>
      <c r="D7" s="31"/>
      <c r="E7" s="31"/>
      <c r="F7" s="31"/>
      <c r="G7" s="32"/>
      <c r="H7" s="31"/>
      <c r="I7" s="31"/>
      <c r="J7" s="32"/>
      <c r="K7" s="31"/>
      <c r="L7" s="33"/>
      <c r="M7" s="32"/>
      <c r="N7" s="34"/>
      <c r="O7" s="32"/>
      <c r="P7" s="31"/>
      <c r="Q7" s="33"/>
      <c r="R7" s="32"/>
      <c r="S7" s="35"/>
      <c r="T7" s="14"/>
      <c r="U7" s="14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2:40" ht="20.25">
      <c r="B8" s="12"/>
      <c r="C8" s="30"/>
      <c r="D8" s="31"/>
      <c r="E8" s="31"/>
      <c r="F8" s="31"/>
      <c r="G8" s="32"/>
      <c r="H8" s="31"/>
      <c r="I8" s="31"/>
      <c r="J8" s="32"/>
      <c r="K8" s="31"/>
      <c r="L8" s="33"/>
      <c r="M8" s="32"/>
      <c r="N8" s="34"/>
      <c r="O8" s="32"/>
      <c r="P8" s="31"/>
      <c r="Q8" s="33"/>
      <c r="R8" s="32"/>
      <c r="S8" s="35"/>
      <c r="T8" s="14"/>
      <c r="U8" s="14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2:40" ht="20.25">
      <c r="B9" s="12"/>
      <c r="C9" s="30"/>
      <c r="D9" s="31"/>
      <c r="E9" s="31"/>
      <c r="F9" s="31"/>
      <c r="G9" s="32"/>
      <c r="H9" s="31"/>
      <c r="I9" s="31"/>
      <c r="J9" s="32"/>
      <c r="K9" s="31"/>
      <c r="L9" s="33"/>
      <c r="M9" s="32"/>
      <c r="N9" s="34"/>
      <c r="O9" s="32"/>
      <c r="P9" s="31"/>
      <c r="Q9" s="33"/>
      <c r="R9" s="32"/>
      <c r="S9" s="35"/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2:40" ht="20.25" hidden="1" customHeight="1">
      <c r="B10" s="12"/>
      <c r="C10" s="30"/>
      <c r="D10" s="31"/>
      <c r="E10" s="31"/>
      <c r="F10" s="31"/>
      <c r="G10" s="32"/>
      <c r="H10" s="31"/>
      <c r="I10" s="31"/>
      <c r="J10" s="32"/>
      <c r="K10" s="31"/>
      <c r="L10" s="33"/>
      <c r="M10" s="32"/>
      <c r="N10" s="34"/>
      <c r="O10" s="32"/>
      <c r="P10" s="31"/>
      <c r="Q10" s="33"/>
      <c r="R10" s="32"/>
      <c r="S10" s="35"/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2:40" ht="20.25" hidden="1" customHeight="1">
      <c r="B11" s="12"/>
      <c r="C11" s="30"/>
      <c r="D11" s="31"/>
      <c r="E11" s="31"/>
      <c r="F11" s="31"/>
      <c r="G11" s="32"/>
      <c r="H11" s="31"/>
      <c r="I11" s="31"/>
      <c r="J11" s="32"/>
      <c r="K11" s="31"/>
      <c r="L11" s="33"/>
      <c r="M11" s="32"/>
      <c r="N11" s="34"/>
      <c r="O11" s="32"/>
      <c r="P11" s="31"/>
      <c r="Q11" s="33"/>
      <c r="R11" s="32"/>
      <c r="S11" s="35"/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2:40" ht="20.25" hidden="1" customHeight="1">
      <c r="B12" s="12"/>
      <c r="C12" s="30"/>
      <c r="D12" s="31"/>
      <c r="E12" s="31"/>
      <c r="F12" s="31"/>
      <c r="G12" s="32"/>
      <c r="H12" s="31"/>
      <c r="I12" s="31"/>
      <c r="J12" s="32"/>
      <c r="K12" s="31"/>
      <c r="L12" s="33"/>
      <c r="M12" s="32"/>
      <c r="N12" s="34"/>
      <c r="O12" s="32"/>
      <c r="P12" s="31"/>
      <c r="Q12" s="33"/>
      <c r="R12" s="32"/>
      <c r="S12" s="35"/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2:40" ht="20.25">
      <c r="B13" s="12"/>
      <c r="C13" s="36"/>
      <c r="D13" s="37"/>
      <c r="E13" s="37"/>
      <c r="F13" s="38"/>
      <c r="G13" s="39"/>
      <c r="H13" s="37"/>
      <c r="I13" s="38"/>
      <c r="J13" s="39"/>
      <c r="K13" s="37"/>
      <c r="L13" s="38"/>
      <c r="M13" s="39"/>
      <c r="N13" s="38"/>
      <c r="O13" s="39"/>
      <c r="P13" s="37"/>
      <c r="Q13" s="38"/>
      <c r="R13" s="39"/>
      <c r="S13" s="40"/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2:40" ht="20.25">
      <c r="B14" s="12"/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/>
      <c r="N14" s="44"/>
      <c r="O14" s="42"/>
      <c r="P14" s="31"/>
      <c r="Q14" s="41"/>
      <c r="R14" s="43"/>
      <c r="S14" s="45"/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2:40" ht="20.25">
      <c r="B15" s="12"/>
      <c r="C15" s="46"/>
      <c r="D15" s="26"/>
      <c r="E15" s="26"/>
      <c r="F15" s="23"/>
      <c r="G15" s="47"/>
      <c r="H15" s="48"/>
      <c r="I15" s="49"/>
      <c r="J15" s="50"/>
      <c r="K15" s="51"/>
      <c r="L15" s="51"/>
      <c r="M15" s="52"/>
      <c r="N15" s="49"/>
      <c r="O15" s="50"/>
      <c r="P15" s="51"/>
      <c r="Q15" s="51"/>
      <c r="R15" s="52"/>
      <c r="S15" s="53"/>
      <c r="T15" s="14"/>
      <c r="U15" s="14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2:40" ht="20.25">
      <c r="B16" s="12"/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2:40" ht="20.25">
      <c r="B17" s="12"/>
      <c r="C17" s="54"/>
      <c r="D17" s="31"/>
      <c r="E17" s="31"/>
      <c r="F17" s="31"/>
      <c r="G17" s="32"/>
      <c r="H17" s="31"/>
      <c r="I17" s="31"/>
      <c r="J17" s="52"/>
      <c r="K17" s="31"/>
      <c r="L17" s="34"/>
      <c r="M17" s="52"/>
      <c r="N17" s="34"/>
      <c r="O17" s="52"/>
      <c r="P17" s="31"/>
      <c r="Q17" s="34"/>
      <c r="R17" s="32"/>
      <c r="S17" s="35"/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2:40" ht="20.25">
      <c r="B18" s="12"/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2:40" ht="20.25">
      <c r="B19" s="12"/>
      <c r="C19" s="46"/>
      <c r="D19" s="31"/>
      <c r="E19" s="31"/>
      <c r="F19" s="31"/>
      <c r="G19" s="32"/>
      <c r="H19" s="31"/>
      <c r="I19" s="31"/>
      <c r="J19" s="47"/>
      <c r="K19" s="31"/>
      <c r="L19" s="34"/>
      <c r="M19" s="32"/>
      <c r="N19" s="34"/>
      <c r="O19" s="47"/>
      <c r="P19" s="31"/>
      <c r="Q19" s="34"/>
      <c r="R19" s="32"/>
      <c r="S19" s="35"/>
      <c r="T19" s="14"/>
      <c r="U19" s="14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2:40" ht="20.25">
      <c r="B20" s="12"/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2:40" ht="15.75" customHeight="1">
      <c r="B21" s="12"/>
      <c r="C21" s="30"/>
      <c r="D21" s="31"/>
      <c r="E21" s="31"/>
      <c r="F21" s="31"/>
      <c r="G21" s="42"/>
      <c r="H21" s="31"/>
      <c r="I21" s="31"/>
      <c r="J21" s="32"/>
      <c r="K21" s="31"/>
      <c r="L21" s="34"/>
      <c r="M21" s="32"/>
      <c r="N21" s="34"/>
      <c r="O21" s="32"/>
      <c r="P21" s="31"/>
      <c r="Q21" s="34"/>
      <c r="R21" s="32"/>
      <c r="S21" s="35"/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2:40" ht="15.75" customHeight="1">
      <c r="B22" s="12"/>
      <c r="C22" s="30"/>
      <c r="D22" s="31"/>
      <c r="E22" s="31"/>
      <c r="F22" s="31"/>
      <c r="G22" s="42"/>
      <c r="H22" s="31"/>
      <c r="I22" s="31"/>
      <c r="J22" s="32"/>
      <c r="K22" s="31"/>
      <c r="L22" s="34"/>
      <c r="M22" s="32"/>
      <c r="N22" s="34"/>
      <c r="O22" s="32"/>
      <c r="P22" s="31"/>
      <c r="Q22" s="34"/>
      <c r="R22" s="32"/>
      <c r="S22" s="35"/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2:40" ht="15.75" customHeight="1">
      <c r="B23" s="12"/>
      <c r="C23" s="30"/>
      <c r="D23" s="31"/>
      <c r="E23" s="31"/>
      <c r="F23" s="31"/>
      <c r="G23" s="42"/>
      <c r="H23" s="31"/>
      <c r="I23" s="31"/>
      <c r="J23" s="32"/>
      <c r="K23" s="31"/>
      <c r="L23" s="34"/>
      <c r="M23" s="52"/>
      <c r="N23" s="34"/>
      <c r="O23" s="32"/>
      <c r="P23" s="31"/>
      <c r="Q23" s="34"/>
      <c r="R23" s="32"/>
      <c r="S23" s="35"/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2:40" ht="15.75" customHeight="1">
      <c r="B24" s="12"/>
      <c r="C24" s="36"/>
      <c r="D24" s="37"/>
      <c r="E24" s="37"/>
      <c r="F24" s="38"/>
      <c r="G24" s="39"/>
      <c r="H24" s="37"/>
      <c r="I24" s="38"/>
      <c r="J24" s="39"/>
      <c r="K24" s="37"/>
      <c r="L24" s="38"/>
      <c r="M24" s="59"/>
      <c r="N24" s="38"/>
      <c r="O24" s="39"/>
      <c r="P24" s="37"/>
      <c r="Q24" s="38"/>
      <c r="R24" s="57"/>
      <c r="S24" s="40"/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2:40" ht="15.75" customHeight="1">
      <c r="B25" s="12"/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/>
      <c r="O25" s="42"/>
      <c r="P25" s="14"/>
      <c r="Q25" s="60"/>
      <c r="R25" s="61"/>
      <c r="S25" s="45"/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2:40" ht="15.75" customHeight="1" thickBot="1">
      <c r="B26" s="12"/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2:40" ht="18" customHeight="1" thickTop="1">
      <c r="B27" s="12"/>
      <c r="C27" s="63"/>
      <c r="D27" s="64"/>
      <c r="E27" s="65"/>
      <c r="F27" s="66"/>
      <c r="G27" s="67"/>
      <c r="H27" s="68"/>
      <c r="I27" s="66"/>
      <c r="J27" s="67"/>
      <c r="K27" s="68"/>
      <c r="L27" s="66"/>
      <c r="M27" s="67"/>
      <c r="N27" s="66"/>
      <c r="O27" s="67"/>
      <c r="P27" s="68"/>
      <c r="Q27" s="66"/>
      <c r="R27" s="67"/>
      <c r="S27" s="69"/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2:40" ht="22.5" customHeight="1" thickBot="1">
      <c r="B28" s="12"/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/>
      <c r="N28" s="75"/>
      <c r="O28" s="73"/>
      <c r="P28" s="71"/>
      <c r="Q28" s="72"/>
      <c r="R28" s="74"/>
      <c r="S28" s="76"/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2:40" ht="15.75" customHeight="1" thickTop="1">
      <c r="B29" s="12"/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87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2:40" ht="15.75" customHeight="1">
      <c r="B30" s="12"/>
      <c r="C30" s="80"/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2:40" ht="15.75" customHeight="1">
      <c r="B31" s="12"/>
      <c r="C31" s="30"/>
      <c r="D31" s="82"/>
      <c r="E31" s="83"/>
      <c r="F31" s="31"/>
      <c r="G31" s="84"/>
      <c r="H31" s="83"/>
      <c r="I31" s="31"/>
      <c r="J31" s="85"/>
      <c r="K31" s="83"/>
      <c r="L31" s="31"/>
      <c r="M31" s="42"/>
      <c r="N31" s="60"/>
      <c r="O31" s="42"/>
      <c r="P31" s="83"/>
      <c r="Q31" s="34"/>
      <c r="R31" s="42"/>
      <c r="S31" s="86"/>
      <c r="T31" s="14"/>
      <c r="U31" s="14"/>
      <c r="V31" s="87"/>
      <c r="W31" s="87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2:40" ht="15.75" customHeight="1">
      <c r="B32" s="12"/>
      <c r="C32" s="88"/>
      <c r="D32" s="89"/>
      <c r="E32" s="90"/>
      <c r="F32" s="23"/>
      <c r="G32" s="91"/>
      <c r="H32" s="92"/>
      <c r="I32" s="23"/>
      <c r="J32" s="639"/>
      <c r="K32" s="90"/>
      <c r="L32" s="23"/>
      <c r="M32" s="24"/>
      <c r="N32" s="94"/>
      <c r="O32" s="24"/>
      <c r="P32" s="90"/>
      <c r="Q32" s="23"/>
      <c r="R32" s="24"/>
      <c r="S32" s="95"/>
      <c r="T32" s="14"/>
      <c r="U32" s="14"/>
      <c r="V32" s="87"/>
      <c r="W32" s="87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2:40" ht="15.75" customHeight="1">
      <c r="B33" s="12"/>
      <c r="C33" s="30"/>
      <c r="D33" s="82"/>
      <c r="E33" s="83"/>
      <c r="F33" s="31"/>
      <c r="G33" s="84"/>
      <c r="H33" s="83"/>
      <c r="I33" s="31"/>
      <c r="J33" s="42"/>
      <c r="K33" s="83"/>
      <c r="L33" s="31"/>
      <c r="M33" s="42"/>
      <c r="N33" s="60"/>
      <c r="O33" s="42"/>
      <c r="P33" s="83"/>
      <c r="Q33" s="34"/>
      <c r="R33" s="42"/>
      <c r="S33" s="86"/>
      <c r="T33" s="14"/>
      <c r="U33" s="14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2:40" ht="15.75" customHeight="1">
      <c r="B34" s="12"/>
      <c r="C34" s="30"/>
      <c r="D34" s="82"/>
      <c r="E34" s="83"/>
      <c r="F34" s="31"/>
      <c r="G34" s="84"/>
      <c r="H34" s="83"/>
      <c r="I34" s="31"/>
      <c r="J34" s="42"/>
      <c r="K34" s="83"/>
      <c r="L34" s="31"/>
      <c r="M34" s="42"/>
      <c r="N34" s="60"/>
      <c r="O34" s="42"/>
      <c r="P34" s="83"/>
      <c r="Q34" s="34"/>
      <c r="R34" s="42"/>
      <c r="S34" s="86"/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2:40" ht="15.75" customHeight="1">
      <c r="B35" s="12"/>
      <c r="C35" s="88"/>
      <c r="D35" s="89"/>
      <c r="E35" s="90"/>
      <c r="F35" s="23"/>
      <c r="G35" s="91"/>
      <c r="H35" s="92"/>
      <c r="I35" s="23"/>
      <c r="J35" s="24"/>
      <c r="K35" s="90"/>
      <c r="L35" s="23"/>
      <c r="M35" s="24"/>
      <c r="N35" s="94"/>
      <c r="O35" s="24"/>
      <c r="P35" s="90"/>
      <c r="Q35" s="34"/>
      <c r="R35" s="24"/>
      <c r="S35" s="95"/>
      <c r="T35" s="14"/>
      <c r="U35" s="14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2:40" ht="15.75" customHeight="1">
      <c r="B36" s="12"/>
      <c r="C36" s="30"/>
      <c r="D36" s="82"/>
      <c r="E36" s="83"/>
      <c r="F36" s="31"/>
      <c r="G36" s="84"/>
      <c r="H36" s="83"/>
      <c r="I36" s="31"/>
      <c r="J36" s="42"/>
      <c r="K36" s="83"/>
      <c r="L36" s="96"/>
      <c r="M36" s="14"/>
      <c r="N36" s="60"/>
      <c r="O36" s="42"/>
      <c r="P36" s="83"/>
      <c r="Q36" s="56"/>
      <c r="R36" s="42"/>
      <c r="S36" s="86"/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2:40" ht="15.75" customHeight="1">
      <c r="B37" s="12"/>
      <c r="C37" s="30"/>
      <c r="D37" s="82"/>
      <c r="E37" s="83"/>
      <c r="F37" s="31"/>
      <c r="G37" s="84"/>
      <c r="H37" s="83"/>
      <c r="I37" s="31"/>
      <c r="J37" s="42"/>
      <c r="K37" s="83"/>
      <c r="L37" s="97"/>
      <c r="M37" s="14"/>
      <c r="N37" s="60"/>
      <c r="O37" s="42"/>
      <c r="P37" s="83"/>
      <c r="Q37" s="34"/>
      <c r="R37" s="42"/>
      <c r="S37" s="86"/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2:40" ht="15.75" hidden="1" customHeight="1">
      <c r="B38" s="12"/>
      <c r="C38" s="30"/>
      <c r="D38" s="82"/>
      <c r="E38" s="83"/>
      <c r="F38" s="31"/>
      <c r="G38" s="84"/>
      <c r="H38" s="83"/>
      <c r="I38" s="31"/>
      <c r="J38" s="42"/>
      <c r="K38" s="83"/>
      <c r="L38" s="97"/>
      <c r="M38" s="14"/>
      <c r="N38" s="60"/>
      <c r="O38" s="42"/>
      <c r="P38" s="83"/>
      <c r="Q38" s="34"/>
      <c r="R38" s="42"/>
      <c r="S38" s="86"/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2:40" ht="15.75" hidden="1" customHeight="1">
      <c r="B39" s="12"/>
      <c r="C39" s="30"/>
      <c r="D39" s="82"/>
      <c r="E39" s="83"/>
      <c r="F39" s="31"/>
      <c r="G39" s="84"/>
      <c r="H39" s="83"/>
      <c r="I39" s="31"/>
      <c r="J39" s="42"/>
      <c r="K39" s="83"/>
      <c r="L39" s="97"/>
      <c r="M39" s="14"/>
      <c r="N39" s="60"/>
      <c r="O39" s="42"/>
      <c r="P39" s="83"/>
      <c r="Q39" s="34"/>
      <c r="R39" s="42"/>
      <c r="S39" s="86"/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2:40" ht="15.75" hidden="1" customHeight="1">
      <c r="B40" s="12"/>
      <c r="C40" s="30"/>
      <c r="D40" s="82"/>
      <c r="E40" s="83"/>
      <c r="F40" s="31"/>
      <c r="G40" s="84"/>
      <c r="H40" s="83"/>
      <c r="I40" s="31"/>
      <c r="J40" s="42"/>
      <c r="K40" s="83"/>
      <c r="L40" s="98"/>
      <c r="M40" s="14"/>
      <c r="N40" s="60"/>
      <c r="O40" s="42"/>
      <c r="P40" s="83"/>
      <c r="Q40" s="34"/>
      <c r="R40" s="42"/>
      <c r="S40" s="86"/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2:40" ht="15.75" customHeight="1">
      <c r="B41" s="12"/>
      <c r="C41" s="99"/>
      <c r="D41" s="100"/>
      <c r="E41" s="101"/>
      <c r="F41" s="102"/>
      <c r="G41" s="103"/>
      <c r="H41" s="101"/>
      <c r="I41" s="102"/>
      <c r="J41" s="103"/>
      <c r="K41" s="101"/>
      <c r="L41" s="102"/>
      <c r="M41" s="104"/>
      <c r="N41" s="102"/>
      <c r="O41" s="103"/>
      <c r="P41" s="101"/>
      <c r="Q41" s="105"/>
      <c r="R41" s="106"/>
      <c r="S41" s="107"/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2:40" ht="15.75" customHeight="1">
      <c r="B42" s="12"/>
      <c r="C42" s="108"/>
      <c r="D42" s="14"/>
      <c r="E42" s="14"/>
      <c r="F42" s="31"/>
      <c r="G42" s="42"/>
      <c r="H42" s="14"/>
      <c r="I42" s="31"/>
      <c r="J42" s="42"/>
      <c r="K42" s="14"/>
      <c r="L42" s="34"/>
      <c r="M42" s="42"/>
      <c r="N42" s="60"/>
      <c r="O42" s="42"/>
      <c r="P42" s="14"/>
      <c r="Q42" s="34"/>
      <c r="R42" s="42"/>
      <c r="S42" s="86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2:40" ht="15.75" customHeight="1">
      <c r="B43" s="12"/>
      <c r="C43" s="109"/>
      <c r="D43" s="82"/>
      <c r="E43" s="14"/>
      <c r="F43" s="23"/>
      <c r="G43" s="84"/>
      <c r="H43" s="14"/>
      <c r="I43" s="23"/>
      <c r="J43" s="42"/>
      <c r="K43" s="14"/>
      <c r="L43" s="34"/>
      <c r="M43" s="42"/>
      <c r="N43" s="60"/>
      <c r="O43" s="42"/>
      <c r="P43" s="14"/>
      <c r="Q43" s="34"/>
      <c r="R43" s="42"/>
      <c r="S43" s="86"/>
      <c r="T43" s="14"/>
      <c r="U43" s="1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2:40" ht="15.75" customHeight="1">
      <c r="B44" s="12"/>
      <c r="C44" s="108"/>
      <c r="D44" s="110"/>
      <c r="E44" s="111"/>
      <c r="F44" s="31"/>
      <c r="G44" s="112"/>
      <c r="H44" s="111"/>
      <c r="I44" s="31"/>
      <c r="J44" s="113"/>
      <c r="K44" s="111"/>
      <c r="L44" s="114"/>
      <c r="M44" s="113"/>
      <c r="N44" s="115"/>
      <c r="O44" s="113"/>
      <c r="P44" s="111"/>
      <c r="Q44" s="114"/>
      <c r="R44" s="113"/>
      <c r="S44" s="116"/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2:40" ht="15.75" customHeight="1">
      <c r="B45" s="12"/>
      <c r="C45" s="108"/>
      <c r="D45" s="82"/>
      <c r="E45" s="14"/>
      <c r="F45" s="31"/>
      <c r="G45" s="84"/>
      <c r="H45" s="14"/>
      <c r="I45" s="31"/>
      <c r="J45" s="42"/>
      <c r="K45" s="14"/>
      <c r="L45" s="34"/>
      <c r="M45" s="42"/>
      <c r="N45" s="60"/>
      <c r="O45" s="42"/>
      <c r="P45" s="14"/>
      <c r="Q45" s="34"/>
      <c r="R45" s="42"/>
      <c r="S45" s="86"/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2:40" ht="15.75" hidden="1" customHeight="1">
      <c r="B46" s="12"/>
      <c r="C46" s="108"/>
      <c r="D46" s="82"/>
      <c r="E46" s="14"/>
      <c r="F46" s="31"/>
      <c r="G46" s="84"/>
      <c r="H46" s="14"/>
      <c r="I46" s="31"/>
      <c r="J46" s="42"/>
      <c r="K46" s="14"/>
      <c r="L46" s="34"/>
      <c r="M46" s="42"/>
      <c r="N46" s="60"/>
      <c r="O46" s="42"/>
      <c r="P46" s="14"/>
      <c r="Q46" s="34"/>
      <c r="R46" s="42"/>
      <c r="S46" s="86"/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2:40" ht="15.75" hidden="1" customHeight="1">
      <c r="B47" s="12"/>
      <c r="C47" s="108"/>
      <c r="D47" s="82"/>
      <c r="E47" s="14"/>
      <c r="F47" s="31"/>
      <c r="G47" s="84"/>
      <c r="H47" s="14"/>
      <c r="I47" s="31"/>
      <c r="J47" s="42"/>
      <c r="K47" s="14"/>
      <c r="L47" s="34"/>
      <c r="M47" s="42"/>
      <c r="N47" s="60"/>
      <c r="O47" s="42"/>
      <c r="P47" s="14"/>
      <c r="Q47" s="34"/>
      <c r="R47" s="42"/>
      <c r="S47" s="86"/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2:40" ht="15.75" hidden="1" customHeight="1">
      <c r="B48" s="12"/>
      <c r="C48" s="108"/>
      <c r="D48" s="82"/>
      <c r="E48" s="14"/>
      <c r="F48" s="31"/>
      <c r="G48" s="84"/>
      <c r="H48" s="14"/>
      <c r="I48" s="31"/>
      <c r="J48" s="42"/>
      <c r="K48" s="14"/>
      <c r="L48" s="34"/>
      <c r="M48" s="42"/>
      <c r="N48" s="60"/>
      <c r="O48" s="42"/>
      <c r="P48" s="14"/>
      <c r="Q48" s="34"/>
      <c r="R48" s="42"/>
      <c r="S48" s="86"/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2:40" ht="15.75" customHeight="1">
      <c r="B49" s="12"/>
      <c r="C49" s="109"/>
      <c r="D49" s="82"/>
      <c r="E49" s="14"/>
      <c r="F49" s="23"/>
      <c r="G49" s="84"/>
      <c r="H49" s="14"/>
      <c r="I49" s="23"/>
      <c r="J49" s="42"/>
      <c r="K49" s="14"/>
      <c r="L49" s="23"/>
      <c r="M49" s="42"/>
      <c r="N49" s="60"/>
      <c r="O49" s="42"/>
      <c r="P49" s="14"/>
      <c r="Q49" s="23"/>
      <c r="R49" s="42"/>
      <c r="S49" s="86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2:40" ht="15.75" customHeight="1">
      <c r="B50" s="12"/>
      <c r="C50" s="108"/>
      <c r="D50" s="110"/>
      <c r="E50" s="111"/>
      <c r="F50" s="31"/>
      <c r="G50" s="112"/>
      <c r="H50" s="111"/>
      <c r="I50" s="31"/>
      <c r="J50" s="113"/>
      <c r="K50" s="111"/>
      <c r="L50" s="34"/>
      <c r="M50" s="113"/>
      <c r="N50" s="115"/>
      <c r="O50" s="113"/>
      <c r="P50" s="111"/>
      <c r="Q50" s="34"/>
      <c r="R50" s="113"/>
      <c r="S50" s="116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2:40" ht="15.75" customHeight="1">
      <c r="B51" s="12"/>
      <c r="C51" s="108"/>
      <c r="D51" s="82"/>
      <c r="E51" s="14"/>
      <c r="F51" s="31"/>
      <c r="G51" s="84"/>
      <c r="H51" s="14"/>
      <c r="I51" s="31"/>
      <c r="J51" s="42"/>
      <c r="K51" s="14"/>
      <c r="L51" s="34"/>
      <c r="M51" s="42"/>
      <c r="N51" s="60"/>
      <c r="O51" s="42"/>
      <c r="P51" s="14"/>
      <c r="Q51" s="34"/>
      <c r="R51" s="42"/>
      <c r="S51" s="86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2:40" ht="15.75" customHeight="1">
      <c r="B52" s="12"/>
      <c r="C52" s="108"/>
      <c r="D52" s="82"/>
      <c r="E52" s="14"/>
      <c r="F52" s="31"/>
      <c r="G52" s="84"/>
      <c r="H52" s="14"/>
      <c r="I52" s="31"/>
      <c r="J52" s="42"/>
      <c r="K52" s="14"/>
      <c r="L52" s="34"/>
      <c r="M52" s="42"/>
      <c r="N52" s="60"/>
      <c r="O52" s="42"/>
      <c r="P52" s="14"/>
      <c r="Q52" s="34"/>
      <c r="R52" s="42"/>
      <c r="S52" s="86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2:40" ht="15.75" hidden="1" customHeight="1">
      <c r="B53" s="12"/>
      <c r="C53" s="30"/>
      <c r="D53" s="89"/>
      <c r="E53" s="117"/>
      <c r="F53" s="31"/>
      <c r="G53" s="91"/>
      <c r="H53" s="117"/>
      <c r="I53" s="31"/>
      <c r="J53" s="24"/>
      <c r="K53" s="117"/>
      <c r="L53" s="34"/>
      <c r="M53" s="24"/>
      <c r="N53" s="94"/>
      <c r="O53" s="24"/>
      <c r="P53" s="117"/>
      <c r="Q53" s="34"/>
      <c r="R53" s="24"/>
      <c r="S53" s="95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2:40" ht="15.75" customHeight="1">
      <c r="B54" s="12"/>
      <c r="C54" s="99"/>
      <c r="D54" s="100"/>
      <c r="E54" s="101"/>
      <c r="F54" s="102"/>
      <c r="G54" s="103"/>
      <c r="H54" s="101"/>
      <c r="I54" s="102"/>
      <c r="J54" s="103"/>
      <c r="K54" s="101"/>
      <c r="L54" s="102"/>
      <c r="M54" s="106"/>
      <c r="N54" s="102"/>
      <c r="O54" s="103"/>
      <c r="P54" s="101"/>
      <c r="Q54" s="102"/>
      <c r="R54" s="106"/>
      <c r="S54" s="107"/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2:40" ht="15.75" customHeight="1">
      <c r="B55" s="12"/>
      <c r="C55" s="30"/>
      <c r="D55" s="82"/>
      <c r="E55" s="14"/>
      <c r="F55" s="31"/>
      <c r="G55" s="84"/>
      <c r="H55" s="14"/>
      <c r="I55" s="31"/>
      <c r="J55" s="42"/>
      <c r="K55" s="14"/>
      <c r="L55" s="34"/>
      <c r="M55" s="42"/>
      <c r="N55" s="60"/>
      <c r="O55" s="42"/>
      <c r="P55" s="14"/>
      <c r="Q55" s="34"/>
      <c r="R55" s="42"/>
      <c r="S55" s="86"/>
      <c r="T55" s="83"/>
      <c r="U55" s="14"/>
      <c r="V55" s="12"/>
      <c r="W55" s="87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2:40" ht="15.75" customHeight="1">
      <c r="B56" s="12"/>
      <c r="C56" s="30"/>
      <c r="D56" s="82"/>
      <c r="E56" s="14"/>
      <c r="F56" s="31"/>
      <c r="G56" s="84"/>
      <c r="H56" s="14"/>
      <c r="I56" s="31"/>
      <c r="J56" s="42"/>
      <c r="K56" s="14"/>
      <c r="L56" s="34"/>
      <c r="M56" s="42"/>
      <c r="N56" s="60"/>
      <c r="O56" s="42"/>
      <c r="P56" s="14"/>
      <c r="Q56" s="34"/>
      <c r="R56" s="42"/>
      <c r="S56" s="86"/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2:40" ht="15.75" customHeight="1">
      <c r="B57" s="12"/>
      <c r="C57" s="88"/>
      <c r="D57" s="89"/>
      <c r="E57" s="117"/>
      <c r="F57" s="23"/>
      <c r="G57" s="91"/>
      <c r="H57" s="117"/>
      <c r="I57" s="23"/>
      <c r="J57" s="24"/>
      <c r="K57" s="117"/>
      <c r="L57" s="23"/>
      <c r="M57" s="24"/>
      <c r="N57" s="94"/>
      <c r="O57" s="24"/>
      <c r="P57" s="117"/>
      <c r="Q57" s="23"/>
      <c r="R57" s="24"/>
      <c r="S57" s="95"/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2:40" ht="15.75" customHeight="1">
      <c r="B58" s="12"/>
      <c r="C58" s="30"/>
      <c r="D58" s="82"/>
      <c r="E58" s="14"/>
      <c r="F58" s="31"/>
      <c r="G58" s="84"/>
      <c r="H58" s="14"/>
      <c r="I58" s="31"/>
      <c r="J58" s="42"/>
      <c r="K58" s="14"/>
      <c r="L58" s="34"/>
      <c r="M58" s="42"/>
      <c r="N58" s="60"/>
      <c r="O58" s="42"/>
      <c r="P58" s="14"/>
      <c r="Q58" s="34"/>
      <c r="R58" s="42"/>
      <c r="S58" s="86"/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2:40" ht="15.75" customHeight="1">
      <c r="B59" s="12"/>
      <c r="C59" s="30"/>
      <c r="D59" s="82"/>
      <c r="E59" s="14"/>
      <c r="F59" s="31"/>
      <c r="G59" s="84"/>
      <c r="H59" s="14"/>
      <c r="I59" s="31"/>
      <c r="J59" s="42"/>
      <c r="K59" s="14"/>
      <c r="L59" s="34"/>
      <c r="M59" s="42"/>
      <c r="N59" s="60"/>
      <c r="O59" s="42"/>
      <c r="P59" s="14"/>
      <c r="Q59" s="34"/>
      <c r="R59" s="42"/>
      <c r="S59" s="86"/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2:40" ht="15.75" customHeight="1">
      <c r="B60" s="12"/>
      <c r="C60" s="88"/>
      <c r="D60" s="89"/>
      <c r="E60" s="117"/>
      <c r="F60" s="23"/>
      <c r="G60" s="91"/>
      <c r="H60" s="117"/>
      <c r="I60" s="23"/>
      <c r="J60" s="24"/>
      <c r="K60" s="117"/>
      <c r="L60" s="23"/>
      <c r="M60" s="24"/>
      <c r="N60" s="94"/>
      <c r="O60" s="24"/>
      <c r="P60" s="117"/>
      <c r="Q60" s="23"/>
      <c r="R60" s="24"/>
      <c r="S60" s="95"/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2:40" ht="15.75" customHeight="1">
      <c r="B61" s="12"/>
      <c r="C61" s="30"/>
      <c r="D61" s="82"/>
      <c r="E61" s="14"/>
      <c r="F61" s="31"/>
      <c r="G61" s="84"/>
      <c r="H61" s="14"/>
      <c r="I61" s="31"/>
      <c r="J61" s="42"/>
      <c r="K61" s="14"/>
      <c r="L61" s="34"/>
      <c r="M61" s="42"/>
      <c r="N61" s="60"/>
      <c r="O61" s="42"/>
      <c r="P61" s="14"/>
      <c r="Q61" s="34"/>
      <c r="R61" s="42"/>
      <c r="S61" s="86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2:40" ht="15.75" customHeight="1">
      <c r="B62" s="12"/>
      <c r="C62" s="30"/>
      <c r="D62" s="82"/>
      <c r="E62" s="14"/>
      <c r="F62" s="31"/>
      <c r="G62" s="84"/>
      <c r="H62" s="14"/>
      <c r="I62" s="31"/>
      <c r="J62" s="42"/>
      <c r="K62" s="14"/>
      <c r="L62" s="34"/>
      <c r="M62" s="42"/>
      <c r="N62" s="60"/>
      <c r="O62" s="42"/>
      <c r="P62" s="14"/>
      <c r="Q62" s="34"/>
      <c r="R62" s="42"/>
      <c r="S62" s="86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2:40" ht="15.75" customHeight="1">
      <c r="B63" s="12"/>
      <c r="C63" s="30"/>
      <c r="D63" s="82"/>
      <c r="E63" s="14"/>
      <c r="F63" s="31"/>
      <c r="G63" s="84"/>
      <c r="H63" s="14"/>
      <c r="I63" s="31"/>
      <c r="J63" s="42"/>
      <c r="K63" s="14"/>
      <c r="L63" s="33"/>
      <c r="M63" s="42"/>
      <c r="N63" s="60"/>
      <c r="O63" s="42"/>
      <c r="P63" s="14"/>
      <c r="Q63" s="33"/>
      <c r="R63" s="42"/>
      <c r="S63" s="86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2:40" ht="15.75" customHeight="1">
      <c r="B64" s="12"/>
      <c r="C64" s="30"/>
      <c r="D64" s="82"/>
      <c r="E64" s="14"/>
      <c r="F64" s="31"/>
      <c r="G64" s="84"/>
      <c r="H64" s="14"/>
      <c r="I64" s="31"/>
      <c r="J64" s="42"/>
      <c r="K64" s="14"/>
      <c r="L64" s="34"/>
      <c r="M64" s="42"/>
      <c r="N64" s="60"/>
      <c r="O64" s="42"/>
      <c r="P64" s="14"/>
      <c r="Q64" s="34"/>
      <c r="R64" s="42"/>
      <c r="S64" s="86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2:40" ht="15.75" customHeight="1">
      <c r="B65" s="12"/>
      <c r="C65" s="30"/>
      <c r="D65" s="82"/>
      <c r="E65" s="14"/>
      <c r="F65" s="31"/>
      <c r="G65" s="84"/>
      <c r="H65" s="14"/>
      <c r="I65" s="31"/>
      <c r="J65" s="42"/>
      <c r="K65" s="14"/>
      <c r="L65" s="34"/>
      <c r="M65" s="42"/>
      <c r="N65" s="60"/>
      <c r="O65" s="42"/>
      <c r="P65" s="14"/>
      <c r="Q65" s="34"/>
      <c r="R65" s="42"/>
      <c r="S65" s="86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2:40" ht="15.75" customHeight="1">
      <c r="B66" s="12"/>
      <c r="C66" s="30"/>
      <c r="D66" s="82"/>
      <c r="E66" s="14"/>
      <c r="F66" s="31"/>
      <c r="G66" s="84"/>
      <c r="H66" s="14"/>
      <c r="I66" s="31"/>
      <c r="J66" s="42"/>
      <c r="K66" s="14"/>
      <c r="L66" s="34"/>
      <c r="M66" s="42"/>
      <c r="N66" s="60"/>
      <c r="O66" s="42"/>
      <c r="P66" s="14"/>
      <c r="Q66" s="34"/>
      <c r="R66" s="42"/>
      <c r="S66" s="86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2:40" ht="15.75" customHeight="1">
      <c r="B67" s="12"/>
      <c r="C67" s="30"/>
      <c r="D67" s="82"/>
      <c r="E67" s="14"/>
      <c r="F67" s="31"/>
      <c r="G67" s="84"/>
      <c r="H67" s="14"/>
      <c r="I67" s="31"/>
      <c r="J67" s="42"/>
      <c r="K67" s="14"/>
      <c r="L67" s="34"/>
      <c r="M67" s="42"/>
      <c r="N67" s="60"/>
      <c r="O67" s="42"/>
      <c r="P67" s="14"/>
      <c r="Q67" s="34"/>
      <c r="R67" s="42"/>
      <c r="S67" s="86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2:40" ht="15.75" customHeight="1">
      <c r="B68" s="12"/>
      <c r="C68" s="30"/>
      <c r="D68" s="82"/>
      <c r="E68" s="14"/>
      <c r="F68" s="31"/>
      <c r="G68" s="84"/>
      <c r="H68" s="14"/>
      <c r="I68" s="31"/>
      <c r="J68" s="42"/>
      <c r="K68" s="14"/>
      <c r="L68" s="33"/>
      <c r="M68" s="42"/>
      <c r="N68" s="60"/>
      <c r="O68" s="42"/>
      <c r="P68" s="14"/>
      <c r="Q68" s="34"/>
      <c r="R68" s="42"/>
      <c r="S68" s="86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2:40" ht="15.75" hidden="1" customHeight="1">
      <c r="B69" s="12"/>
      <c r="C69" s="30"/>
      <c r="D69" s="82"/>
      <c r="E69" s="14"/>
      <c r="F69" s="31"/>
      <c r="G69" s="84"/>
      <c r="H69" s="14"/>
      <c r="I69" s="31"/>
      <c r="J69" s="42"/>
      <c r="K69" s="14"/>
      <c r="L69" s="34"/>
      <c r="M69" s="42"/>
      <c r="N69" s="60"/>
      <c r="O69" s="42"/>
      <c r="P69" s="14"/>
      <c r="Q69" s="34"/>
      <c r="R69" s="42"/>
      <c r="S69" s="86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2:40" ht="15.75" hidden="1" customHeight="1">
      <c r="B70" s="12"/>
      <c r="C70" s="30"/>
      <c r="D70" s="82"/>
      <c r="E70" s="14"/>
      <c r="F70" s="31"/>
      <c r="G70" s="84"/>
      <c r="H70" s="14"/>
      <c r="I70" s="31"/>
      <c r="J70" s="42"/>
      <c r="K70" s="14"/>
      <c r="L70" s="34"/>
      <c r="M70" s="42"/>
      <c r="N70" s="60"/>
      <c r="O70" s="42"/>
      <c r="P70" s="14"/>
      <c r="Q70" s="34"/>
      <c r="R70" s="42"/>
      <c r="S70" s="86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2:40" ht="15.75" hidden="1" customHeight="1">
      <c r="B71" s="12"/>
      <c r="C71" s="30"/>
      <c r="D71" s="82"/>
      <c r="E71" s="14"/>
      <c r="F71" s="31"/>
      <c r="G71" s="84"/>
      <c r="H71" s="14"/>
      <c r="I71" s="31"/>
      <c r="J71" s="42"/>
      <c r="K71" s="14"/>
      <c r="L71" s="34"/>
      <c r="M71" s="42"/>
      <c r="N71" s="60"/>
      <c r="O71" s="42"/>
      <c r="P71" s="14"/>
      <c r="Q71" s="34"/>
      <c r="R71" s="42"/>
      <c r="S71" s="86"/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2:40" ht="15.75" customHeight="1">
      <c r="B72" s="12"/>
      <c r="C72" s="99"/>
      <c r="D72" s="100"/>
      <c r="E72" s="101"/>
      <c r="F72" s="102"/>
      <c r="G72" s="103"/>
      <c r="H72" s="101"/>
      <c r="I72" s="102"/>
      <c r="J72" s="103"/>
      <c r="K72" s="101"/>
      <c r="L72" s="102"/>
      <c r="M72" s="106"/>
      <c r="N72" s="102"/>
      <c r="O72" s="103"/>
      <c r="P72" s="101"/>
      <c r="Q72" s="102"/>
      <c r="R72" s="106"/>
      <c r="S72" s="107"/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2:40" ht="15.75" customHeight="1">
      <c r="B73" s="12"/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2:40" ht="15.75" customHeight="1">
      <c r="B74" s="12"/>
      <c r="C74" s="99"/>
      <c r="D74" s="100"/>
      <c r="E74" s="101"/>
      <c r="F74" s="102"/>
      <c r="G74" s="103"/>
      <c r="H74" s="101"/>
      <c r="I74" s="102"/>
      <c r="J74" s="103"/>
      <c r="K74" s="101"/>
      <c r="L74" s="102"/>
      <c r="M74" s="106"/>
      <c r="N74" s="119"/>
      <c r="O74" s="103"/>
      <c r="P74" s="101"/>
      <c r="Q74" s="102"/>
      <c r="R74" s="106"/>
      <c r="S74" s="120"/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2:40" ht="15.75" customHeight="1">
      <c r="B75" s="12"/>
      <c r="C75" s="30"/>
      <c r="D75" s="82"/>
      <c r="E75" s="14"/>
      <c r="F75" s="31"/>
      <c r="G75" s="84"/>
      <c r="H75" s="14"/>
      <c r="I75" s="31"/>
      <c r="J75" s="42"/>
      <c r="K75" s="14"/>
      <c r="L75" s="33"/>
      <c r="M75" s="42"/>
      <c r="N75" s="60"/>
      <c r="O75" s="42"/>
      <c r="P75" s="14"/>
      <c r="Q75" s="33"/>
      <c r="R75" s="42"/>
      <c r="S75" s="86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2:40" ht="15.75" customHeight="1">
      <c r="B76" s="12"/>
      <c r="C76" s="30"/>
      <c r="D76" s="82"/>
      <c r="E76" s="14"/>
      <c r="F76" s="31"/>
      <c r="G76" s="84"/>
      <c r="H76" s="14"/>
      <c r="I76" s="31"/>
      <c r="J76" s="42"/>
      <c r="K76" s="14"/>
      <c r="L76" s="33"/>
      <c r="M76" s="42"/>
      <c r="N76" s="60"/>
      <c r="O76" s="42"/>
      <c r="P76" s="14"/>
      <c r="Q76" s="33"/>
      <c r="R76" s="42"/>
      <c r="S76" s="86"/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2:40" ht="15.75" customHeight="1">
      <c r="B77" s="12"/>
      <c r="C77" s="30"/>
      <c r="D77" s="82"/>
      <c r="E77" s="14"/>
      <c r="F77" s="31"/>
      <c r="G77" s="84"/>
      <c r="H77" s="14"/>
      <c r="I77" s="31"/>
      <c r="J77" s="42"/>
      <c r="K77" s="14"/>
      <c r="L77" s="33"/>
      <c r="M77" s="42"/>
      <c r="N77" s="60"/>
      <c r="O77" s="42"/>
      <c r="P77" s="14"/>
      <c r="Q77" s="33"/>
      <c r="R77" s="42"/>
      <c r="S77" s="86"/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2:40" ht="15.75" customHeight="1">
      <c r="B78" s="12"/>
      <c r="C78" s="30"/>
      <c r="D78" s="82"/>
      <c r="E78" s="14"/>
      <c r="F78" s="31"/>
      <c r="G78" s="84"/>
      <c r="H78" s="14"/>
      <c r="I78" s="31"/>
      <c r="J78" s="42"/>
      <c r="K78" s="14"/>
      <c r="L78" s="34"/>
      <c r="M78" s="42"/>
      <c r="N78" s="60"/>
      <c r="O78" s="42"/>
      <c r="P78" s="14"/>
      <c r="Q78" s="33"/>
      <c r="R78" s="42"/>
      <c r="S78" s="86"/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2:40" ht="15.75" hidden="1" customHeight="1">
      <c r="B79" s="12"/>
      <c r="C79" s="30"/>
      <c r="D79" s="82"/>
      <c r="E79" s="14"/>
      <c r="F79" s="31"/>
      <c r="G79" s="84"/>
      <c r="H79" s="14"/>
      <c r="I79" s="31"/>
      <c r="J79" s="42"/>
      <c r="K79" s="14"/>
      <c r="L79" s="34"/>
      <c r="M79" s="42"/>
      <c r="N79" s="60"/>
      <c r="O79" s="42"/>
      <c r="P79" s="14"/>
      <c r="Q79" s="33"/>
      <c r="R79" s="42"/>
      <c r="S79" s="86"/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2:40" ht="15.75" hidden="1" customHeight="1">
      <c r="B80" s="12"/>
      <c r="C80" s="30"/>
      <c r="D80" s="82"/>
      <c r="E80" s="14"/>
      <c r="F80" s="31"/>
      <c r="G80" s="84"/>
      <c r="H80" s="14"/>
      <c r="I80" s="31"/>
      <c r="J80" s="42"/>
      <c r="K80" s="14"/>
      <c r="L80" s="34"/>
      <c r="M80" s="42"/>
      <c r="N80" s="60"/>
      <c r="O80" s="42"/>
      <c r="P80" s="14"/>
      <c r="Q80" s="33"/>
      <c r="R80" s="42"/>
      <c r="S80" s="86"/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2:40" ht="15.75" hidden="1" customHeight="1">
      <c r="B81" s="12"/>
      <c r="C81" s="30"/>
      <c r="D81" s="82"/>
      <c r="E81" s="14"/>
      <c r="F81" s="31"/>
      <c r="G81" s="84"/>
      <c r="H81" s="14"/>
      <c r="I81" s="31"/>
      <c r="J81" s="42"/>
      <c r="K81" s="14"/>
      <c r="L81" s="34"/>
      <c r="M81" s="42"/>
      <c r="N81" s="60"/>
      <c r="O81" s="42"/>
      <c r="P81" s="14"/>
      <c r="Q81" s="33"/>
      <c r="R81" s="42"/>
      <c r="S81" s="86"/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2:40" ht="15.75" customHeight="1">
      <c r="B82" s="12"/>
      <c r="C82" s="30"/>
      <c r="D82" s="82"/>
      <c r="E82" s="14"/>
      <c r="F82" s="31"/>
      <c r="G82" s="84"/>
      <c r="H82" s="14"/>
      <c r="I82" s="31"/>
      <c r="J82" s="42"/>
      <c r="K82" s="14"/>
      <c r="L82" s="33"/>
      <c r="M82" s="42"/>
      <c r="N82" s="60"/>
      <c r="O82" s="42"/>
      <c r="P82" s="14"/>
      <c r="Q82" s="33"/>
      <c r="R82" s="42"/>
      <c r="S82" s="86"/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2:40" ht="15.75" customHeight="1">
      <c r="B83" s="12"/>
      <c r="C83" s="99"/>
      <c r="D83" s="100"/>
      <c r="E83" s="101"/>
      <c r="F83" s="102"/>
      <c r="G83" s="103"/>
      <c r="H83" s="101"/>
      <c r="I83" s="102"/>
      <c r="J83" s="103"/>
      <c r="K83" s="101"/>
      <c r="L83" s="102"/>
      <c r="M83" s="106"/>
      <c r="N83" s="102"/>
      <c r="O83" s="103"/>
      <c r="P83" s="101"/>
      <c r="Q83" s="102"/>
      <c r="R83" s="106"/>
      <c r="S83" s="107"/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2:40" ht="15.75" customHeight="1">
      <c r="B84" s="12"/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2:40" ht="15.75" customHeight="1" thickBot="1">
      <c r="B85" s="12"/>
      <c r="C85" s="130"/>
      <c r="D85" s="131"/>
      <c r="E85" s="132"/>
      <c r="F85" s="133"/>
      <c r="G85" s="134"/>
      <c r="H85" s="132"/>
      <c r="I85" s="133"/>
      <c r="J85" s="134"/>
      <c r="K85" s="131"/>
      <c r="L85" s="133"/>
      <c r="M85" s="134"/>
      <c r="N85" s="133"/>
      <c r="O85" s="134"/>
      <c r="P85" s="131"/>
      <c r="Q85" s="133"/>
      <c r="R85" s="134"/>
      <c r="S85" s="135"/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2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2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2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2:40" ht="33" customHeight="1">
      <c r="B89" s="1"/>
      <c r="C89" s="6"/>
      <c r="D89" s="2"/>
      <c r="E89" s="2"/>
      <c r="F89" s="2"/>
      <c r="G89" s="2"/>
      <c r="H89" s="1"/>
      <c r="I89" s="1"/>
      <c r="J89" s="1"/>
      <c r="K89" s="749"/>
      <c r="L89" s="2"/>
      <c r="M89" s="2"/>
      <c r="N89" s="1"/>
      <c r="O89" s="1"/>
      <c r="P89" s="2"/>
      <c r="Q89" s="1"/>
      <c r="R89" s="2"/>
      <c r="S89" s="5"/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2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2:40" ht="15.75" customHeight="1" thickTop="1">
      <c r="B91" s="12"/>
      <c r="C91" s="13"/>
      <c r="D91" s="774"/>
      <c r="E91" s="775"/>
      <c r="F91" s="776"/>
      <c r="G91" s="777"/>
      <c r="H91" s="775"/>
      <c r="I91" s="776"/>
      <c r="J91" s="777"/>
      <c r="K91" s="775"/>
      <c r="L91" s="776"/>
      <c r="M91" s="777"/>
      <c r="N91" s="776"/>
      <c r="O91" s="774"/>
      <c r="P91" s="775"/>
      <c r="Q91" s="776"/>
      <c r="R91" s="777"/>
      <c r="S91" s="778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2:40" ht="15.75" customHeight="1">
      <c r="B92" s="12"/>
      <c r="C92" s="30"/>
      <c r="D92" s="139"/>
      <c r="E92" s="81"/>
      <c r="F92" s="140"/>
      <c r="G92" s="141"/>
      <c r="H92" s="81"/>
      <c r="I92" s="140"/>
      <c r="J92" s="141"/>
      <c r="K92" s="81"/>
      <c r="L92" s="140"/>
      <c r="M92" s="141"/>
      <c r="N92" s="140"/>
      <c r="O92" s="81"/>
      <c r="P92" s="81"/>
      <c r="Q92" s="140"/>
      <c r="R92" s="141"/>
      <c r="S92" s="142"/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2:40" ht="24" customHeight="1">
      <c r="B93" s="12"/>
      <c r="C93" s="88"/>
      <c r="D93" s="26"/>
      <c r="E93" s="26"/>
      <c r="F93" s="23"/>
      <c r="G93" s="47"/>
      <c r="H93" s="26"/>
      <c r="I93" s="23"/>
      <c r="J93" s="24"/>
      <c r="K93" s="26"/>
      <c r="L93" s="23"/>
      <c r="M93" s="143"/>
      <c r="N93" s="144"/>
      <c r="O93" s="24"/>
      <c r="P93" s="26"/>
      <c r="Q93" s="23"/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2:40" ht="21.75" customHeight="1">
      <c r="B94" s="12"/>
      <c r="C94" s="30"/>
      <c r="D94" s="31"/>
      <c r="E94" s="31"/>
      <c r="F94" s="31"/>
      <c r="G94" s="32"/>
      <c r="H94" s="31"/>
      <c r="I94" s="31"/>
      <c r="J94" s="32"/>
      <c r="K94" s="31"/>
      <c r="L94" s="34"/>
      <c r="M94" s="32"/>
      <c r="N94" s="34"/>
      <c r="O94" s="32"/>
      <c r="P94" s="31"/>
      <c r="Q94" s="34"/>
      <c r="R94" s="32"/>
      <c r="S94" s="35"/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2:40" ht="18.75" customHeight="1">
      <c r="B95" s="12"/>
      <c r="C95" s="30"/>
      <c r="D95" s="31"/>
      <c r="E95" s="26"/>
      <c r="F95" s="31"/>
      <c r="G95" s="32"/>
      <c r="H95" s="31"/>
      <c r="I95" s="31"/>
      <c r="J95" s="32"/>
      <c r="K95" s="31"/>
      <c r="L95" s="33"/>
      <c r="M95" s="32"/>
      <c r="N95" s="34"/>
      <c r="O95" s="32"/>
      <c r="P95" s="31"/>
      <c r="Q95" s="33"/>
      <c r="R95" s="32"/>
      <c r="S95" s="35"/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2:40" ht="15.75" customHeight="1">
      <c r="B96" s="12"/>
      <c r="C96" s="36"/>
      <c r="D96" s="37"/>
      <c r="E96" s="31"/>
      <c r="F96" s="38"/>
      <c r="G96" s="39"/>
      <c r="H96" s="37"/>
      <c r="I96" s="38"/>
      <c r="J96" s="39"/>
      <c r="K96" s="37"/>
      <c r="L96" s="38"/>
      <c r="M96" s="39"/>
      <c r="N96" s="38"/>
      <c r="O96" s="39"/>
      <c r="P96" s="37"/>
      <c r="Q96" s="38"/>
      <c r="R96" s="39"/>
      <c r="S96" s="40"/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2:40" ht="15.75" customHeight="1">
      <c r="B97" s="12"/>
      <c r="C97" s="30"/>
      <c r="D97" s="14"/>
      <c r="E97" s="31"/>
      <c r="F97" s="41"/>
      <c r="G97" s="42"/>
      <c r="H97" s="14"/>
      <c r="I97" s="41"/>
      <c r="J97" s="42"/>
      <c r="K97" s="14"/>
      <c r="L97" s="41"/>
      <c r="M97" s="43"/>
      <c r="N97" s="44"/>
      <c r="O97" s="42"/>
      <c r="P97" s="14"/>
      <c r="Q97" s="41"/>
      <c r="R97" s="43"/>
      <c r="S97" s="45"/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2:40" ht="15.75" customHeight="1">
      <c r="B98" s="12"/>
      <c r="C98" s="30"/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2:40" ht="15.75" customHeight="1">
      <c r="B99" s="12"/>
      <c r="C99" s="30"/>
      <c r="D99" s="31"/>
      <c r="E99" s="31"/>
      <c r="F99" s="31"/>
      <c r="G99" s="163"/>
      <c r="H99" s="31"/>
      <c r="I99" s="31"/>
      <c r="J99" s="32"/>
      <c r="K99" s="31"/>
      <c r="L99" s="34"/>
      <c r="M99" s="32"/>
      <c r="N99" s="34"/>
      <c r="O99" s="32"/>
      <c r="P99" s="31"/>
      <c r="Q99" s="33"/>
      <c r="R99" s="32"/>
      <c r="S99" s="35"/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2:40" ht="15.75" customHeight="1">
      <c r="B100" s="12"/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2:40" ht="15.75" customHeight="1">
      <c r="B101" s="12"/>
      <c r="C101" s="30"/>
      <c r="D101" s="31"/>
      <c r="E101" s="31"/>
      <c r="F101" s="34"/>
      <c r="G101" s="32"/>
      <c r="H101" s="31"/>
      <c r="I101" s="31"/>
      <c r="J101" s="32"/>
      <c r="K101" s="31"/>
      <c r="L101" s="34"/>
      <c r="M101" s="32"/>
      <c r="N101" s="34"/>
      <c r="O101" s="32"/>
      <c r="P101" s="31"/>
      <c r="Q101" s="34"/>
      <c r="R101" s="32"/>
      <c r="S101" s="35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2:40" ht="15.75" customHeight="1">
      <c r="B102" s="12"/>
      <c r="C102" s="30"/>
      <c r="D102" s="31"/>
      <c r="E102" s="31"/>
      <c r="F102" s="34"/>
      <c r="G102" s="32"/>
      <c r="H102" s="31"/>
      <c r="I102" s="31"/>
      <c r="J102" s="32"/>
      <c r="K102" s="31"/>
      <c r="L102" s="34"/>
      <c r="M102" s="32"/>
      <c r="N102" s="34"/>
      <c r="O102" s="32"/>
      <c r="P102" s="31"/>
      <c r="Q102" s="34"/>
      <c r="R102" s="32"/>
      <c r="S102" s="35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2:40" ht="15.75" customHeight="1">
      <c r="B103" s="12"/>
      <c r="C103" s="30"/>
      <c r="D103" s="31"/>
      <c r="E103" s="26"/>
      <c r="F103" s="34"/>
      <c r="G103" s="32"/>
      <c r="H103" s="48"/>
      <c r="I103" s="31"/>
      <c r="J103" s="32"/>
      <c r="K103" s="48"/>
      <c r="L103" s="34"/>
      <c r="M103" s="52"/>
      <c r="N103" s="34"/>
      <c r="O103" s="32"/>
      <c r="P103" s="48"/>
      <c r="Q103" s="34"/>
      <c r="R103" s="32"/>
      <c r="S103" s="35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2:40" ht="15.75" customHeight="1">
      <c r="B104" s="12"/>
      <c r="C104" s="36"/>
      <c r="D104" s="37"/>
      <c r="E104" s="31"/>
      <c r="F104" s="38"/>
      <c r="G104" s="39"/>
      <c r="H104" s="37"/>
      <c r="I104" s="38"/>
      <c r="J104" s="39"/>
      <c r="K104" s="37"/>
      <c r="L104" s="38"/>
      <c r="M104" s="32"/>
      <c r="N104" s="38"/>
      <c r="O104" s="39"/>
      <c r="P104" s="37"/>
      <c r="Q104" s="38"/>
      <c r="R104" s="57"/>
      <c r="S104" s="40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2:40" ht="15.75" customHeight="1">
      <c r="B105" s="12"/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/>
      <c r="O105" s="42"/>
      <c r="P105" s="14"/>
      <c r="Q105" s="60"/>
      <c r="R105" s="61"/>
      <c r="S105" s="45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2:40" ht="15.75" customHeight="1" thickBot="1">
      <c r="B106" s="12"/>
      <c r="C106" s="30"/>
      <c r="D106" s="14"/>
      <c r="E106" s="14"/>
      <c r="F106" s="60"/>
      <c r="G106" s="42"/>
      <c r="H106" s="150"/>
      <c r="I106" s="60"/>
      <c r="J106" s="42"/>
      <c r="K106" s="31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2:40" ht="15.75" customHeight="1" thickTop="1">
      <c r="B107" s="12"/>
      <c r="C107" s="63"/>
      <c r="D107" s="64"/>
      <c r="E107" s="68"/>
      <c r="F107" s="66"/>
      <c r="G107" s="67"/>
      <c r="H107" s="68"/>
      <c r="I107" s="66"/>
      <c r="J107" s="67"/>
      <c r="K107" s="68"/>
      <c r="L107" s="66"/>
      <c r="M107" s="67"/>
      <c r="N107" s="66"/>
      <c r="O107" s="67"/>
      <c r="P107" s="68"/>
      <c r="Q107" s="66"/>
      <c r="R107" s="67"/>
      <c r="S107" s="69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2:40" ht="19.5" customHeight="1" thickBot="1">
      <c r="B108" s="12"/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/>
      <c r="N108" s="75"/>
      <c r="O108" s="73"/>
      <c r="P108" s="71"/>
      <c r="Q108" s="72"/>
      <c r="R108" s="74"/>
      <c r="S108" s="151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2:40" ht="15.75" customHeight="1" thickTop="1">
      <c r="B109" s="12"/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2:40" ht="15.75" customHeight="1">
      <c r="B110" s="12"/>
      <c r="C110" s="80"/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2:40" ht="15.75" customHeight="1">
      <c r="B111" s="12"/>
      <c r="C111" s="30"/>
      <c r="D111" s="82"/>
      <c r="E111" s="83"/>
      <c r="F111" s="31"/>
      <c r="G111" s="152"/>
      <c r="H111" s="83"/>
      <c r="I111" s="31"/>
      <c r="J111" s="85"/>
      <c r="K111" s="83"/>
      <c r="L111" s="34"/>
      <c r="M111" s="42"/>
      <c r="N111" s="60"/>
      <c r="O111" s="42"/>
      <c r="P111" s="83"/>
      <c r="Q111" s="34"/>
      <c r="R111" s="42"/>
      <c r="S111" s="86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2:40" ht="15.75" customHeight="1">
      <c r="B112" s="12"/>
      <c r="C112" s="88"/>
      <c r="D112" s="89"/>
      <c r="E112" s="90"/>
      <c r="F112" s="23"/>
      <c r="G112" s="93"/>
      <c r="H112" s="90"/>
      <c r="I112" s="23"/>
      <c r="J112" s="639"/>
      <c r="K112" s="90"/>
      <c r="L112" s="34"/>
      <c r="M112" s="24"/>
      <c r="N112" s="94"/>
      <c r="O112" s="24"/>
      <c r="P112" s="90"/>
      <c r="Q112" s="34"/>
      <c r="R112" s="24"/>
      <c r="S112" s="95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2:40" ht="15.75" customHeight="1">
      <c r="B113" s="12"/>
      <c r="C113" s="30"/>
      <c r="D113" s="82"/>
      <c r="E113" s="83"/>
      <c r="F113" s="31"/>
      <c r="G113" s="84"/>
      <c r="H113" s="83"/>
      <c r="I113" s="31"/>
      <c r="J113" s="42"/>
      <c r="K113" s="83"/>
      <c r="L113" s="114"/>
      <c r="M113" s="42"/>
      <c r="N113" s="60"/>
      <c r="O113" s="42"/>
      <c r="P113" s="83"/>
      <c r="Q113" s="114"/>
      <c r="R113" s="42"/>
      <c r="S113" s="86"/>
      <c r="T113" s="14"/>
      <c r="U113" s="14"/>
      <c r="V113" s="31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2:40" ht="15.75" customHeight="1">
      <c r="B114" s="12"/>
      <c r="C114" s="30"/>
      <c r="D114" s="82"/>
      <c r="E114" s="83"/>
      <c r="F114" s="31"/>
      <c r="G114" s="84"/>
      <c r="H114" s="83"/>
      <c r="I114" s="31"/>
      <c r="J114" s="42"/>
      <c r="K114" s="83"/>
      <c r="L114" s="34"/>
      <c r="M114" s="42"/>
      <c r="N114" s="60"/>
      <c r="O114" s="42"/>
      <c r="P114" s="83"/>
      <c r="Q114" s="34"/>
      <c r="R114" s="42"/>
      <c r="S114" s="86"/>
      <c r="T114" s="14"/>
      <c r="U114" s="14"/>
      <c r="V114" s="14"/>
      <c r="W114" s="31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2:40" ht="15.75" customHeight="1">
      <c r="B115" s="12"/>
      <c r="C115" s="88"/>
      <c r="D115" s="89"/>
      <c r="E115" s="90"/>
      <c r="F115" s="23"/>
      <c r="G115" s="91"/>
      <c r="H115" s="90"/>
      <c r="I115" s="23"/>
      <c r="J115" s="24"/>
      <c r="K115" s="90"/>
      <c r="L115" s="49"/>
      <c r="M115" s="24"/>
      <c r="N115" s="94"/>
      <c r="O115" s="24"/>
      <c r="P115" s="90"/>
      <c r="Q115" s="49"/>
      <c r="R115" s="24"/>
      <c r="S115" s="95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2:40" ht="15.75" customHeight="1">
      <c r="B116" s="12"/>
      <c r="C116" s="30"/>
      <c r="D116" s="82"/>
      <c r="E116" s="83"/>
      <c r="F116" s="31"/>
      <c r="G116" s="84"/>
      <c r="H116" s="83"/>
      <c r="I116" s="31"/>
      <c r="J116" s="42"/>
      <c r="K116" s="83"/>
      <c r="L116" s="34"/>
      <c r="M116" s="42"/>
      <c r="N116" s="60"/>
      <c r="O116" s="42"/>
      <c r="P116" s="83"/>
      <c r="Q116" s="34"/>
      <c r="R116" s="42"/>
      <c r="S116" s="86"/>
      <c r="T116" s="14"/>
      <c r="U116" s="14"/>
      <c r="V116" s="12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2:40" ht="15.75" customHeight="1">
      <c r="B117" s="12"/>
      <c r="C117" s="30"/>
      <c r="D117" s="82"/>
      <c r="E117" s="83"/>
      <c r="F117" s="31"/>
      <c r="G117" s="84"/>
      <c r="H117" s="83"/>
      <c r="I117" s="31"/>
      <c r="J117" s="42"/>
      <c r="K117" s="83"/>
      <c r="L117" s="34"/>
      <c r="M117" s="42"/>
      <c r="N117" s="60"/>
      <c r="O117" s="42"/>
      <c r="P117" s="83"/>
      <c r="Q117" s="34"/>
      <c r="R117" s="42"/>
      <c r="S117" s="86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2:40" ht="15.75" hidden="1" customHeight="1">
      <c r="B118" s="12"/>
      <c r="C118" s="30"/>
      <c r="D118" s="82"/>
      <c r="E118" s="83"/>
      <c r="F118" s="31"/>
      <c r="G118" s="84"/>
      <c r="H118" s="83"/>
      <c r="I118" s="31"/>
      <c r="J118" s="42"/>
      <c r="K118" s="83"/>
      <c r="L118" s="34"/>
      <c r="M118" s="42"/>
      <c r="N118" s="60"/>
      <c r="O118" s="42"/>
      <c r="P118" s="83"/>
      <c r="Q118" s="34"/>
      <c r="R118" s="42"/>
      <c r="S118" s="86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2:40" ht="15.75" hidden="1" customHeight="1">
      <c r="B119" s="12"/>
      <c r="C119" s="30"/>
      <c r="D119" s="82"/>
      <c r="E119" s="83"/>
      <c r="F119" s="31"/>
      <c r="G119" s="84"/>
      <c r="H119" s="83"/>
      <c r="I119" s="31"/>
      <c r="J119" s="42"/>
      <c r="K119" s="83"/>
      <c r="L119" s="34"/>
      <c r="M119" s="42"/>
      <c r="N119" s="60"/>
      <c r="O119" s="42"/>
      <c r="P119" s="83"/>
      <c r="Q119" s="34"/>
      <c r="R119" s="42"/>
      <c r="S119" s="86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2:40" ht="15.75" hidden="1" customHeight="1">
      <c r="B120" s="12"/>
      <c r="C120" s="30"/>
      <c r="D120" s="82"/>
      <c r="E120" s="83"/>
      <c r="F120" s="31"/>
      <c r="G120" s="84"/>
      <c r="H120" s="83"/>
      <c r="I120" s="31"/>
      <c r="J120" s="42"/>
      <c r="K120" s="83"/>
      <c r="L120" s="34"/>
      <c r="M120" s="42"/>
      <c r="N120" s="60"/>
      <c r="O120" s="42"/>
      <c r="P120" s="83"/>
      <c r="Q120" s="34"/>
      <c r="R120" s="42"/>
      <c r="S120" s="86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2:40" ht="15.75" customHeight="1">
      <c r="B121" s="12"/>
      <c r="C121" s="99"/>
      <c r="D121" s="100"/>
      <c r="E121" s="101"/>
      <c r="F121" s="102"/>
      <c r="G121" s="103"/>
      <c r="H121" s="101"/>
      <c r="I121" s="102"/>
      <c r="J121" s="103"/>
      <c r="K121" s="101"/>
      <c r="L121" s="102"/>
      <c r="M121" s="106"/>
      <c r="N121" s="102"/>
      <c r="O121" s="103"/>
      <c r="P121" s="101"/>
      <c r="Q121" s="102"/>
      <c r="R121" s="106"/>
      <c r="S121" s="107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2:40" ht="15.75" customHeight="1">
      <c r="B122" s="12"/>
      <c r="C122" s="108"/>
      <c r="D122" s="14"/>
      <c r="E122" s="14"/>
      <c r="F122" s="31"/>
      <c r="G122" s="42"/>
      <c r="H122" s="14"/>
      <c r="I122" s="31"/>
      <c r="J122" s="42"/>
      <c r="K122" s="14"/>
      <c r="L122" s="34"/>
      <c r="M122" s="42"/>
      <c r="N122" s="60"/>
      <c r="O122" s="42"/>
      <c r="P122" s="14"/>
      <c r="Q122" s="34"/>
      <c r="R122" s="42"/>
      <c r="S122" s="62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2:40" ht="15.75" customHeight="1">
      <c r="B123" s="12"/>
      <c r="C123" s="109"/>
      <c r="D123" s="82"/>
      <c r="E123" s="14"/>
      <c r="F123" s="23"/>
      <c r="G123" s="84"/>
      <c r="H123" s="14"/>
      <c r="I123" s="23"/>
      <c r="J123" s="42"/>
      <c r="K123" s="14"/>
      <c r="L123" s="23"/>
      <c r="M123" s="42"/>
      <c r="N123" s="60"/>
      <c r="O123" s="42"/>
      <c r="P123" s="14"/>
      <c r="Q123" s="23"/>
      <c r="R123" s="42"/>
      <c r="S123" s="86"/>
      <c r="T123" s="14"/>
      <c r="U123" s="14"/>
      <c r="V123" s="12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2:40" ht="15.75" customHeight="1">
      <c r="B124" s="12"/>
      <c r="C124" s="108"/>
      <c r="D124" s="110"/>
      <c r="E124" s="111"/>
      <c r="F124" s="31"/>
      <c r="G124" s="112"/>
      <c r="H124" s="111"/>
      <c r="I124" s="31"/>
      <c r="J124" s="113"/>
      <c r="K124" s="111"/>
      <c r="L124" s="34"/>
      <c r="M124" s="113"/>
      <c r="N124" s="115"/>
      <c r="O124" s="113"/>
      <c r="P124" s="111"/>
      <c r="Q124" s="34"/>
      <c r="R124" s="113"/>
      <c r="S124" s="116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2:40" ht="15.75" customHeight="1">
      <c r="B125" s="12"/>
      <c r="C125" s="108"/>
      <c r="D125" s="82"/>
      <c r="E125" s="14"/>
      <c r="F125" s="31"/>
      <c r="G125" s="84"/>
      <c r="H125" s="14"/>
      <c r="I125" s="31"/>
      <c r="J125" s="42"/>
      <c r="K125" s="14"/>
      <c r="L125" s="34"/>
      <c r="M125" s="42"/>
      <c r="N125" s="60"/>
      <c r="O125" s="42"/>
      <c r="P125" s="14"/>
      <c r="Q125" s="34"/>
      <c r="R125" s="42"/>
      <c r="S125" s="86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2:40" ht="15.75" hidden="1" customHeight="1">
      <c r="B126" s="12"/>
      <c r="C126" s="108"/>
      <c r="D126" s="82"/>
      <c r="E126" s="14"/>
      <c r="F126" s="31"/>
      <c r="G126" s="84"/>
      <c r="H126" s="14"/>
      <c r="I126" s="31"/>
      <c r="J126" s="42"/>
      <c r="K126" s="14"/>
      <c r="L126" s="34"/>
      <c r="M126" s="42"/>
      <c r="N126" s="60"/>
      <c r="O126" s="42"/>
      <c r="P126" s="14"/>
      <c r="Q126" s="34"/>
      <c r="R126" s="42"/>
      <c r="S126" s="86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2:40" ht="15.75" hidden="1" customHeight="1">
      <c r="B127" s="12"/>
      <c r="C127" s="108"/>
      <c r="D127" s="82"/>
      <c r="E127" s="14"/>
      <c r="F127" s="31"/>
      <c r="G127" s="84"/>
      <c r="H127" s="14"/>
      <c r="I127" s="31"/>
      <c r="J127" s="42"/>
      <c r="K127" s="14"/>
      <c r="L127" s="34"/>
      <c r="M127" s="42"/>
      <c r="N127" s="60"/>
      <c r="O127" s="42"/>
      <c r="P127" s="14"/>
      <c r="Q127" s="34"/>
      <c r="R127" s="42"/>
      <c r="S127" s="86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2:40" ht="15.75" hidden="1" customHeight="1">
      <c r="B128" s="12"/>
      <c r="C128" s="108"/>
      <c r="D128" s="82"/>
      <c r="E128" s="14"/>
      <c r="F128" s="31"/>
      <c r="G128" s="84"/>
      <c r="H128" s="14"/>
      <c r="I128" s="31"/>
      <c r="J128" s="42"/>
      <c r="K128" s="14"/>
      <c r="L128" s="34"/>
      <c r="M128" s="42"/>
      <c r="N128" s="60"/>
      <c r="O128" s="42"/>
      <c r="P128" s="14"/>
      <c r="Q128" s="34"/>
      <c r="R128" s="42"/>
      <c r="S128" s="86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2:40" ht="15.75" customHeight="1">
      <c r="B129" s="12"/>
      <c r="C129" s="109"/>
      <c r="D129" s="82"/>
      <c r="E129" s="14"/>
      <c r="F129" s="31"/>
      <c r="G129" s="84"/>
      <c r="H129" s="14"/>
      <c r="I129" s="31"/>
      <c r="J129" s="42"/>
      <c r="K129" s="14"/>
      <c r="L129" s="34"/>
      <c r="M129" s="42"/>
      <c r="N129" s="60"/>
      <c r="O129" s="42"/>
      <c r="P129" s="14"/>
      <c r="Q129" s="34"/>
      <c r="R129" s="42"/>
      <c r="S129" s="86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2:40" ht="15.75" customHeight="1">
      <c r="B130" s="12"/>
      <c r="C130" s="108"/>
      <c r="D130" s="110"/>
      <c r="E130" s="111"/>
      <c r="F130" s="55"/>
      <c r="G130" s="112"/>
      <c r="H130" s="111"/>
      <c r="I130" s="55"/>
      <c r="J130" s="113"/>
      <c r="K130" s="111"/>
      <c r="L130" s="56"/>
      <c r="M130" s="113"/>
      <c r="N130" s="115"/>
      <c r="O130" s="113"/>
      <c r="P130" s="111"/>
      <c r="Q130" s="56"/>
      <c r="R130" s="113"/>
      <c r="S130" s="116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2:40" ht="15.75" customHeight="1">
      <c r="B131" s="12"/>
      <c r="C131" s="108"/>
      <c r="D131" s="82"/>
      <c r="E131" s="14"/>
      <c r="F131" s="31"/>
      <c r="G131" s="84"/>
      <c r="H131" s="14"/>
      <c r="I131" s="31"/>
      <c r="J131" s="42"/>
      <c r="K131" s="14"/>
      <c r="L131" s="34"/>
      <c r="M131" s="42"/>
      <c r="N131" s="60"/>
      <c r="O131" s="42"/>
      <c r="P131" s="14"/>
      <c r="Q131" s="34"/>
      <c r="R131" s="42"/>
      <c r="S131" s="86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2:40" ht="15.75" customHeight="1">
      <c r="B132" s="12"/>
      <c r="C132" s="108"/>
      <c r="D132" s="82"/>
      <c r="E132" s="14"/>
      <c r="F132" s="31"/>
      <c r="G132" s="84"/>
      <c r="H132" s="14"/>
      <c r="I132" s="31"/>
      <c r="J132" s="42"/>
      <c r="K132" s="14"/>
      <c r="L132" s="34"/>
      <c r="M132" s="42"/>
      <c r="N132" s="60"/>
      <c r="O132" s="42"/>
      <c r="P132" s="14"/>
      <c r="Q132" s="34"/>
      <c r="R132" s="42"/>
      <c r="S132" s="86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2:40" ht="15.75" hidden="1" customHeight="1">
      <c r="B133" s="12"/>
      <c r="C133" s="30"/>
      <c r="D133" s="89"/>
      <c r="E133" s="117"/>
      <c r="F133" s="31"/>
      <c r="G133" s="91"/>
      <c r="H133" s="117"/>
      <c r="I133" s="31"/>
      <c r="J133" s="24"/>
      <c r="K133" s="117"/>
      <c r="L133" s="34"/>
      <c r="M133" s="24"/>
      <c r="N133" s="153"/>
      <c r="O133" s="24"/>
      <c r="P133" s="117"/>
      <c r="Q133" s="34"/>
      <c r="R133" s="24"/>
      <c r="S133" s="95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2:40" ht="15.75" customHeight="1">
      <c r="B134" s="12"/>
      <c r="C134" s="99"/>
      <c r="D134" s="100"/>
      <c r="E134" s="101"/>
      <c r="F134" s="102"/>
      <c r="G134" s="103"/>
      <c r="H134" s="101"/>
      <c r="I134" s="102"/>
      <c r="J134" s="103"/>
      <c r="K134" s="101"/>
      <c r="L134" s="102"/>
      <c r="M134" s="154"/>
      <c r="N134" s="119"/>
      <c r="O134" s="103"/>
      <c r="P134" s="101"/>
      <c r="Q134" s="102"/>
      <c r="R134" s="154"/>
      <c r="S134" s="120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2:40" ht="15.75" customHeight="1">
      <c r="B135" s="12"/>
      <c r="C135" s="30"/>
      <c r="D135" s="82"/>
      <c r="E135" s="14"/>
      <c r="F135" s="31"/>
      <c r="G135" s="84"/>
      <c r="H135" s="14"/>
      <c r="I135" s="31"/>
      <c r="J135" s="42"/>
      <c r="K135" s="14"/>
      <c r="L135" s="34"/>
      <c r="M135" s="42"/>
      <c r="N135" s="60"/>
      <c r="O135" s="42"/>
      <c r="P135" s="14"/>
      <c r="Q135" s="34"/>
      <c r="R135" s="42"/>
      <c r="S135" s="86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2:40" ht="15.75" customHeight="1">
      <c r="B136" s="12"/>
      <c r="C136" s="30"/>
      <c r="D136" s="82"/>
      <c r="E136" s="14"/>
      <c r="F136" s="31"/>
      <c r="G136" s="84"/>
      <c r="H136" s="14"/>
      <c r="I136" s="31"/>
      <c r="J136" s="42"/>
      <c r="K136" s="14"/>
      <c r="L136" s="34"/>
      <c r="M136" s="42"/>
      <c r="N136" s="60"/>
      <c r="O136" s="42"/>
      <c r="P136" s="14"/>
      <c r="Q136" s="34"/>
      <c r="R136" s="42"/>
      <c r="S136" s="86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2:40" ht="15.75" customHeight="1">
      <c r="B137" s="12"/>
      <c r="C137" s="88"/>
      <c r="D137" s="89"/>
      <c r="E137" s="117"/>
      <c r="F137" s="23"/>
      <c r="G137" s="91"/>
      <c r="H137" s="117"/>
      <c r="I137" s="23"/>
      <c r="J137" s="24"/>
      <c r="K137" s="117"/>
      <c r="L137" s="23"/>
      <c r="M137" s="24"/>
      <c r="N137" s="94"/>
      <c r="O137" s="24"/>
      <c r="P137" s="117"/>
      <c r="Q137" s="23"/>
      <c r="R137" s="24"/>
      <c r="S137" s="95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2:40" ht="15.75" customHeight="1">
      <c r="B138" s="12"/>
      <c r="C138" s="30"/>
      <c r="D138" s="82"/>
      <c r="E138" s="14"/>
      <c r="F138" s="31"/>
      <c r="G138" s="84"/>
      <c r="H138" s="14"/>
      <c r="I138" s="31"/>
      <c r="J138" s="42"/>
      <c r="K138" s="14"/>
      <c r="L138" s="34"/>
      <c r="M138" s="42"/>
      <c r="N138" s="60"/>
      <c r="O138" s="42"/>
      <c r="P138" s="14"/>
      <c r="Q138" s="34"/>
      <c r="R138" s="42"/>
      <c r="S138" s="86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2:40" ht="15.75" customHeight="1">
      <c r="B139" s="12"/>
      <c r="C139" s="30"/>
      <c r="D139" s="82"/>
      <c r="E139" s="14"/>
      <c r="F139" s="31"/>
      <c r="G139" s="84"/>
      <c r="H139" s="14"/>
      <c r="I139" s="31"/>
      <c r="J139" s="42"/>
      <c r="K139" s="14"/>
      <c r="L139" s="34"/>
      <c r="M139" s="42"/>
      <c r="N139" s="60"/>
      <c r="O139" s="42"/>
      <c r="P139" s="14"/>
      <c r="Q139" s="34"/>
      <c r="R139" s="42"/>
      <c r="S139" s="86"/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2:40" ht="15.75" customHeight="1">
      <c r="B140" s="12"/>
      <c r="C140" s="88"/>
      <c r="D140" s="89"/>
      <c r="E140" s="117"/>
      <c r="F140" s="23"/>
      <c r="G140" s="91"/>
      <c r="H140" s="117"/>
      <c r="I140" s="23"/>
      <c r="J140" s="24"/>
      <c r="K140" s="117"/>
      <c r="L140" s="23"/>
      <c r="M140" s="24"/>
      <c r="N140" s="94"/>
      <c r="O140" s="24"/>
      <c r="P140" s="117"/>
      <c r="Q140" s="23"/>
      <c r="R140" s="24"/>
      <c r="S140" s="95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2:40" ht="15.75" customHeight="1">
      <c r="B141" s="12"/>
      <c r="C141" s="30"/>
      <c r="D141" s="82"/>
      <c r="E141" s="14"/>
      <c r="F141" s="31"/>
      <c r="G141" s="84"/>
      <c r="H141" s="14"/>
      <c r="I141" s="31"/>
      <c r="J141" s="42"/>
      <c r="K141" s="14"/>
      <c r="L141" s="34"/>
      <c r="M141" s="42"/>
      <c r="N141" s="60"/>
      <c r="O141" s="42"/>
      <c r="P141" s="14"/>
      <c r="Q141" s="34"/>
      <c r="R141" s="42"/>
      <c r="S141" s="86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2:40" ht="15.75" customHeight="1">
      <c r="B142" s="12"/>
      <c r="C142" s="30"/>
      <c r="D142" s="82"/>
      <c r="E142" s="14"/>
      <c r="F142" s="31"/>
      <c r="G142" s="84"/>
      <c r="H142" s="14"/>
      <c r="I142" s="31"/>
      <c r="J142" s="42"/>
      <c r="K142" s="14"/>
      <c r="L142" s="34"/>
      <c r="M142" s="42"/>
      <c r="N142" s="60"/>
      <c r="O142" s="42"/>
      <c r="P142" s="14"/>
      <c r="Q142" s="34"/>
      <c r="R142" s="42"/>
      <c r="S142" s="86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2:40" ht="15.75" customHeight="1">
      <c r="B143" s="12"/>
      <c r="C143" s="30"/>
      <c r="D143" s="82"/>
      <c r="E143" s="14"/>
      <c r="F143" s="31"/>
      <c r="G143" s="84"/>
      <c r="H143" s="14"/>
      <c r="I143" s="31"/>
      <c r="J143" s="42"/>
      <c r="K143" s="14"/>
      <c r="L143" s="33"/>
      <c r="M143" s="42"/>
      <c r="N143" s="60"/>
      <c r="O143" s="42"/>
      <c r="P143" s="14"/>
      <c r="Q143" s="33"/>
      <c r="R143" s="42"/>
      <c r="S143" s="86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2:40" ht="15.75" customHeight="1">
      <c r="B144" s="12"/>
      <c r="C144" s="30"/>
      <c r="D144" s="82"/>
      <c r="E144" s="14"/>
      <c r="F144" s="31"/>
      <c r="G144" s="84"/>
      <c r="H144" s="14"/>
      <c r="I144" s="31"/>
      <c r="J144" s="42"/>
      <c r="K144" s="14"/>
      <c r="L144" s="34"/>
      <c r="M144" s="42"/>
      <c r="N144" s="60"/>
      <c r="O144" s="42"/>
      <c r="P144" s="14"/>
      <c r="Q144" s="34"/>
      <c r="R144" s="42"/>
      <c r="S144" s="86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2:40" ht="15.75" customHeight="1">
      <c r="B145" s="12"/>
      <c r="C145" s="30"/>
      <c r="D145" s="82"/>
      <c r="E145" s="14"/>
      <c r="F145" s="31"/>
      <c r="G145" s="84"/>
      <c r="H145" s="14"/>
      <c r="I145" s="31"/>
      <c r="J145" s="42"/>
      <c r="K145" s="14"/>
      <c r="L145" s="34"/>
      <c r="M145" s="42"/>
      <c r="N145" s="60"/>
      <c r="O145" s="42"/>
      <c r="P145" s="14"/>
      <c r="Q145" s="34"/>
      <c r="R145" s="42"/>
      <c r="S145" s="86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2:40" ht="15.75" customHeight="1">
      <c r="B146" s="12"/>
      <c r="C146" s="30"/>
      <c r="D146" s="82"/>
      <c r="E146" s="14"/>
      <c r="F146" s="31"/>
      <c r="G146" s="84"/>
      <c r="H146" s="14"/>
      <c r="I146" s="31"/>
      <c r="J146" s="42"/>
      <c r="K146" s="14"/>
      <c r="L146" s="34"/>
      <c r="M146" s="42"/>
      <c r="N146" s="60"/>
      <c r="O146" s="42"/>
      <c r="P146" s="14"/>
      <c r="Q146" s="34"/>
      <c r="R146" s="42"/>
      <c r="S146" s="86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2:40" ht="15.75" customHeight="1">
      <c r="B147" s="12"/>
      <c r="C147" s="30"/>
      <c r="D147" s="82"/>
      <c r="E147" s="14"/>
      <c r="F147" s="31"/>
      <c r="G147" s="84"/>
      <c r="H147" s="14"/>
      <c r="I147" s="31"/>
      <c r="J147" s="42"/>
      <c r="K147" s="14"/>
      <c r="L147" s="34"/>
      <c r="M147" s="42"/>
      <c r="N147" s="60"/>
      <c r="O147" s="42"/>
      <c r="P147" s="14"/>
      <c r="Q147" s="34"/>
      <c r="R147" s="42"/>
      <c r="S147" s="86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2:40" ht="15.75" customHeight="1">
      <c r="B148" s="12"/>
      <c r="C148" s="30"/>
      <c r="D148" s="82"/>
      <c r="E148" s="14"/>
      <c r="F148" s="31"/>
      <c r="G148" s="84"/>
      <c r="H148" s="14"/>
      <c r="I148" s="31"/>
      <c r="J148" s="42"/>
      <c r="K148" s="14"/>
      <c r="L148" s="34"/>
      <c r="M148" s="42"/>
      <c r="N148" s="60"/>
      <c r="O148" s="42"/>
      <c r="P148" s="14"/>
      <c r="Q148" s="34"/>
      <c r="R148" s="42"/>
      <c r="S148" s="86"/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2:40" ht="15.75" hidden="1" customHeight="1">
      <c r="B149" s="12"/>
      <c r="C149" s="30"/>
      <c r="D149" s="82"/>
      <c r="E149" s="14"/>
      <c r="F149" s="31"/>
      <c r="G149" s="84"/>
      <c r="H149" s="14"/>
      <c r="I149" s="31"/>
      <c r="J149" s="42"/>
      <c r="K149" s="14"/>
      <c r="L149" s="34"/>
      <c r="M149" s="42"/>
      <c r="N149" s="60"/>
      <c r="O149" s="42"/>
      <c r="P149" s="14"/>
      <c r="Q149" s="34"/>
      <c r="R149" s="42"/>
      <c r="S149" s="86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2:40" ht="15.75" hidden="1" customHeight="1">
      <c r="B150" s="12"/>
      <c r="C150" s="30"/>
      <c r="D150" s="82"/>
      <c r="E150" s="14"/>
      <c r="F150" s="31"/>
      <c r="G150" s="84"/>
      <c r="H150" s="14"/>
      <c r="I150" s="31"/>
      <c r="J150" s="42"/>
      <c r="K150" s="14"/>
      <c r="L150" s="34"/>
      <c r="M150" s="42"/>
      <c r="N150" s="60"/>
      <c r="O150" s="42"/>
      <c r="P150" s="14"/>
      <c r="Q150" s="34"/>
      <c r="R150" s="42"/>
      <c r="S150" s="86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2:40" ht="15.75" hidden="1" customHeight="1">
      <c r="B151" s="12"/>
      <c r="C151" s="30"/>
      <c r="D151" s="82"/>
      <c r="E151" s="14"/>
      <c r="F151" s="31"/>
      <c r="G151" s="84"/>
      <c r="H151" s="14"/>
      <c r="I151" s="31"/>
      <c r="J151" s="42"/>
      <c r="K151" s="14"/>
      <c r="L151" s="34"/>
      <c r="M151" s="42"/>
      <c r="N151" s="60"/>
      <c r="O151" s="42"/>
      <c r="P151" s="14"/>
      <c r="Q151" s="34"/>
      <c r="R151" s="42"/>
      <c r="S151" s="86"/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2:40" ht="15.75" customHeight="1">
      <c r="B152" s="12"/>
      <c r="C152" s="99"/>
      <c r="D152" s="100"/>
      <c r="E152" s="101"/>
      <c r="F152" s="102"/>
      <c r="G152" s="103"/>
      <c r="H152" s="101"/>
      <c r="I152" s="102"/>
      <c r="J152" s="103"/>
      <c r="K152" s="101"/>
      <c r="L152" s="102"/>
      <c r="M152" s="106"/>
      <c r="N152" s="102"/>
      <c r="O152" s="103"/>
      <c r="P152" s="101"/>
      <c r="Q152" s="102"/>
      <c r="R152" s="106"/>
      <c r="S152" s="107"/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2:40" ht="15.75" customHeight="1">
      <c r="B153" s="12"/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2:40" ht="15.75" customHeight="1">
      <c r="B154" s="12"/>
      <c r="C154" s="99"/>
      <c r="D154" s="100"/>
      <c r="E154" s="101"/>
      <c r="F154" s="102"/>
      <c r="G154" s="103"/>
      <c r="H154" s="101"/>
      <c r="I154" s="102"/>
      <c r="J154" s="103"/>
      <c r="K154" s="101"/>
      <c r="L154" s="102"/>
      <c r="M154" s="106"/>
      <c r="N154" s="119"/>
      <c r="O154" s="103"/>
      <c r="P154" s="101"/>
      <c r="Q154" s="102"/>
      <c r="R154" s="106"/>
      <c r="S154" s="120"/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2:40" ht="15.75" customHeight="1">
      <c r="B155" s="12"/>
      <c r="C155" s="30"/>
      <c r="D155" s="156"/>
      <c r="E155" s="157"/>
      <c r="F155" s="31"/>
      <c r="G155" s="158"/>
      <c r="H155" s="157"/>
      <c r="I155" s="31"/>
      <c r="J155" s="158"/>
      <c r="K155" s="157"/>
      <c r="L155" s="33"/>
      <c r="M155" s="42"/>
      <c r="N155" s="60"/>
      <c r="O155" s="158"/>
      <c r="P155" s="157"/>
      <c r="Q155" s="34"/>
      <c r="R155" s="42"/>
      <c r="S155" s="86"/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2:40" ht="15.75" customHeight="1">
      <c r="B156" s="12"/>
      <c r="C156" s="30"/>
      <c r="D156" s="156"/>
      <c r="E156" s="157"/>
      <c r="F156" s="31"/>
      <c r="G156" s="158"/>
      <c r="H156" s="157"/>
      <c r="I156" s="31"/>
      <c r="J156" s="158"/>
      <c r="K156" s="157"/>
      <c r="L156" s="34"/>
      <c r="M156" s="42"/>
      <c r="N156" s="60"/>
      <c r="O156" s="158"/>
      <c r="P156" s="157"/>
      <c r="Q156" s="34"/>
      <c r="R156" s="42"/>
      <c r="S156" s="86"/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2:40" ht="15.75" customHeight="1">
      <c r="B157" s="12"/>
      <c r="C157" s="30"/>
      <c r="D157" s="82"/>
      <c r="E157" s="14"/>
      <c r="F157" s="31"/>
      <c r="G157" s="84"/>
      <c r="H157" s="14"/>
      <c r="I157" s="31"/>
      <c r="J157" s="42"/>
      <c r="K157" s="14"/>
      <c r="L157" s="34"/>
      <c r="M157" s="42"/>
      <c r="N157" s="60"/>
      <c r="O157" s="42"/>
      <c r="P157" s="14"/>
      <c r="Q157" s="34"/>
      <c r="R157" s="42"/>
      <c r="S157" s="86"/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2:40" ht="15.75" customHeight="1">
      <c r="B158" s="12"/>
      <c r="C158" s="30"/>
      <c r="D158" s="82"/>
      <c r="E158" s="14"/>
      <c r="F158" s="31"/>
      <c r="G158" s="84"/>
      <c r="H158" s="14"/>
      <c r="I158" s="31"/>
      <c r="J158" s="42"/>
      <c r="K158" s="14"/>
      <c r="L158" s="33"/>
      <c r="M158" s="42"/>
      <c r="N158" s="60"/>
      <c r="O158" s="42"/>
      <c r="P158" s="14"/>
      <c r="Q158" s="34"/>
      <c r="R158" s="42"/>
      <c r="S158" s="86"/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2:40" ht="15.75" hidden="1" customHeight="1">
      <c r="B159" s="12"/>
      <c r="C159" s="30"/>
      <c r="D159" s="82"/>
      <c r="E159" s="14"/>
      <c r="F159" s="31"/>
      <c r="G159" s="84"/>
      <c r="H159" s="14"/>
      <c r="I159" s="31"/>
      <c r="J159" s="42"/>
      <c r="K159" s="14"/>
      <c r="L159" s="33"/>
      <c r="M159" s="42"/>
      <c r="N159" s="60"/>
      <c r="O159" s="42"/>
      <c r="P159" s="14"/>
      <c r="Q159" s="34"/>
      <c r="R159" s="42"/>
      <c r="S159" s="86"/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2:40" ht="15.75" hidden="1" customHeight="1">
      <c r="B160" s="12"/>
      <c r="C160" s="30"/>
      <c r="D160" s="82"/>
      <c r="E160" s="14"/>
      <c r="F160" s="31"/>
      <c r="G160" s="84"/>
      <c r="H160" s="14"/>
      <c r="I160" s="31"/>
      <c r="J160" s="42"/>
      <c r="K160" s="14"/>
      <c r="L160" s="33"/>
      <c r="M160" s="42"/>
      <c r="N160" s="60"/>
      <c r="O160" s="42"/>
      <c r="P160" s="14"/>
      <c r="Q160" s="34"/>
      <c r="R160" s="42"/>
      <c r="S160" s="86"/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2:40" ht="15.75" hidden="1" customHeight="1">
      <c r="B161" s="12"/>
      <c r="C161" s="88"/>
      <c r="D161" s="89"/>
      <c r="E161" s="117"/>
      <c r="F161" s="31"/>
      <c r="G161" s="84"/>
      <c r="H161" s="14"/>
      <c r="I161" s="31"/>
      <c r="J161" s="42"/>
      <c r="K161" s="14"/>
      <c r="L161" s="33"/>
      <c r="M161" s="42"/>
      <c r="N161" s="60"/>
      <c r="O161" s="42"/>
      <c r="P161" s="14"/>
      <c r="Q161" s="34"/>
      <c r="R161" s="42"/>
      <c r="S161" s="86"/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2:40" ht="15.75" customHeight="1">
      <c r="B162" s="12"/>
      <c r="C162" s="99"/>
      <c r="D162" s="100"/>
      <c r="E162" s="101"/>
      <c r="F162" s="102"/>
      <c r="G162" s="103"/>
      <c r="H162" s="101"/>
      <c r="I162" s="102"/>
      <c r="J162" s="103"/>
      <c r="K162" s="101"/>
      <c r="L162" s="102"/>
      <c r="M162" s="106"/>
      <c r="N162" s="102"/>
      <c r="O162" s="103"/>
      <c r="P162" s="101"/>
      <c r="Q162" s="102"/>
      <c r="R162" s="106"/>
      <c r="S162" s="107"/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2:40" ht="15.7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2:40" ht="15.75" customHeight="1" thickBot="1">
      <c r="B164" s="12"/>
      <c r="C164" s="130"/>
      <c r="D164" s="159"/>
      <c r="E164" s="131"/>
      <c r="F164" s="133"/>
      <c r="G164" s="160"/>
      <c r="H164" s="131"/>
      <c r="I164" s="133"/>
      <c r="J164" s="161"/>
      <c r="K164" s="132"/>
      <c r="L164" s="133"/>
      <c r="M164" s="161"/>
      <c r="N164" s="133"/>
      <c r="O164" s="161"/>
      <c r="P164" s="132"/>
      <c r="Q164" s="133"/>
      <c r="R164" s="161"/>
      <c r="S164" s="135"/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2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2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2:40" ht="33.75" customHeight="1">
      <c r="B167" s="12"/>
      <c r="C167" s="6"/>
      <c r="D167" s="2"/>
      <c r="E167" s="2"/>
      <c r="F167" s="2"/>
      <c r="G167" s="2"/>
      <c r="H167" s="1"/>
      <c r="I167" s="1"/>
      <c r="J167" s="1"/>
      <c r="K167" s="749"/>
      <c r="L167" s="2"/>
      <c r="M167" s="2"/>
      <c r="N167" s="1"/>
      <c r="O167" s="1"/>
      <c r="P167" s="2"/>
      <c r="Q167" s="1"/>
      <c r="R167" s="2"/>
      <c r="S167" s="5"/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2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2:40" ht="15.75" customHeight="1" thickTop="1">
      <c r="B169" s="12"/>
      <c r="C169" s="13"/>
      <c r="D169" s="774"/>
      <c r="E169" s="775"/>
      <c r="F169" s="776"/>
      <c r="G169" s="777"/>
      <c r="H169" s="775"/>
      <c r="I169" s="776"/>
      <c r="J169" s="777"/>
      <c r="K169" s="775"/>
      <c r="L169" s="776"/>
      <c r="M169" s="777"/>
      <c r="N169" s="776"/>
      <c r="O169" s="774"/>
      <c r="P169" s="775"/>
      <c r="Q169" s="776"/>
      <c r="R169" s="777"/>
      <c r="S169" s="778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2:40" ht="15.75" customHeight="1">
      <c r="B170" s="12"/>
      <c r="C170" s="30"/>
      <c r="D170" s="81"/>
      <c r="E170" s="81"/>
      <c r="F170" s="140"/>
      <c r="G170" s="141"/>
      <c r="H170" s="81"/>
      <c r="I170" s="140"/>
      <c r="J170" s="141"/>
      <c r="K170" s="81"/>
      <c r="L170" s="140"/>
      <c r="M170" s="141"/>
      <c r="N170" s="140"/>
      <c r="O170" s="81"/>
      <c r="P170" s="81"/>
      <c r="Q170" s="140"/>
      <c r="R170" s="141"/>
      <c r="S170" s="142"/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2:40" ht="15.75" customHeight="1">
      <c r="B171" s="12"/>
      <c r="C171" s="30"/>
      <c r="D171" s="14"/>
      <c r="E171" s="83"/>
      <c r="F171" s="83"/>
      <c r="G171" s="163"/>
      <c r="H171" s="83"/>
      <c r="I171" s="83"/>
      <c r="J171" s="61"/>
      <c r="K171" s="31"/>
      <c r="L171" s="34"/>
      <c r="M171" s="164"/>
      <c r="N171" s="60"/>
      <c r="O171" s="61"/>
      <c r="P171" s="31"/>
      <c r="Q171" s="34"/>
      <c r="R171" s="164"/>
      <c r="S171" s="86"/>
      <c r="T171" s="83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2:40" ht="15.75" customHeight="1">
      <c r="B172" s="12"/>
      <c r="C172" s="30"/>
      <c r="D172" s="14"/>
      <c r="E172" s="150"/>
      <c r="F172" s="165"/>
      <c r="G172" s="42"/>
      <c r="H172" s="150"/>
      <c r="I172" s="165"/>
      <c r="J172" s="61"/>
      <c r="K172" s="14"/>
      <c r="L172" s="165"/>
      <c r="M172" s="164"/>
      <c r="N172" s="60"/>
      <c r="O172" s="61"/>
      <c r="P172" s="14"/>
      <c r="Q172" s="165"/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2:40" ht="15.75" customHeight="1">
      <c r="B173" s="12"/>
      <c r="C173" s="88"/>
      <c r="D173" s="117"/>
      <c r="E173" s="166"/>
      <c r="F173" s="167"/>
      <c r="G173" s="24"/>
      <c r="H173" s="166"/>
      <c r="I173" s="167"/>
      <c r="J173" s="168"/>
      <c r="K173" s="169"/>
      <c r="L173" s="167"/>
      <c r="M173" s="170"/>
      <c r="N173" s="94"/>
      <c r="O173" s="168"/>
      <c r="P173" s="169"/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2:40" ht="18" customHeight="1">
      <c r="B174" s="12"/>
      <c r="C174" s="15"/>
      <c r="D174" s="171"/>
      <c r="E174" s="83"/>
      <c r="F174" s="83"/>
      <c r="G174" s="172"/>
      <c r="H174" s="83"/>
      <c r="I174" s="83"/>
      <c r="J174" s="172"/>
      <c r="K174" s="31"/>
      <c r="L174" s="34"/>
      <c r="M174" s="164"/>
      <c r="N174" s="115"/>
      <c r="O174" s="172"/>
      <c r="P174" s="173"/>
      <c r="Q174" s="34"/>
      <c r="R174" s="164"/>
      <c r="S174" s="86"/>
      <c r="T174" s="83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2:40" ht="15.75" customHeight="1">
      <c r="B175" s="12"/>
      <c r="C175" s="30"/>
      <c r="D175" s="14"/>
      <c r="E175" s="14"/>
      <c r="F175" s="165"/>
      <c r="G175" s="42"/>
      <c r="H175" s="14"/>
      <c r="I175" s="165"/>
      <c r="J175" s="42"/>
      <c r="K175" s="14"/>
      <c r="L175" s="165"/>
      <c r="M175" s="43"/>
      <c r="N175" s="44"/>
      <c r="O175" s="42"/>
      <c r="P175" s="14"/>
      <c r="Q175" s="165"/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2:40" ht="15.75" customHeight="1">
      <c r="B176" s="12"/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2:40" ht="15.75" customHeight="1">
      <c r="B177" s="12"/>
      <c r="C177" s="30"/>
      <c r="D177" s="14"/>
      <c r="E177" s="83"/>
      <c r="F177" s="83"/>
      <c r="G177" s="42"/>
      <c r="H177" s="83"/>
      <c r="I177" s="83"/>
      <c r="J177" s="61"/>
      <c r="K177" s="173"/>
      <c r="L177" s="34"/>
      <c r="M177" s="164"/>
      <c r="N177" s="60"/>
      <c r="O177" s="61"/>
      <c r="P177" s="173"/>
      <c r="Q177" s="34"/>
      <c r="R177" s="164"/>
      <c r="S177" s="86"/>
      <c r="T177" s="83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2:40" ht="15.75" customHeight="1">
      <c r="B178" s="12"/>
      <c r="C178" s="30"/>
      <c r="D178" s="14"/>
      <c r="E178" s="150"/>
      <c r="F178" s="165"/>
      <c r="G178" s="42"/>
      <c r="H178" s="150"/>
      <c r="I178" s="165"/>
      <c r="J178" s="61"/>
      <c r="K178" s="150"/>
      <c r="L178" s="165"/>
      <c r="M178" s="164"/>
      <c r="N178" s="60"/>
      <c r="O178" s="61"/>
      <c r="P178" s="150"/>
      <c r="Q178" s="165"/>
      <c r="R178" s="61"/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2:40" ht="15.75" customHeight="1">
      <c r="B179" s="12"/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2:40" ht="15.75" customHeight="1">
      <c r="B180" s="12"/>
      <c r="C180" s="15"/>
      <c r="D180" s="111"/>
      <c r="E180" s="83"/>
      <c r="F180" s="83"/>
      <c r="G180" s="113"/>
      <c r="H180" s="83"/>
      <c r="I180" s="83"/>
      <c r="J180" s="172"/>
      <c r="K180" s="173"/>
      <c r="L180" s="114"/>
      <c r="M180" s="182"/>
      <c r="N180" s="115"/>
      <c r="O180" s="172"/>
      <c r="P180" s="173"/>
      <c r="Q180" s="114"/>
      <c r="R180" s="164"/>
      <c r="S180" s="116"/>
      <c r="T180" s="8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2:40" ht="15.75" customHeight="1">
      <c r="B181" s="12"/>
      <c r="C181" s="30"/>
      <c r="D181" s="77"/>
      <c r="E181" s="183"/>
      <c r="F181" s="165"/>
      <c r="G181" s="79"/>
      <c r="H181" s="183"/>
      <c r="I181" s="165"/>
      <c r="J181" s="184"/>
      <c r="K181" s="183"/>
      <c r="L181" s="165"/>
      <c r="M181" s="61"/>
      <c r="N181" s="185"/>
      <c r="O181" s="184"/>
      <c r="P181" s="183"/>
      <c r="Q181" s="165"/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2:40" ht="15.75" customHeight="1">
      <c r="B182" s="12"/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2:40" ht="26.25" customHeight="1" thickBot="1">
      <c r="B183" s="12"/>
      <c r="C183" s="30"/>
      <c r="D183" s="14"/>
      <c r="E183" s="14"/>
      <c r="F183" s="60"/>
      <c r="G183" s="42"/>
      <c r="H183" s="83"/>
      <c r="I183" s="83"/>
      <c r="J183" s="61"/>
      <c r="K183" s="83"/>
      <c r="L183" s="83"/>
      <c r="M183" s="184"/>
      <c r="N183" s="60"/>
      <c r="O183" s="61"/>
      <c r="P183" s="83"/>
      <c r="Q183" s="34"/>
      <c r="R183" s="193"/>
      <c r="S183" s="86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2:40" ht="15.75" customHeight="1" thickTop="1">
      <c r="B184" s="12"/>
      <c r="C184" s="194"/>
      <c r="D184" s="195"/>
      <c r="E184" s="195"/>
      <c r="F184" s="196"/>
      <c r="G184" s="197"/>
      <c r="H184" s="195"/>
      <c r="I184" s="196"/>
      <c r="J184" s="197"/>
      <c r="K184" s="195"/>
      <c r="L184" s="196"/>
      <c r="M184" s="198"/>
      <c r="N184" s="196"/>
      <c r="O184" s="197"/>
      <c r="P184" s="195"/>
      <c r="Q184" s="196"/>
      <c r="R184" s="43"/>
      <c r="S184" s="199"/>
      <c r="T184" s="118"/>
      <c r="U184" s="14"/>
      <c r="V184" s="14"/>
      <c r="W184" s="83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2:40" ht="15.75" customHeight="1">
      <c r="B185" s="12"/>
      <c r="C185" s="200"/>
      <c r="D185" s="201"/>
      <c r="E185" s="201"/>
      <c r="F185" s="202"/>
      <c r="G185" s="203"/>
      <c r="H185" s="201"/>
      <c r="I185" s="44"/>
      <c r="J185" s="203"/>
      <c r="K185" s="204"/>
      <c r="L185" s="44"/>
      <c r="M185" s="203"/>
      <c r="N185" s="202"/>
      <c r="O185" s="203"/>
      <c r="P185" s="204"/>
      <c r="Q185" s="44"/>
      <c r="R185" s="203"/>
      <c r="S185" s="45"/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2:40" ht="15.75" customHeight="1">
      <c r="B186" s="12"/>
      <c r="C186" s="36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9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2:40" ht="15.75" customHeight="1">
      <c r="B187" s="12"/>
      <c r="C187" s="30"/>
      <c r="D187" s="83"/>
      <c r="E187" s="83"/>
      <c r="F187" s="83"/>
      <c r="G187" s="61"/>
      <c r="H187" s="83"/>
      <c r="I187" s="83"/>
      <c r="J187" s="61"/>
      <c r="K187" s="31"/>
      <c r="L187" s="34"/>
      <c r="M187" s="85"/>
      <c r="N187" s="60"/>
      <c r="O187" s="61"/>
      <c r="P187" s="31"/>
      <c r="Q187" s="34"/>
      <c r="R187" s="164"/>
      <c r="S187" s="86"/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2:40" ht="15.75" customHeight="1">
      <c r="B188" s="12"/>
      <c r="C188" s="30"/>
      <c r="D188" s="14"/>
      <c r="E188" s="150"/>
      <c r="F188" s="165"/>
      <c r="G188" s="42"/>
      <c r="H188" s="150"/>
      <c r="I188" s="165"/>
      <c r="J188" s="184"/>
      <c r="K188" s="183"/>
      <c r="L188" s="165"/>
      <c r="M188" s="184"/>
      <c r="N188" s="185"/>
      <c r="O188" s="184"/>
      <c r="P188" s="183"/>
      <c r="Q188" s="165"/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2:40" ht="15.75" customHeight="1">
      <c r="B189" s="12"/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2:40" ht="15.75" customHeight="1">
      <c r="B190" s="12"/>
      <c r="C190" s="30"/>
      <c r="D190" s="14"/>
      <c r="E190" s="83"/>
      <c r="F190" s="83"/>
      <c r="G190" s="42"/>
      <c r="H190" s="83"/>
      <c r="I190" s="83"/>
      <c r="J190" s="184"/>
      <c r="K190" s="31"/>
      <c r="L190" s="165"/>
      <c r="M190" s="184"/>
      <c r="N190" s="185"/>
      <c r="O190" s="184"/>
      <c r="P190" s="31"/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2:40" ht="15.75" customHeight="1">
      <c r="B191" s="12"/>
      <c r="C191" s="30"/>
      <c r="D191" s="14"/>
      <c r="E191" s="150"/>
      <c r="F191" s="165"/>
      <c r="G191" s="42"/>
      <c r="H191" s="150"/>
      <c r="I191" s="165"/>
      <c r="J191" s="184"/>
      <c r="K191" s="183"/>
      <c r="L191" s="165"/>
      <c r="M191" s="184"/>
      <c r="N191" s="185"/>
      <c r="O191" s="184"/>
      <c r="P191" s="183"/>
      <c r="Q191" s="165"/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2:40" ht="15.75" customHeight="1" thickBot="1">
      <c r="B192" s="12"/>
      <c r="C192" s="210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5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2:40" ht="15.75" customHeight="1" thickTop="1">
      <c r="B193" s="12"/>
      <c r="C193" s="63"/>
      <c r="D193" s="64"/>
      <c r="E193" s="64"/>
      <c r="F193" s="66"/>
      <c r="G193" s="67"/>
      <c r="H193" s="64"/>
      <c r="I193" s="66"/>
      <c r="J193" s="67"/>
      <c r="K193" s="64"/>
      <c r="L193" s="66"/>
      <c r="M193" s="216"/>
      <c r="N193" s="66"/>
      <c r="O193" s="67"/>
      <c r="P193" s="64"/>
      <c r="Q193" s="66"/>
      <c r="R193" s="216"/>
      <c r="S193" s="69"/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2:40" ht="15.75" customHeight="1" thickBot="1">
      <c r="B194" s="12"/>
      <c r="C194" s="70"/>
      <c r="D194" s="71"/>
      <c r="E194" s="71"/>
      <c r="F194" s="75"/>
      <c r="G194" s="73"/>
      <c r="H194" s="71"/>
      <c r="I194" s="75"/>
      <c r="J194" s="73"/>
      <c r="K194" s="71"/>
      <c r="L194" s="75"/>
      <c r="M194" s="74"/>
      <c r="N194" s="75"/>
      <c r="O194" s="73"/>
      <c r="P194" s="71"/>
      <c r="Q194" s="75"/>
      <c r="R194" s="74"/>
      <c r="S194" s="76"/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2:40" ht="15.75" customHeight="1" thickTop="1">
      <c r="B195" s="12"/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2:40" ht="15.75" customHeight="1">
      <c r="B196" s="12"/>
      <c r="C196" s="80"/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2:40" ht="15.75" customHeight="1">
      <c r="B197" s="12"/>
      <c r="C197" s="108"/>
      <c r="D197" s="14"/>
      <c r="E197" s="14"/>
      <c r="F197" s="31"/>
      <c r="G197" s="42"/>
      <c r="H197" s="14"/>
      <c r="I197" s="31"/>
      <c r="J197" s="42"/>
      <c r="K197" s="14"/>
      <c r="L197" s="34"/>
      <c r="M197" s="42"/>
      <c r="N197" s="60"/>
      <c r="O197" s="42"/>
      <c r="P197" s="14"/>
      <c r="Q197" s="34"/>
      <c r="R197" s="42"/>
      <c r="S197" s="35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2:40" ht="15.75" customHeight="1">
      <c r="B198" s="12"/>
      <c r="C198" s="109"/>
      <c r="D198" s="82"/>
      <c r="E198" s="14"/>
      <c r="F198" s="23"/>
      <c r="G198" s="84"/>
      <c r="H198" s="14"/>
      <c r="I198" s="23"/>
      <c r="J198" s="42"/>
      <c r="K198" s="14"/>
      <c r="L198" s="34"/>
      <c r="M198" s="42"/>
      <c r="N198" s="60"/>
      <c r="O198" s="42"/>
      <c r="P198" s="14"/>
      <c r="Q198" s="34"/>
      <c r="R198" s="42"/>
      <c r="S198" s="86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2:40" ht="15.75" customHeight="1">
      <c r="B199" s="12"/>
      <c r="C199" s="108"/>
      <c r="D199" s="110"/>
      <c r="E199" s="111"/>
      <c r="F199" s="31"/>
      <c r="G199" s="112"/>
      <c r="H199" s="111"/>
      <c r="I199" s="31"/>
      <c r="J199" s="113"/>
      <c r="K199" s="111"/>
      <c r="L199" s="114"/>
      <c r="M199" s="113"/>
      <c r="N199" s="115"/>
      <c r="O199" s="113"/>
      <c r="P199" s="111"/>
      <c r="Q199" s="114"/>
      <c r="R199" s="113"/>
      <c r="S199" s="116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2:40" ht="15.75" customHeight="1">
      <c r="B200" s="12"/>
      <c r="C200" s="108"/>
      <c r="D200" s="82"/>
      <c r="E200" s="14"/>
      <c r="F200" s="31"/>
      <c r="G200" s="84"/>
      <c r="H200" s="14"/>
      <c r="I200" s="31"/>
      <c r="J200" s="42"/>
      <c r="K200" s="14"/>
      <c r="L200" s="34"/>
      <c r="M200" s="42"/>
      <c r="N200" s="60"/>
      <c r="O200" s="42"/>
      <c r="P200" s="14"/>
      <c r="Q200" s="34"/>
      <c r="R200" s="42"/>
      <c r="S200" s="86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2:40" ht="15.75" hidden="1" customHeight="1">
      <c r="B201" s="12"/>
      <c r="C201" s="30"/>
      <c r="D201" s="82"/>
      <c r="E201" s="14"/>
      <c r="F201" s="31"/>
      <c r="G201" s="84"/>
      <c r="H201" s="14"/>
      <c r="I201" s="31"/>
      <c r="J201" s="42"/>
      <c r="K201" s="14"/>
      <c r="L201" s="34"/>
      <c r="M201" s="42"/>
      <c r="N201" s="60"/>
      <c r="O201" s="42"/>
      <c r="P201" s="14"/>
      <c r="Q201" s="34"/>
      <c r="R201" s="42"/>
      <c r="S201" s="86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2:40" ht="15.75" hidden="1" customHeight="1">
      <c r="B202" s="12"/>
      <c r="C202" s="30"/>
      <c r="D202" s="82"/>
      <c r="E202" s="14"/>
      <c r="F202" s="31"/>
      <c r="G202" s="84"/>
      <c r="H202" s="14"/>
      <c r="I202" s="31"/>
      <c r="J202" s="42"/>
      <c r="K202" s="14"/>
      <c r="L202" s="34"/>
      <c r="M202" s="42"/>
      <c r="N202" s="60"/>
      <c r="O202" s="42"/>
      <c r="P202" s="14"/>
      <c r="Q202" s="34"/>
      <c r="R202" s="42"/>
      <c r="S202" s="86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2:40" ht="15.75" hidden="1" customHeight="1">
      <c r="B203" s="12"/>
      <c r="C203" s="30"/>
      <c r="D203" s="82"/>
      <c r="E203" s="14"/>
      <c r="F203" s="31"/>
      <c r="G203" s="84"/>
      <c r="H203" s="14"/>
      <c r="I203" s="31"/>
      <c r="J203" s="42"/>
      <c r="K203" s="14"/>
      <c r="L203" s="34"/>
      <c r="M203" s="42"/>
      <c r="N203" s="60"/>
      <c r="O203" s="42"/>
      <c r="P203" s="14"/>
      <c r="Q203" s="34"/>
      <c r="R203" s="42"/>
      <c r="S203" s="86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2:40" ht="15.75" customHeight="1">
      <c r="B204" s="12"/>
      <c r="C204" s="109"/>
      <c r="D204" s="82"/>
      <c r="E204" s="14"/>
      <c r="F204" s="31"/>
      <c r="G204" s="84"/>
      <c r="H204" s="14"/>
      <c r="I204" s="31"/>
      <c r="J204" s="42"/>
      <c r="K204" s="14"/>
      <c r="L204" s="34"/>
      <c r="M204" s="42"/>
      <c r="N204" s="60"/>
      <c r="O204" s="42"/>
      <c r="P204" s="14"/>
      <c r="Q204" s="34"/>
      <c r="R204" s="42"/>
      <c r="S204" s="86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2:40" ht="15.75" customHeight="1">
      <c r="B205" s="12"/>
      <c r="C205" s="108"/>
      <c r="D205" s="110"/>
      <c r="E205" s="111"/>
      <c r="F205" s="56"/>
      <c r="G205" s="112"/>
      <c r="H205" s="111"/>
      <c r="I205" s="56"/>
      <c r="J205" s="113"/>
      <c r="K205" s="111"/>
      <c r="L205" s="114"/>
      <c r="M205" s="113"/>
      <c r="N205" s="115"/>
      <c r="O205" s="113"/>
      <c r="P205" s="111"/>
      <c r="Q205" s="114"/>
      <c r="R205" s="113"/>
      <c r="S205" s="116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2:40" ht="15.75" customHeight="1">
      <c r="B206" s="12"/>
      <c r="C206" s="108"/>
      <c r="D206" s="82"/>
      <c r="E206" s="14"/>
      <c r="F206" s="31"/>
      <c r="G206" s="84"/>
      <c r="H206" s="14"/>
      <c r="I206" s="31"/>
      <c r="J206" s="42"/>
      <c r="K206" s="14"/>
      <c r="L206" s="34"/>
      <c r="M206" s="42"/>
      <c r="N206" s="60"/>
      <c r="O206" s="42"/>
      <c r="P206" s="14"/>
      <c r="Q206" s="34"/>
      <c r="R206" s="42"/>
      <c r="S206" s="86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2:40" ht="15.75" customHeight="1">
      <c r="B207" s="12"/>
      <c r="C207" s="108"/>
      <c r="D207" s="82"/>
      <c r="E207" s="14"/>
      <c r="F207" s="31"/>
      <c r="G207" s="84"/>
      <c r="H207" s="14"/>
      <c r="I207" s="31"/>
      <c r="J207" s="42"/>
      <c r="K207" s="14"/>
      <c r="L207" s="34"/>
      <c r="M207" s="42"/>
      <c r="N207" s="60"/>
      <c r="O207" s="42"/>
      <c r="P207" s="14"/>
      <c r="Q207" s="34"/>
      <c r="R207" s="42"/>
      <c r="S207" s="86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2:40" ht="15.75" hidden="1" customHeight="1">
      <c r="B208" s="12"/>
      <c r="C208" s="30"/>
      <c r="D208" s="89"/>
      <c r="E208" s="117"/>
      <c r="F208" s="31"/>
      <c r="G208" s="91"/>
      <c r="H208" s="117"/>
      <c r="I208" s="31"/>
      <c r="J208" s="24"/>
      <c r="K208" s="117"/>
      <c r="L208" s="34"/>
      <c r="M208" s="24"/>
      <c r="N208" s="94"/>
      <c r="O208" s="24"/>
      <c r="P208" s="117"/>
      <c r="Q208" s="34"/>
      <c r="R208" s="24"/>
      <c r="S208" s="95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2:40" ht="15.75" customHeight="1">
      <c r="B209" s="12"/>
      <c r="C209" s="99"/>
      <c r="D209" s="100"/>
      <c r="E209" s="101"/>
      <c r="F209" s="102"/>
      <c r="G209" s="103"/>
      <c r="H209" s="101"/>
      <c r="I209" s="102"/>
      <c r="J209" s="103"/>
      <c r="K209" s="101"/>
      <c r="L209" s="102"/>
      <c r="M209" s="154"/>
      <c r="N209" s="119"/>
      <c r="O209" s="103"/>
      <c r="P209" s="101"/>
      <c r="Q209" s="102"/>
      <c r="R209" s="154"/>
      <c r="S209" s="120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2:40" ht="15.75" customHeight="1">
      <c r="B210" s="12"/>
      <c r="C210" s="30"/>
      <c r="D210" s="82"/>
      <c r="E210" s="14"/>
      <c r="F210" s="31"/>
      <c r="G210" s="84"/>
      <c r="H210" s="14"/>
      <c r="I210" s="31"/>
      <c r="J210" s="42"/>
      <c r="K210" s="14"/>
      <c r="L210" s="34"/>
      <c r="M210" s="42"/>
      <c r="N210" s="60"/>
      <c r="O210" s="42"/>
      <c r="P210" s="14"/>
      <c r="Q210" s="34"/>
      <c r="R210" s="42"/>
      <c r="S210" s="86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2:40" ht="15.75" customHeight="1">
      <c r="B211" s="12"/>
      <c r="C211" s="30"/>
      <c r="D211" s="82"/>
      <c r="E211" s="14"/>
      <c r="F211" s="31"/>
      <c r="G211" s="84"/>
      <c r="H211" s="14"/>
      <c r="I211" s="31"/>
      <c r="J211" s="42"/>
      <c r="K211" s="14"/>
      <c r="L211" s="34"/>
      <c r="M211" s="42"/>
      <c r="N211" s="60"/>
      <c r="O211" s="42"/>
      <c r="P211" s="14"/>
      <c r="Q211" s="34"/>
      <c r="R211" s="42"/>
      <c r="S211" s="86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2:40" ht="15.75" customHeight="1">
      <c r="B212" s="12"/>
      <c r="C212" s="88"/>
      <c r="D212" s="89"/>
      <c r="E212" s="117"/>
      <c r="F212" s="23"/>
      <c r="G212" s="91"/>
      <c r="H212" s="117"/>
      <c r="I212" s="23"/>
      <c r="J212" s="24"/>
      <c r="K212" s="117"/>
      <c r="L212" s="34"/>
      <c r="M212" s="24"/>
      <c r="N212" s="94"/>
      <c r="O212" s="24"/>
      <c r="P212" s="117"/>
      <c r="Q212" s="34"/>
      <c r="R212" s="24"/>
      <c r="S212" s="95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2:40" ht="15.75" customHeight="1">
      <c r="B213" s="12"/>
      <c r="C213" s="30"/>
      <c r="D213" s="82"/>
      <c r="E213" s="14"/>
      <c r="F213" s="31"/>
      <c r="G213" s="84"/>
      <c r="H213" s="14"/>
      <c r="I213" s="31"/>
      <c r="J213" s="42"/>
      <c r="K213" s="14"/>
      <c r="L213" s="114"/>
      <c r="M213" s="42"/>
      <c r="N213" s="60"/>
      <c r="O213" s="42"/>
      <c r="P213" s="14"/>
      <c r="Q213" s="114"/>
      <c r="R213" s="42"/>
      <c r="S213" s="86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2:40" ht="15.75" customHeight="1">
      <c r="B214" s="12"/>
      <c r="C214" s="30"/>
      <c r="D214" s="82"/>
      <c r="E214" s="14"/>
      <c r="F214" s="31"/>
      <c r="G214" s="84"/>
      <c r="H214" s="14"/>
      <c r="I214" s="31"/>
      <c r="J214" s="42"/>
      <c r="K214" s="14"/>
      <c r="L214" s="34"/>
      <c r="M214" s="42"/>
      <c r="N214" s="60"/>
      <c r="O214" s="42"/>
      <c r="P214" s="14"/>
      <c r="Q214" s="34"/>
      <c r="R214" s="42"/>
      <c r="S214" s="86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2:40" ht="15.75" customHeight="1">
      <c r="B215" s="12"/>
      <c r="C215" s="88"/>
      <c r="D215" s="89"/>
      <c r="E215" s="117"/>
      <c r="F215" s="23"/>
      <c r="G215" s="91"/>
      <c r="H215" s="117"/>
      <c r="I215" s="23"/>
      <c r="J215" s="24"/>
      <c r="K215" s="117"/>
      <c r="L215" s="34"/>
      <c r="M215" s="24"/>
      <c r="N215" s="94"/>
      <c r="O215" s="24"/>
      <c r="P215" s="117"/>
      <c r="Q215" s="34"/>
      <c r="R215" s="24"/>
      <c r="S215" s="95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2:40" ht="15.75" customHeight="1">
      <c r="B216" s="12"/>
      <c r="C216" s="30"/>
      <c r="D216" s="82"/>
      <c r="E216" s="14"/>
      <c r="F216" s="31"/>
      <c r="G216" s="84"/>
      <c r="H216" s="14"/>
      <c r="I216" s="31"/>
      <c r="J216" s="42"/>
      <c r="K216" s="14"/>
      <c r="L216" s="114"/>
      <c r="M216" s="42"/>
      <c r="N216" s="60"/>
      <c r="O216" s="42"/>
      <c r="P216" s="14"/>
      <c r="Q216" s="114"/>
      <c r="R216" s="42"/>
      <c r="S216" s="86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2:40" ht="15.75" customHeight="1">
      <c r="B217" s="12"/>
      <c r="C217" s="30"/>
      <c r="D217" s="82"/>
      <c r="E217" s="14"/>
      <c r="F217" s="31"/>
      <c r="G217" s="84"/>
      <c r="H217" s="14"/>
      <c r="I217" s="31"/>
      <c r="J217" s="42"/>
      <c r="K217" s="14"/>
      <c r="L217" s="34"/>
      <c r="M217" s="42"/>
      <c r="N217" s="60"/>
      <c r="O217" s="42"/>
      <c r="P217" s="14"/>
      <c r="Q217" s="34"/>
      <c r="R217" s="42"/>
      <c r="S217" s="86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2:40" ht="15.75" customHeight="1">
      <c r="B218" s="12"/>
      <c r="C218" s="30"/>
      <c r="D218" s="82"/>
      <c r="E218" s="14"/>
      <c r="F218" s="31"/>
      <c r="G218" s="84"/>
      <c r="H218" s="14"/>
      <c r="I218" s="31"/>
      <c r="J218" s="42"/>
      <c r="K218" s="14"/>
      <c r="L218" s="34"/>
      <c r="M218" s="42"/>
      <c r="N218" s="60"/>
      <c r="O218" s="42"/>
      <c r="P218" s="14"/>
      <c r="Q218" s="34"/>
      <c r="R218" s="42"/>
      <c r="S218" s="86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2:40" ht="15.75" customHeight="1">
      <c r="B219" s="12"/>
      <c r="C219" s="30"/>
      <c r="D219" s="82"/>
      <c r="E219" s="14"/>
      <c r="F219" s="31"/>
      <c r="G219" s="84"/>
      <c r="H219" s="14"/>
      <c r="I219" s="31"/>
      <c r="J219" s="42"/>
      <c r="K219" s="14"/>
      <c r="L219" s="33"/>
      <c r="M219" s="42"/>
      <c r="N219" s="60"/>
      <c r="O219" s="42"/>
      <c r="P219" s="14"/>
      <c r="Q219" s="33"/>
      <c r="R219" s="42"/>
      <c r="S219" s="86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2:40" ht="15.75" customHeight="1">
      <c r="B220" s="12"/>
      <c r="C220" s="30"/>
      <c r="D220" s="82"/>
      <c r="E220" s="14"/>
      <c r="F220" s="31"/>
      <c r="G220" s="84"/>
      <c r="H220" s="14"/>
      <c r="I220" s="31"/>
      <c r="J220" s="42"/>
      <c r="K220" s="14"/>
      <c r="L220" s="34"/>
      <c r="M220" s="42"/>
      <c r="N220" s="60"/>
      <c r="O220" s="42"/>
      <c r="P220" s="14"/>
      <c r="Q220" s="34"/>
      <c r="R220" s="42"/>
      <c r="S220" s="86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2:40" ht="15.75" customHeight="1">
      <c r="B221" s="12"/>
      <c r="C221" s="30"/>
      <c r="D221" s="82"/>
      <c r="E221" s="14"/>
      <c r="F221" s="31"/>
      <c r="G221" s="84"/>
      <c r="H221" s="14"/>
      <c r="I221" s="31"/>
      <c r="J221" s="42"/>
      <c r="K221" s="14"/>
      <c r="L221" s="34"/>
      <c r="M221" s="42"/>
      <c r="N221" s="60"/>
      <c r="O221" s="42"/>
      <c r="P221" s="14"/>
      <c r="Q221" s="34"/>
      <c r="R221" s="42"/>
      <c r="S221" s="86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2:40" ht="15.75" customHeight="1">
      <c r="B222" s="12"/>
      <c r="C222" s="30"/>
      <c r="D222" s="82"/>
      <c r="E222" s="14"/>
      <c r="F222" s="31"/>
      <c r="G222" s="84"/>
      <c r="H222" s="14"/>
      <c r="I222" s="31"/>
      <c r="J222" s="42"/>
      <c r="K222" s="14"/>
      <c r="L222" s="34"/>
      <c r="M222" s="42"/>
      <c r="N222" s="60"/>
      <c r="O222" s="42"/>
      <c r="P222" s="14"/>
      <c r="Q222" s="34"/>
      <c r="R222" s="42"/>
      <c r="S222" s="86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2:40" ht="15.75" customHeight="1">
      <c r="B223" s="12"/>
      <c r="C223" s="30"/>
      <c r="D223" s="82"/>
      <c r="E223" s="14"/>
      <c r="F223" s="31"/>
      <c r="G223" s="84"/>
      <c r="H223" s="14"/>
      <c r="I223" s="31"/>
      <c r="J223" s="42"/>
      <c r="K223" s="14"/>
      <c r="L223" s="34"/>
      <c r="M223" s="42"/>
      <c r="N223" s="60"/>
      <c r="O223" s="42"/>
      <c r="P223" s="14"/>
      <c r="Q223" s="34"/>
      <c r="R223" s="42"/>
      <c r="S223" s="86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2:40" ht="15.75" customHeight="1">
      <c r="B224" s="12"/>
      <c r="C224" s="30"/>
      <c r="D224" s="82"/>
      <c r="E224" s="14"/>
      <c r="F224" s="31"/>
      <c r="G224" s="84"/>
      <c r="H224" s="14"/>
      <c r="I224" s="31"/>
      <c r="J224" s="42"/>
      <c r="K224" s="14"/>
      <c r="L224" s="34"/>
      <c r="M224" s="42"/>
      <c r="N224" s="60"/>
      <c r="O224" s="42"/>
      <c r="P224" s="14"/>
      <c r="Q224" s="34"/>
      <c r="R224" s="42"/>
      <c r="S224" s="86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2:40" ht="15.75" hidden="1" customHeight="1">
      <c r="B225" s="12"/>
      <c r="C225" s="30"/>
      <c r="D225" s="82"/>
      <c r="E225" s="14"/>
      <c r="F225" s="31"/>
      <c r="G225" s="84"/>
      <c r="H225" s="14"/>
      <c r="I225" s="31"/>
      <c r="J225" s="42"/>
      <c r="K225" s="14"/>
      <c r="L225" s="34"/>
      <c r="M225" s="42"/>
      <c r="N225" s="60"/>
      <c r="O225" s="42"/>
      <c r="P225" s="14"/>
      <c r="Q225" s="34"/>
      <c r="R225" s="42"/>
      <c r="S225" s="86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2:40" ht="15.75" hidden="1" customHeight="1">
      <c r="B226" s="12"/>
      <c r="C226" s="30"/>
      <c r="D226" s="82"/>
      <c r="E226" s="14"/>
      <c r="F226" s="31"/>
      <c r="G226" s="84"/>
      <c r="H226" s="14"/>
      <c r="I226" s="31"/>
      <c r="J226" s="42"/>
      <c r="K226" s="14"/>
      <c r="L226" s="34"/>
      <c r="M226" s="42"/>
      <c r="N226" s="60"/>
      <c r="O226" s="42"/>
      <c r="P226" s="14"/>
      <c r="Q226" s="34"/>
      <c r="R226" s="42"/>
      <c r="S226" s="86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2:40" ht="15.75" hidden="1" customHeight="1">
      <c r="B227" s="12"/>
      <c r="C227" s="30"/>
      <c r="D227" s="82"/>
      <c r="E227" s="14"/>
      <c r="F227" s="31"/>
      <c r="G227" s="84"/>
      <c r="H227" s="14"/>
      <c r="I227" s="31"/>
      <c r="J227" s="42"/>
      <c r="K227" s="14"/>
      <c r="L227" s="34"/>
      <c r="M227" s="42"/>
      <c r="N227" s="60"/>
      <c r="O227" s="42"/>
      <c r="P227" s="14"/>
      <c r="Q227" s="34"/>
      <c r="R227" s="42"/>
      <c r="S227" s="86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2:40" ht="15.75" customHeight="1">
      <c r="B228" s="12"/>
      <c r="C228" s="99"/>
      <c r="D228" s="100"/>
      <c r="E228" s="101"/>
      <c r="F228" s="102"/>
      <c r="G228" s="103"/>
      <c r="H228" s="101"/>
      <c r="I228" s="102"/>
      <c r="J228" s="103"/>
      <c r="K228" s="101"/>
      <c r="L228" s="102"/>
      <c r="M228" s="106"/>
      <c r="N228" s="102"/>
      <c r="O228" s="103"/>
      <c r="P228" s="101"/>
      <c r="Q228" s="102"/>
      <c r="R228" s="106"/>
      <c r="S228" s="107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2:40" ht="15.7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2:40" ht="15.75" customHeight="1">
      <c r="B230" s="12"/>
      <c r="C230" s="99"/>
      <c r="D230" s="100"/>
      <c r="E230" s="101"/>
      <c r="F230" s="102"/>
      <c r="G230" s="103"/>
      <c r="H230" s="101"/>
      <c r="I230" s="102"/>
      <c r="J230" s="103"/>
      <c r="K230" s="101"/>
      <c r="L230" s="102"/>
      <c r="M230" s="106"/>
      <c r="N230" s="119"/>
      <c r="O230" s="103"/>
      <c r="P230" s="101"/>
      <c r="Q230" s="102"/>
      <c r="R230" s="106"/>
      <c r="S230" s="120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2:40" ht="15.7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/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2:40" ht="15.75" customHeight="1" thickBot="1">
      <c r="B232" s="12"/>
      <c r="C232" s="130"/>
      <c r="D232" s="159"/>
      <c r="E232" s="131"/>
      <c r="F232" s="133"/>
      <c r="G232" s="160"/>
      <c r="H232" s="131"/>
      <c r="I232" s="133"/>
      <c r="J232" s="161"/>
      <c r="K232" s="132"/>
      <c r="L232" s="133"/>
      <c r="M232" s="161"/>
      <c r="N232" s="133"/>
      <c r="O232" s="161"/>
      <c r="P232" s="132"/>
      <c r="Q232" s="133"/>
      <c r="R232" s="161"/>
      <c r="S232" s="135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2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2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2:40" ht="33" customHeight="1">
      <c r="B235" s="12"/>
      <c r="C235" s="6"/>
      <c r="D235" s="2"/>
      <c r="E235" s="2"/>
      <c r="F235" s="2"/>
      <c r="G235" s="2"/>
      <c r="H235" s="1"/>
      <c r="I235" s="1"/>
      <c r="J235" s="1"/>
      <c r="K235" s="749"/>
      <c r="L235" s="2"/>
      <c r="M235" s="2"/>
      <c r="N235" s="1"/>
      <c r="O235" s="1"/>
      <c r="P235" s="2"/>
      <c r="Q235" s="1"/>
      <c r="R235" s="2"/>
      <c r="S235" s="5"/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2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2:40" ht="15.75" customHeight="1" thickTop="1">
      <c r="B237" s="12"/>
      <c r="C237" s="13"/>
      <c r="D237" s="774"/>
      <c r="E237" s="775"/>
      <c r="F237" s="776"/>
      <c r="G237" s="777"/>
      <c r="H237" s="775"/>
      <c r="I237" s="776"/>
      <c r="J237" s="777"/>
      <c r="K237" s="775"/>
      <c r="L237" s="776"/>
      <c r="M237" s="777"/>
      <c r="N237" s="776"/>
      <c r="O237" s="774"/>
      <c r="P237" s="775"/>
      <c r="Q237" s="776"/>
      <c r="R237" s="777"/>
      <c r="S237" s="778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2:40" ht="15.75" customHeight="1">
      <c r="B238" s="12"/>
      <c r="C238" s="30"/>
      <c r="D238" s="81"/>
      <c r="E238" s="81"/>
      <c r="F238" s="140"/>
      <c r="G238" s="141"/>
      <c r="H238" s="81"/>
      <c r="I238" s="140"/>
      <c r="J238" s="141"/>
      <c r="K238" s="81"/>
      <c r="L238" s="140"/>
      <c r="M238" s="141"/>
      <c r="N238" s="140"/>
      <c r="O238" s="81"/>
      <c r="P238" s="81"/>
      <c r="Q238" s="140"/>
      <c r="R238" s="141"/>
      <c r="S238" s="142"/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2:40" ht="15.75" customHeight="1">
      <c r="B239" s="12"/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2:40" ht="15.75" customHeight="1">
      <c r="B240" s="12"/>
      <c r="C240" s="30"/>
      <c r="D240" s="81"/>
      <c r="E240" s="83"/>
      <c r="F240" s="83"/>
      <c r="G240" s="163"/>
      <c r="H240" s="83"/>
      <c r="I240" s="83"/>
      <c r="J240" s="61"/>
      <c r="K240" s="31"/>
      <c r="L240" s="34"/>
      <c r="M240" s="164"/>
      <c r="N240" s="60"/>
      <c r="O240" s="61"/>
      <c r="P240" s="31"/>
      <c r="Q240" s="34"/>
      <c r="R240" s="164"/>
      <c r="S240" s="86"/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2:40" ht="15.75" customHeight="1">
      <c r="B241" s="12"/>
      <c r="C241" s="30"/>
      <c r="D241" s="81"/>
      <c r="E241" s="150"/>
      <c r="F241" s="165"/>
      <c r="G241" s="42"/>
      <c r="H241" s="150"/>
      <c r="I241" s="165"/>
      <c r="J241" s="61"/>
      <c r="K241" s="14"/>
      <c r="L241" s="165"/>
      <c r="M241" s="164"/>
      <c r="N241" s="60"/>
      <c r="O241" s="61"/>
      <c r="P241" s="14"/>
      <c r="Q241" s="165"/>
      <c r="R241" s="61"/>
      <c r="S241" s="86"/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2:40" ht="15.75" customHeight="1">
      <c r="B242" s="12"/>
      <c r="C242" s="30"/>
      <c r="D242" s="81"/>
      <c r="E242" s="217"/>
      <c r="F242" s="218"/>
      <c r="G242" s="141"/>
      <c r="H242" s="217"/>
      <c r="I242" s="218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2:40" ht="15.75" customHeight="1">
      <c r="B243" s="12"/>
      <c r="C243" s="15"/>
      <c r="D243" s="111"/>
      <c r="E243" s="83"/>
      <c r="F243" s="83"/>
      <c r="G243" s="220"/>
      <c r="H243" s="83"/>
      <c r="I243" s="83"/>
      <c r="J243" s="172"/>
      <c r="K243" s="173"/>
      <c r="L243" s="114"/>
      <c r="M243" s="182"/>
      <c r="N243" s="115"/>
      <c r="O243" s="172"/>
      <c r="P243" s="173"/>
      <c r="Q243" s="114"/>
      <c r="R243" s="164"/>
      <c r="S243" s="116"/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2:40" ht="15.75" customHeight="1">
      <c r="B244" s="12"/>
      <c r="C244" s="30"/>
      <c r="D244" s="14"/>
      <c r="E244" s="150"/>
      <c r="F244" s="165"/>
      <c r="G244" s="42"/>
      <c r="H244" s="150"/>
      <c r="I244" s="165"/>
      <c r="J244" s="61"/>
      <c r="K244" s="14"/>
      <c r="L244" s="165"/>
      <c r="M244" s="164"/>
      <c r="N244" s="60"/>
      <c r="O244" s="61"/>
      <c r="P244" s="14"/>
      <c r="Q244" s="165"/>
      <c r="R244" s="61"/>
      <c r="S244" s="86"/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2:40" ht="15.75" customHeight="1">
      <c r="B245" s="12"/>
      <c r="C245" s="88"/>
      <c r="D245" s="117"/>
      <c r="E245" s="166"/>
      <c r="F245" s="167"/>
      <c r="G245" s="24"/>
      <c r="H245" s="178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2:40" ht="15.75" customHeight="1">
      <c r="B246" s="12"/>
      <c r="C246" s="15"/>
      <c r="D246" s="171"/>
      <c r="E246" s="83"/>
      <c r="F246" s="83"/>
      <c r="G246" s="172"/>
      <c r="H246" s="83"/>
      <c r="I246" s="83"/>
      <c r="J246" s="172"/>
      <c r="K246" s="31"/>
      <c r="L246" s="34"/>
      <c r="M246" s="164"/>
      <c r="N246" s="115"/>
      <c r="O246" s="172"/>
      <c r="P246" s="31"/>
      <c r="Q246" s="34"/>
      <c r="R246" s="164"/>
      <c r="S246" s="86"/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2:40" ht="15.75" customHeight="1">
      <c r="B247" s="12"/>
      <c r="C247" s="30"/>
      <c r="D247" s="14"/>
      <c r="E247" s="14"/>
      <c r="F247" s="165"/>
      <c r="G247" s="42"/>
      <c r="H247" s="14"/>
      <c r="I247" s="165"/>
      <c r="J247" s="42"/>
      <c r="K247" s="14"/>
      <c r="L247" s="165"/>
      <c r="M247" s="43"/>
      <c r="N247" s="44"/>
      <c r="O247" s="42"/>
      <c r="P247" s="14"/>
      <c r="Q247" s="165"/>
      <c r="R247" s="43"/>
      <c r="S247" s="45"/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2:40" ht="15.75" customHeight="1" thickBot="1">
      <c r="B248" s="12"/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2:40" ht="15.75" customHeight="1" thickTop="1">
      <c r="B249" s="12"/>
      <c r="C249" s="63"/>
      <c r="D249" s="64"/>
      <c r="E249" s="64"/>
      <c r="F249" s="66"/>
      <c r="G249" s="67"/>
      <c r="H249" s="64"/>
      <c r="I249" s="66"/>
      <c r="J249" s="67"/>
      <c r="K249" s="64"/>
      <c r="L249" s="66"/>
      <c r="M249" s="216"/>
      <c r="N249" s="66"/>
      <c r="O249" s="67"/>
      <c r="P249" s="64"/>
      <c r="Q249" s="66"/>
      <c r="R249" s="216"/>
      <c r="S249" s="69"/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2:40" ht="23.25" customHeight="1" thickBot="1">
      <c r="B250" s="12"/>
      <c r="C250" s="70"/>
      <c r="D250" s="71"/>
      <c r="E250" s="71"/>
      <c r="F250" s="75"/>
      <c r="G250" s="73"/>
      <c r="H250" s="71"/>
      <c r="I250" s="75"/>
      <c r="J250" s="73"/>
      <c r="K250" s="71"/>
      <c r="L250" s="75"/>
      <c r="M250" s="74"/>
      <c r="N250" s="75"/>
      <c r="O250" s="73"/>
      <c r="P250" s="71"/>
      <c r="Q250" s="75"/>
      <c r="R250" s="74"/>
      <c r="S250" s="76"/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2:40" ht="15.75" customHeight="1" thickTop="1">
      <c r="B251" s="12"/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2:40" ht="15.75" customHeight="1">
      <c r="B252" s="12"/>
      <c r="C252" s="80"/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2:40" ht="15.75" customHeight="1">
      <c r="B253" s="12"/>
      <c r="C253" s="108"/>
      <c r="D253" s="14"/>
      <c r="E253" s="14"/>
      <c r="F253" s="31"/>
      <c r="G253" s="42"/>
      <c r="H253" s="14"/>
      <c r="I253" s="31"/>
      <c r="J253" s="42"/>
      <c r="K253" s="14"/>
      <c r="L253" s="34"/>
      <c r="M253" s="42"/>
      <c r="N253" s="60"/>
      <c r="O253" s="42"/>
      <c r="P253" s="14"/>
      <c r="Q253" s="34"/>
      <c r="R253" s="42"/>
      <c r="S253" s="35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2:40" ht="15.75" customHeight="1">
      <c r="B254" s="12"/>
      <c r="C254" s="109"/>
      <c r="D254" s="82"/>
      <c r="E254" s="14"/>
      <c r="F254" s="23"/>
      <c r="G254" s="84"/>
      <c r="H254" s="14"/>
      <c r="I254" s="23"/>
      <c r="J254" s="42"/>
      <c r="K254" s="14"/>
      <c r="L254" s="34"/>
      <c r="M254" s="42"/>
      <c r="N254" s="60"/>
      <c r="O254" s="42"/>
      <c r="P254" s="14"/>
      <c r="Q254" s="34"/>
      <c r="R254" s="42"/>
      <c r="S254" s="86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2:40" ht="15.75" customHeight="1">
      <c r="B255" s="12"/>
      <c r="C255" s="108"/>
      <c r="D255" s="110"/>
      <c r="E255" s="111"/>
      <c r="F255" s="31"/>
      <c r="G255" s="112"/>
      <c r="H255" s="111"/>
      <c r="I255" s="31"/>
      <c r="J255" s="113"/>
      <c r="K255" s="111"/>
      <c r="L255" s="114"/>
      <c r="M255" s="113"/>
      <c r="N255" s="115"/>
      <c r="O255" s="113"/>
      <c r="P255" s="111"/>
      <c r="Q255" s="114"/>
      <c r="R255" s="113"/>
      <c r="S255" s="116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2:40" ht="15.75" customHeight="1">
      <c r="B256" s="12"/>
      <c r="C256" s="108"/>
      <c r="D256" s="82"/>
      <c r="E256" s="14"/>
      <c r="F256" s="31"/>
      <c r="G256" s="84"/>
      <c r="H256" s="14"/>
      <c r="I256" s="31"/>
      <c r="J256" s="42"/>
      <c r="K256" s="14"/>
      <c r="L256" s="34"/>
      <c r="M256" s="42"/>
      <c r="N256" s="60"/>
      <c r="O256" s="42"/>
      <c r="P256" s="14"/>
      <c r="Q256" s="34"/>
      <c r="R256" s="42"/>
      <c r="S256" s="86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2:40" ht="15.75" hidden="1" customHeight="1">
      <c r="B257" s="12"/>
      <c r="C257" s="30"/>
      <c r="D257" s="82"/>
      <c r="E257" s="14"/>
      <c r="F257" s="31"/>
      <c r="G257" s="84"/>
      <c r="H257" s="14"/>
      <c r="I257" s="31"/>
      <c r="J257" s="42"/>
      <c r="K257" s="14"/>
      <c r="L257" s="34"/>
      <c r="M257" s="42"/>
      <c r="N257" s="60"/>
      <c r="O257" s="42"/>
      <c r="P257" s="14"/>
      <c r="Q257" s="34"/>
      <c r="R257" s="42"/>
      <c r="S257" s="86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2:40" ht="15.75" hidden="1" customHeight="1">
      <c r="B258" s="12"/>
      <c r="C258" s="30"/>
      <c r="D258" s="82"/>
      <c r="E258" s="14"/>
      <c r="F258" s="31"/>
      <c r="G258" s="84"/>
      <c r="H258" s="14"/>
      <c r="I258" s="31"/>
      <c r="J258" s="42"/>
      <c r="K258" s="14"/>
      <c r="L258" s="34"/>
      <c r="M258" s="42"/>
      <c r="N258" s="60"/>
      <c r="O258" s="42"/>
      <c r="P258" s="14"/>
      <c r="Q258" s="34"/>
      <c r="R258" s="42"/>
      <c r="S258" s="86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2:40" ht="15.75" hidden="1" customHeight="1">
      <c r="B259" s="12"/>
      <c r="C259" s="30"/>
      <c r="D259" s="82"/>
      <c r="E259" s="14"/>
      <c r="F259" s="31"/>
      <c r="G259" s="84"/>
      <c r="H259" s="14"/>
      <c r="I259" s="31"/>
      <c r="J259" s="42"/>
      <c r="K259" s="14"/>
      <c r="L259" s="34"/>
      <c r="M259" s="42"/>
      <c r="N259" s="60"/>
      <c r="O259" s="42"/>
      <c r="P259" s="14"/>
      <c r="Q259" s="34"/>
      <c r="R259" s="42"/>
      <c r="S259" s="86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2:40" ht="15.75" customHeight="1">
      <c r="B260" s="12"/>
      <c r="C260" s="109"/>
      <c r="D260" s="82"/>
      <c r="E260" s="14"/>
      <c r="F260" s="23"/>
      <c r="G260" s="84"/>
      <c r="H260" s="14"/>
      <c r="I260" s="23"/>
      <c r="J260" s="42"/>
      <c r="K260" s="14"/>
      <c r="L260" s="34"/>
      <c r="M260" s="42"/>
      <c r="N260" s="60"/>
      <c r="O260" s="42"/>
      <c r="P260" s="14"/>
      <c r="Q260" s="34"/>
      <c r="R260" s="42"/>
      <c r="S260" s="86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2:40" ht="15.75" customHeight="1">
      <c r="B261" s="12"/>
      <c r="C261" s="108"/>
      <c r="D261" s="110"/>
      <c r="E261" s="111"/>
      <c r="F261" s="31"/>
      <c r="G261" s="112"/>
      <c r="H261" s="111"/>
      <c r="I261" s="31"/>
      <c r="J261" s="113"/>
      <c r="K261" s="111"/>
      <c r="L261" s="114"/>
      <c r="M261" s="113"/>
      <c r="N261" s="115"/>
      <c r="O261" s="113"/>
      <c r="P261" s="111"/>
      <c r="Q261" s="114"/>
      <c r="R261" s="113"/>
      <c r="S261" s="116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2:40" ht="15.75" customHeight="1">
      <c r="B262" s="12"/>
      <c r="C262" s="108"/>
      <c r="D262" s="82"/>
      <c r="E262" s="14"/>
      <c r="F262" s="31"/>
      <c r="G262" s="84"/>
      <c r="H262" s="14"/>
      <c r="I262" s="31"/>
      <c r="J262" s="42"/>
      <c r="K262" s="14"/>
      <c r="L262" s="34"/>
      <c r="M262" s="42"/>
      <c r="N262" s="60"/>
      <c r="O262" s="42"/>
      <c r="P262" s="14"/>
      <c r="Q262" s="34"/>
      <c r="R262" s="42"/>
      <c r="S262" s="86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2:40" ht="15.75" customHeight="1">
      <c r="B263" s="12"/>
      <c r="C263" s="108"/>
      <c r="D263" s="82"/>
      <c r="E263" s="14"/>
      <c r="F263" s="31"/>
      <c r="G263" s="84"/>
      <c r="H263" s="14"/>
      <c r="I263" s="31"/>
      <c r="J263" s="42"/>
      <c r="K263" s="14"/>
      <c r="L263" s="34"/>
      <c r="M263" s="42"/>
      <c r="N263" s="60"/>
      <c r="O263" s="42"/>
      <c r="P263" s="14"/>
      <c r="Q263" s="34"/>
      <c r="R263" s="42"/>
      <c r="S263" s="86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2:40" ht="15.75" hidden="1" customHeight="1">
      <c r="B264" s="12"/>
      <c r="C264" s="30"/>
      <c r="D264" s="89"/>
      <c r="E264" s="117"/>
      <c r="F264" s="31"/>
      <c r="G264" s="91"/>
      <c r="H264" s="117"/>
      <c r="I264" s="31"/>
      <c r="J264" s="24"/>
      <c r="K264" s="117"/>
      <c r="L264" s="34"/>
      <c r="M264" s="24"/>
      <c r="N264" s="94"/>
      <c r="O264" s="24"/>
      <c r="P264" s="117"/>
      <c r="Q264" s="34"/>
      <c r="R264" s="24"/>
      <c r="S264" s="95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2:40" ht="15.75" customHeight="1">
      <c r="B265" s="12"/>
      <c r="C265" s="99"/>
      <c r="D265" s="100"/>
      <c r="E265" s="101"/>
      <c r="F265" s="102"/>
      <c r="G265" s="103"/>
      <c r="H265" s="101"/>
      <c r="I265" s="102"/>
      <c r="J265" s="103"/>
      <c r="K265" s="101"/>
      <c r="L265" s="102"/>
      <c r="M265" s="154"/>
      <c r="N265" s="119"/>
      <c r="O265" s="103"/>
      <c r="P265" s="101"/>
      <c r="Q265" s="102"/>
      <c r="R265" s="154"/>
      <c r="S265" s="120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2:40" ht="15.75" customHeight="1">
      <c r="B266" s="12"/>
      <c r="C266" s="222"/>
      <c r="D266" s="82"/>
      <c r="E266" s="14"/>
      <c r="F266" s="31"/>
      <c r="G266" s="84"/>
      <c r="H266" s="14"/>
      <c r="I266" s="31"/>
      <c r="J266" s="42"/>
      <c r="K266" s="14"/>
      <c r="L266" s="34"/>
      <c r="M266" s="42"/>
      <c r="N266" s="60"/>
      <c r="O266" s="42"/>
      <c r="P266" s="14"/>
      <c r="Q266" s="34"/>
      <c r="R266" s="42"/>
      <c r="S266" s="86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2:40" ht="15.75" customHeight="1">
      <c r="B267" s="12"/>
      <c r="C267" s="108"/>
      <c r="D267" s="82"/>
      <c r="E267" s="14"/>
      <c r="F267" s="31"/>
      <c r="G267" s="84"/>
      <c r="H267" s="14"/>
      <c r="I267" s="31"/>
      <c r="J267" s="42"/>
      <c r="K267" s="14"/>
      <c r="L267" s="34"/>
      <c r="M267" s="42"/>
      <c r="N267" s="60"/>
      <c r="O267" s="42"/>
      <c r="P267" s="14"/>
      <c r="Q267" s="34"/>
      <c r="R267" s="42"/>
      <c r="S267" s="86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2:40" ht="15.75" customHeight="1">
      <c r="B268" s="12"/>
      <c r="C268" s="109"/>
      <c r="D268" s="89"/>
      <c r="E268" s="117"/>
      <c r="F268" s="23"/>
      <c r="G268" s="91"/>
      <c r="H268" s="117"/>
      <c r="I268" s="23"/>
      <c r="J268" s="24"/>
      <c r="K268" s="117"/>
      <c r="L268" s="34"/>
      <c r="M268" s="24"/>
      <c r="N268" s="94"/>
      <c r="O268" s="24"/>
      <c r="P268" s="117"/>
      <c r="Q268" s="34"/>
      <c r="R268" s="24"/>
      <c r="S268" s="95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2:40" ht="15.75" customHeight="1">
      <c r="B269" s="12"/>
      <c r="C269" s="108"/>
      <c r="D269" s="82"/>
      <c r="E269" s="14"/>
      <c r="F269" s="31"/>
      <c r="G269" s="84"/>
      <c r="H269" s="14"/>
      <c r="I269" s="31"/>
      <c r="J269" s="42"/>
      <c r="K269" s="14"/>
      <c r="L269" s="114"/>
      <c r="M269" s="42"/>
      <c r="N269" s="60"/>
      <c r="O269" s="42"/>
      <c r="P269" s="14"/>
      <c r="Q269" s="114"/>
      <c r="R269" s="42"/>
      <c r="S269" s="86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2:40" ht="15.75" customHeight="1">
      <c r="B270" s="12"/>
      <c r="C270" s="108"/>
      <c r="D270" s="82"/>
      <c r="E270" s="14"/>
      <c r="F270" s="31"/>
      <c r="G270" s="84"/>
      <c r="H270" s="14"/>
      <c r="I270" s="31"/>
      <c r="J270" s="42"/>
      <c r="K270" s="14"/>
      <c r="L270" s="34"/>
      <c r="M270" s="42"/>
      <c r="N270" s="60"/>
      <c r="O270" s="42"/>
      <c r="P270" s="14"/>
      <c r="Q270" s="34"/>
      <c r="R270" s="42"/>
      <c r="S270" s="86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2:40" ht="15.75" customHeight="1">
      <c r="B271" s="12"/>
      <c r="C271" s="108"/>
      <c r="D271" s="89"/>
      <c r="E271" s="117"/>
      <c r="F271" s="23"/>
      <c r="G271" s="91"/>
      <c r="H271" s="117"/>
      <c r="I271" s="23"/>
      <c r="J271" s="24"/>
      <c r="K271" s="117"/>
      <c r="L271" s="34"/>
      <c r="M271" s="24"/>
      <c r="N271" s="94"/>
      <c r="O271" s="24"/>
      <c r="P271" s="117"/>
      <c r="Q271" s="34"/>
      <c r="R271" s="24"/>
      <c r="S271" s="95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2:40" ht="15.75" customHeight="1">
      <c r="B272" s="12"/>
      <c r="C272" s="223"/>
      <c r="D272" s="82"/>
      <c r="E272" s="14"/>
      <c r="F272" s="31"/>
      <c r="G272" s="84"/>
      <c r="H272" s="14"/>
      <c r="I272" s="31"/>
      <c r="J272" s="42"/>
      <c r="K272" s="14"/>
      <c r="L272" s="56"/>
      <c r="M272" s="42"/>
      <c r="N272" s="60"/>
      <c r="O272" s="42"/>
      <c r="P272" s="14"/>
      <c r="Q272" s="56"/>
      <c r="R272" s="42"/>
      <c r="S272" s="86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2:40" ht="15.75" customHeight="1">
      <c r="B273" s="12"/>
      <c r="C273" s="108"/>
      <c r="D273" s="82"/>
      <c r="E273" s="14"/>
      <c r="F273" s="31"/>
      <c r="G273" s="84"/>
      <c r="H273" s="14"/>
      <c r="I273" s="31"/>
      <c r="J273" s="42"/>
      <c r="K273" s="14"/>
      <c r="L273" s="34"/>
      <c r="M273" s="42"/>
      <c r="N273" s="60"/>
      <c r="O273" s="42"/>
      <c r="P273" s="14"/>
      <c r="Q273" s="34"/>
      <c r="R273" s="42"/>
      <c r="S273" s="86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2:40" ht="15.75" customHeight="1">
      <c r="B274" s="12"/>
      <c r="C274" s="108"/>
      <c r="D274" s="82"/>
      <c r="E274" s="14"/>
      <c r="F274" s="31"/>
      <c r="G274" s="84"/>
      <c r="H274" s="14"/>
      <c r="I274" s="31"/>
      <c r="J274" s="42"/>
      <c r="K274" s="14"/>
      <c r="L274" s="34"/>
      <c r="M274" s="42"/>
      <c r="N274" s="60"/>
      <c r="O274" s="42"/>
      <c r="P274" s="14"/>
      <c r="Q274" s="34"/>
      <c r="R274" s="42"/>
      <c r="S274" s="86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2:40" ht="15.75" customHeight="1">
      <c r="B275" s="12"/>
      <c r="C275" s="108"/>
      <c r="D275" s="82"/>
      <c r="E275" s="14"/>
      <c r="F275" s="31"/>
      <c r="G275" s="84"/>
      <c r="H275" s="14"/>
      <c r="I275" s="31"/>
      <c r="J275" s="42"/>
      <c r="K275" s="14"/>
      <c r="L275" s="33"/>
      <c r="M275" s="42"/>
      <c r="N275" s="60"/>
      <c r="O275" s="42"/>
      <c r="P275" s="14"/>
      <c r="Q275" s="33"/>
      <c r="R275" s="42"/>
      <c r="S275" s="86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2:40" ht="15.75" customHeight="1">
      <c r="B276" s="12"/>
      <c r="C276" s="108"/>
      <c r="D276" s="82"/>
      <c r="E276" s="14"/>
      <c r="F276" s="31"/>
      <c r="G276" s="84"/>
      <c r="H276" s="14"/>
      <c r="I276" s="31"/>
      <c r="J276" s="42"/>
      <c r="K276" s="14"/>
      <c r="L276" s="34"/>
      <c r="M276" s="42"/>
      <c r="N276" s="60"/>
      <c r="O276" s="42"/>
      <c r="P276" s="14"/>
      <c r="Q276" s="34"/>
      <c r="R276" s="42"/>
      <c r="S276" s="86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2:40" ht="15.75" customHeight="1">
      <c r="B277" s="12"/>
      <c r="C277" s="108"/>
      <c r="D277" s="82"/>
      <c r="E277" s="14"/>
      <c r="F277" s="31"/>
      <c r="G277" s="84"/>
      <c r="H277" s="14"/>
      <c r="I277" s="31"/>
      <c r="J277" s="42"/>
      <c r="K277" s="14"/>
      <c r="L277" s="34"/>
      <c r="M277" s="42"/>
      <c r="N277" s="60"/>
      <c r="O277" s="42"/>
      <c r="P277" s="14"/>
      <c r="Q277" s="34"/>
      <c r="R277" s="42"/>
      <c r="S277" s="86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2:40" ht="15.75" customHeight="1">
      <c r="B278" s="12"/>
      <c r="C278" s="108"/>
      <c r="D278" s="82"/>
      <c r="E278" s="14"/>
      <c r="F278" s="31"/>
      <c r="G278" s="84"/>
      <c r="H278" s="14"/>
      <c r="I278" s="31"/>
      <c r="J278" s="42"/>
      <c r="K278" s="14"/>
      <c r="L278" s="34"/>
      <c r="M278" s="42"/>
      <c r="N278" s="60"/>
      <c r="O278" s="42"/>
      <c r="P278" s="14"/>
      <c r="Q278" s="34"/>
      <c r="R278" s="42"/>
      <c r="S278" s="86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2:40" ht="15.75" customHeight="1">
      <c r="B279" s="12"/>
      <c r="C279" s="108"/>
      <c r="D279" s="82"/>
      <c r="E279" s="14"/>
      <c r="F279" s="31"/>
      <c r="G279" s="84"/>
      <c r="H279" s="14"/>
      <c r="I279" s="31"/>
      <c r="J279" s="42"/>
      <c r="K279" s="14"/>
      <c r="L279" s="34"/>
      <c r="M279" s="42"/>
      <c r="N279" s="60"/>
      <c r="O279" s="42"/>
      <c r="P279" s="14"/>
      <c r="Q279" s="34"/>
      <c r="R279" s="42"/>
      <c r="S279" s="86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2:40" ht="15.75" customHeight="1">
      <c r="B280" s="12"/>
      <c r="C280" s="108"/>
      <c r="D280" s="82"/>
      <c r="E280" s="14"/>
      <c r="F280" s="31"/>
      <c r="G280" s="84"/>
      <c r="H280" s="14"/>
      <c r="I280" s="31"/>
      <c r="J280" s="42"/>
      <c r="K280" s="14"/>
      <c r="L280" s="34"/>
      <c r="M280" s="42"/>
      <c r="N280" s="60"/>
      <c r="O280" s="42"/>
      <c r="P280" s="14"/>
      <c r="Q280" s="34"/>
      <c r="R280" s="42"/>
      <c r="S280" s="86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2:40" ht="15.75" hidden="1" customHeight="1">
      <c r="B281" s="12"/>
      <c r="C281" s="108"/>
      <c r="D281" s="82"/>
      <c r="E281" s="14"/>
      <c r="F281" s="31"/>
      <c r="G281" s="84"/>
      <c r="H281" s="14"/>
      <c r="I281" s="31"/>
      <c r="J281" s="42"/>
      <c r="K281" s="14"/>
      <c r="L281" s="34"/>
      <c r="M281" s="42"/>
      <c r="N281" s="60"/>
      <c r="O281" s="42"/>
      <c r="P281" s="14"/>
      <c r="Q281" s="34"/>
      <c r="R281" s="42"/>
      <c r="S281" s="86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2:40" ht="15.75" hidden="1" customHeight="1">
      <c r="B282" s="12"/>
      <c r="C282" s="108"/>
      <c r="D282" s="82"/>
      <c r="E282" s="14"/>
      <c r="F282" s="31"/>
      <c r="G282" s="84"/>
      <c r="H282" s="14"/>
      <c r="I282" s="31"/>
      <c r="J282" s="42"/>
      <c r="K282" s="14"/>
      <c r="L282" s="34"/>
      <c r="M282" s="42"/>
      <c r="N282" s="60"/>
      <c r="O282" s="42"/>
      <c r="P282" s="14"/>
      <c r="Q282" s="34"/>
      <c r="R282" s="42"/>
      <c r="S282" s="86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2:40" ht="15.75" hidden="1" customHeight="1">
      <c r="B283" s="12"/>
      <c r="C283" s="108"/>
      <c r="D283" s="82"/>
      <c r="E283" s="14"/>
      <c r="F283" s="31"/>
      <c r="G283" s="84"/>
      <c r="H283" s="14"/>
      <c r="I283" s="31"/>
      <c r="J283" s="42"/>
      <c r="K283" s="14"/>
      <c r="L283" s="34"/>
      <c r="M283" s="42"/>
      <c r="N283" s="60"/>
      <c r="O283" s="42"/>
      <c r="P283" s="14"/>
      <c r="Q283" s="34"/>
      <c r="R283" s="42"/>
      <c r="S283" s="86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2:40" ht="15.75" customHeight="1">
      <c r="B284" s="12"/>
      <c r="C284" s="99"/>
      <c r="D284" s="100"/>
      <c r="E284" s="101"/>
      <c r="F284" s="102"/>
      <c r="G284" s="103"/>
      <c r="H284" s="101"/>
      <c r="I284" s="102"/>
      <c r="J284" s="103"/>
      <c r="K284" s="101"/>
      <c r="L284" s="102"/>
      <c r="M284" s="106"/>
      <c r="N284" s="102"/>
      <c r="O284" s="103"/>
      <c r="P284" s="101"/>
      <c r="Q284" s="102"/>
      <c r="R284" s="106"/>
      <c r="S284" s="107"/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2:40" ht="15.7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2:40" ht="15.75" customHeight="1">
      <c r="B286" s="12"/>
      <c r="C286" s="99"/>
      <c r="D286" s="100"/>
      <c r="E286" s="101"/>
      <c r="F286" s="102"/>
      <c r="G286" s="103"/>
      <c r="H286" s="101"/>
      <c r="I286" s="102"/>
      <c r="J286" s="103"/>
      <c r="K286" s="101"/>
      <c r="L286" s="102"/>
      <c r="M286" s="106"/>
      <c r="N286" s="119"/>
      <c r="O286" s="103"/>
      <c r="P286" s="101"/>
      <c r="Q286" s="102"/>
      <c r="R286" s="106"/>
      <c r="S286" s="120"/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2:40" ht="15.7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/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2:40" ht="15.75" customHeight="1" thickBot="1">
      <c r="B288" s="12"/>
      <c r="C288" s="130"/>
      <c r="D288" s="159"/>
      <c r="E288" s="131"/>
      <c r="F288" s="133"/>
      <c r="G288" s="160"/>
      <c r="H288" s="131"/>
      <c r="I288" s="133"/>
      <c r="J288" s="161"/>
      <c r="K288" s="132"/>
      <c r="L288" s="133"/>
      <c r="M288" s="161"/>
      <c r="N288" s="133"/>
      <c r="O288" s="161"/>
      <c r="P288" s="132"/>
      <c r="Q288" s="133"/>
      <c r="R288" s="161"/>
      <c r="S288" s="135"/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2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2:40" ht="36" customHeight="1">
      <c r="B290" s="12"/>
      <c r="C290" s="6"/>
      <c r="D290" s="2"/>
      <c r="E290" s="2"/>
      <c r="F290" s="2"/>
      <c r="G290" s="2"/>
      <c r="H290" s="1"/>
      <c r="I290" s="1"/>
      <c r="J290" s="1"/>
      <c r="K290" s="749"/>
      <c r="L290" s="2"/>
      <c r="M290" s="2"/>
      <c r="N290" s="1"/>
      <c r="O290" s="1"/>
      <c r="P290" s="2"/>
      <c r="Q290" s="1"/>
      <c r="R290" s="2"/>
      <c r="S290" s="5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2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2:40" ht="15.75" customHeight="1" thickTop="1">
      <c r="B292" s="12"/>
      <c r="C292" s="13"/>
      <c r="D292" s="774"/>
      <c r="E292" s="775"/>
      <c r="F292" s="776"/>
      <c r="G292" s="777"/>
      <c r="H292" s="775"/>
      <c r="I292" s="776"/>
      <c r="J292" s="777"/>
      <c r="K292" s="775"/>
      <c r="L292" s="776"/>
      <c r="M292" s="777"/>
      <c r="N292" s="776"/>
      <c r="O292" s="774"/>
      <c r="P292" s="775"/>
      <c r="Q292" s="776"/>
      <c r="R292" s="777"/>
      <c r="S292" s="778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2:40" ht="15.75" customHeight="1">
      <c r="B293" s="12"/>
      <c r="C293" s="30"/>
      <c r="D293" s="81"/>
      <c r="E293" s="81"/>
      <c r="F293" s="140"/>
      <c r="G293" s="141"/>
      <c r="H293" s="81"/>
      <c r="I293" s="140"/>
      <c r="J293" s="141"/>
      <c r="K293" s="81"/>
      <c r="L293" s="140"/>
      <c r="M293" s="141"/>
      <c r="N293" s="140"/>
      <c r="O293" s="81"/>
      <c r="P293" s="81"/>
      <c r="Q293" s="140"/>
      <c r="R293" s="141"/>
      <c r="S293" s="142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2:40" ht="15.75" customHeight="1">
      <c r="B294" s="12"/>
      <c r="C294" s="30"/>
      <c r="D294" s="83"/>
      <c r="E294" s="155"/>
      <c r="F294" s="86"/>
      <c r="G294" s="83"/>
      <c r="H294" s="155"/>
      <c r="I294" s="86"/>
      <c r="J294" s="31"/>
      <c r="K294" s="155"/>
      <c r="L294" s="34"/>
      <c r="M294" s="164"/>
      <c r="N294" s="60"/>
      <c r="O294" s="31"/>
      <c r="P294" s="155"/>
      <c r="Q294" s="34"/>
      <c r="R294" s="164"/>
      <c r="S294" s="86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2:40" ht="15.75" customHeight="1">
      <c r="B295" s="12"/>
      <c r="C295" s="30"/>
      <c r="D295" s="83"/>
      <c r="E295" s="155"/>
      <c r="F295" s="86"/>
      <c r="G295" s="83"/>
      <c r="H295" s="155"/>
      <c r="I295" s="86"/>
      <c r="J295" s="31"/>
      <c r="K295" s="155"/>
      <c r="L295" s="34"/>
      <c r="M295" s="164"/>
      <c r="N295" s="60"/>
      <c r="O295" s="31"/>
      <c r="P295" s="155"/>
      <c r="Q295" s="34"/>
      <c r="R295" s="164"/>
      <c r="S295" s="86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2:40" ht="15.75" customHeight="1">
      <c r="B296" s="12"/>
      <c r="C296" s="30"/>
      <c r="D296" s="83"/>
      <c r="E296" s="155"/>
      <c r="F296" s="86"/>
      <c r="G296" s="83"/>
      <c r="H296" s="155"/>
      <c r="I296" s="86"/>
      <c r="J296" s="31"/>
      <c r="K296" s="155"/>
      <c r="L296" s="34"/>
      <c r="M296" s="164"/>
      <c r="N296" s="60"/>
      <c r="O296" s="31"/>
      <c r="P296" s="155"/>
      <c r="Q296" s="34"/>
      <c r="R296" s="164"/>
      <c r="S296" s="86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2:40" ht="15.75" customHeight="1">
      <c r="B297" s="12"/>
      <c r="C297" s="30"/>
      <c r="D297" s="83"/>
      <c r="E297" s="155"/>
      <c r="F297" s="86"/>
      <c r="G297" s="83"/>
      <c r="H297" s="155"/>
      <c r="I297" s="86"/>
      <c r="J297" s="31"/>
      <c r="K297" s="155"/>
      <c r="L297" s="34"/>
      <c r="M297" s="164"/>
      <c r="N297" s="60"/>
      <c r="O297" s="31"/>
      <c r="P297" s="155"/>
      <c r="Q297" s="34"/>
      <c r="R297" s="164"/>
      <c r="S297" s="86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2:40" ht="15.75" customHeight="1">
      <c r="B298" s="12"/>
      <c r="C298" s="30"/>
      <c r="D298" s="83"/>
      <c r="E298" s="155"/>
      <c r="F298" s="86"/>
      <c r="G298" s="83"/>
      <c r="H298" s="155"/>
      <c r="I298" s="86"/>
      <c r="J298" s="31"/>
      <c r="K298" s="155"/>
      <c r="L298" s="34"/>
      <c r="M298" s="164"/>
      <c r="N298" s="60"/>
      <c r="O298" s="31"/>
      <c r="P298" s="155"/>
      <c r="Q298" s="34"/>
      <c r="R298" s="164"/>
      <c r="S298" s="86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2:40" ht="15.75" customHeight="1">
      <c r="B299" s="12"/>
      <c r="C299" s="30"/>
      <c r="D299" s="83"/>
      <c r="E299" s="155"/>
      <c r="F299" s="86"/>
      <c r="G299" s="83"/>
      <c r="H299" s="155"/>
      <c r="I299" s="86"/>
      <c r="J299" s="31"/>
      <c r="K299" s="155"/>
      <c r="L299" s="34"/>
      <c r="M299" s="164"/>
      <c r="N299" s="60"/>
      <c r="O299" s="31"/>
      <c r="P299" s="155"/>
      <c r="Q299" s="34"/>
      <c r="R299" s="164"/>
      <c r="S299" s="86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2:40" ht="15.75" hidden="1" customHeight="1">
      <c r="B300" s="12"/>
      <c r="C300" s="30"/>
      <c r="D300" s="83"/>
      <c r="E300" s="155"/>
      <c r="F300" s="86"/>
      <c r="G300" s="83"/>
      <c r="H300" s="155"/>
      <c r="I300" s="86"/>
      <c r="J300" s="31"/>
      <c r="K300" s="155"/>
      <c r="L300" s="34"/>
      <c r="M300" s="164"/>
      <c r="N300" s="60"/>
      <c r="O300" s="31"/>
      <c r="P300" s="155"/>
      <c r="Q300" s="34"/>
      <c r="R300" s="164"/>
      <c r="S300" s="86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2:40" ht="15.75" customHeight="1">
      <c r="B301" s="12"/>
      <c r="C301" s="30"/>
      <c r="D301" s="83"/>
      <c r="E301" s="155"/>
      <c r="F301" s="86"/>
      <c r="G301" s="83"/>
      <c r="H301" s="155"/>
      <c r="I301" s="86"/>
      <c r="J301" s="31"/>
      <c r="K301" s="155"/>
      <c r="L301" s="34"/>
      <c r="M301" s="164"/>
      <c r="N301" s="60"/>
      <c r="O301" s="31"/>
      <c r="P301" s="155"/>
      <c r="Q301" s="34"/>
      <c r="R301" s="164"/>
      <c r="S301" s="86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2:40" ht="15.75" customHeight="1">
      <c r="B302" s="12"/>
      <c r="C302" s="88"/>
      <c r="D302" s="83"/>
      <c r="E302" s="155"/>
      <c r="F302" s="86"/>
      <c r="G302" s="83"/>
      <c r="H302" s="155"/>
      <c r="I302" s="86"/>
      <c r="J302" s="31"/>
      <c r="K302" s="155"/>
      <c r="L302" s="34"/>
      <c r="M302" s="164"/>
      <c r="N302" s="60"/>
      <c r="O302" s="31"/>
      <c r="P302" s="155"/>
      <c r="Q302" s="34"/>
      <c r="R302" s="164"/>
      <c r="S302" s="86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2:40" ht="15.75" customHeight="1">
      <c r="B303" s="12"/>
      <c r="C303" s="54"/>
      <c r="D303" s="205"/>
      <c r="E303" s="224"/>
      <c r="F303" s="209"/>
      <c r="G303" s="205"/>
      <c r="H303" s="224"/>
      <c r="I303" s="209"/>
      <c r="J303" s="205"/>
      <c r="K303" s="224"/>
      <c r="L303" s="207"/>
      <c r="M303" s="225"/>
      <c r="N303" s="207"/>
      <c r="O303" s="205"/>
      <c r="P303" s="224"/>
      <c r="Q303" s="207"/>
      <c r="R303" s="225"/>
      <c r="S303" s="209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2:40" ht="15.75" customHeight="1">
      <c r="B304" s="12"/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/>
      <c r="O304" s="42"/>
      <c r="P304" s="14"/>
      <c r="Q304" s="41"/>
      <c r="R304" s="42"/>
      <c r="S304" s="45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2:40" ht="15.75" customHeight="1">
      <c r="B305" s="12"/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2:40" ht="15.75" customHeight="1">
      <c r="B306" s="12"/>
      <c r="C306" s="30"/>
      <c r="D306" s="83"/>
      <c r="E306" s="155"/>
      <c r="F306" s="116"/>
      <c r="G306" s="83"/>
      <c r="H306" s="155"/>
      <c r="I306" s="116"/>
      <c r="J306" s="31"/>
      <c r="K306" s="155"/>
      <c r="L306" s="34"/>
      <c r="M306" s="164"/>
      <c r="N306" s="60"/>
      <c r="O306" s="31"/>
      <c r="P306" s="155"/>
      <c r="Q306" s="34"/>
      <c r="R306" s="164"/>
      <c r="S306" s="86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2:40" ht="15.75" customHeight="1">
      <c r="B307" s="12"/>
      <c r="C307" s="88"/>
      <c r="D307" s="83"/>
      <c r="E307" s="155"/>
      <c r="F307" s="95"/>
      <c r="G307" s="83"/>
      <c r="H307" s="155"/>
      <c r="I307" s="95"/>
      <c r="J307" s="31"/>
      <c r="K307" s="155"/>
      <c r="L307" s="34"/>
      <c r="M307" s="164"/>
      <c r="N307" s="60"/>
      <c r="O307" s="31"/>
      <c r="P307" s="155"/>
      <c r="Q307" s="34"/>
      <c r="R307" s="164"/>
      <c r="S307" s="86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2:40" ht="15.75" customHeight="1">
      <c r="B308" s="12"/>
      <c r="C308" s="54"/>
      <c r="D308" s="205"/>
      <c r="E308" s="224"/>
      <c r="F308" s="207"/>
      <c r="G308" s="208"/>
      <c r="H308" s="224"/>
      <c r="I308" s="207"/>
      <c r="J308" s="208"/>
      <c r="K308" s="224"/>
      <c r="L308" s="207"/>
      <c r="M308" s="225"/>
      <c r="N308" s="207"/>
      <c r="O308" s="208"/>
      <c r="P308" s="224"/>
      <c r="Q308" s="207"/>
      <c r="R308" s="225"/>
      <c r="S308" s="209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2:40" ht="15.75" customHeight="1">
      <c r="B309" s="12"/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/>
      <c r="O309" s="42"/>
      <c r="P309" s="14"/>
      <c r="Q309" s="41"/>
      <c r="R309" s="42"/>
      <c r="S309" s="45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2:40" ht="15.75" customHeight="1">
      <c r="B310" s="12"/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2:40" ht="15.75" customHeight="1">
      <c r="B311" s="12"/>
      <c r="C311" s="88"/>
      <c r="D311" s="92"/>
      <c r="E311" s="228"/>
      <c r="F311" s="153"/>
      <c r="G311" s="181"/>
      <c r="H311" s="228"/>
      <c r="I311" s="153"/>
      <c r="J311" s="47"/>
      <c r="K311" s="229"/>
      <c r="L311" s="23"/>
      <c r="M311" s="229"/>
      <c r="N311" s="94"/>
      <c r="O311" s="47"/>
      <c r="P311" s="229"/>
      <c r="Q311" s="23"/>
      <c r="R311" s="229"/>
      <c r="S311" s="95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2:40" ht="15.75" customHeight="1" thickBot="1">
      <c r="B312" s="12"/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2:40" ht="15.75" customHeight="1" thickTop="1">
      <c r="B313" s="12"/>
      <c r="C313" s="63"/>
      <c r="D313" s="64"/>
      <c r="E313" s="230"/>
      <c r="F313" s="66"/>
      <c r="G313" s="67"/>
      <c r="H313" s="230"/>
      <c r="I313" s="66"/>
      <c r="J313" s="67"/>
      <c r="K313" s="230"/>
      <c r="L313" s="66"/>
      <c r="M313" s="231"/>
      <c r="N313" s="232"/>
      <c r="O313" s="67"/>
      <c r="P313" s="230"/>
      <c r="Q313" s="66"/>
      <c r="R313" s="231"/>
      <c r="S313" s="233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2:40" ht="15.75" customHeight="1" thickBot="1">
      <c r="B314" s="12"/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/>
      <c r="O314" s="238"/>
      <c r="P314" s="236"/>
      <c r="Q314" s="237"/>
      <c r="R314" s="239"/>
      <c r="S314" s="76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2:40" ht="15.75" customHeight="1" thickTop="1">
      <c r="B315" s="12"/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2:40" ht="15.75" customHeight="1">
      <c r="B316" s="12"/>
      <c r="C316" s="80"/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2:40" ht="15.75" customHeight="1">
      <c r="B317" s="12"/>
      <c r="C317" s="108"/>
      <c r="D317" s="14"/>
      <c r="E317" s="14"/>
      <c r="F317" s="31"/>
      <c r="G317" s="42"/>
      <c r="H317" s="14"/>
      <c r="I317" s="31"/>
      <c r="J317" s="42"/>
      <c r="K317" s="14"/>
      <c r="L317" s="34"/>
      <c r="M317" s="42"/>
      <c r="N317" s="240"/>
      <c r="O317" s="42"/>
      <c r="P317" s="14"/>
      <c r="Q317" s="34"/>
      <c r="R317" s="42"/>
      <c r="S317" s="35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2:40" ht="15.75" customHeight="1">
      <c r="B318" s="12"/>
      <c r="C318" s="109"/>
      <c r="D318" s="82"/>
      <c r="E318" s="14"/>
      <c r="F318" s="23"/>
      <c r="G318" s="84"/>
      <c r="H318" s="14"/>
      <c r="I318" s="23"/>
      <c r="J318" s="42"/>
      <c r="K318" s="14"/>
      <c r="L318" s="34"/>
      <c r="M318" s="42"/>
      <c r="N318" s="60"/>
      <c r="O318" s="42"/>
      <c r="P318" s="14"/>
      <c r="Q318" s="34"/>
      <c r="R318" s="42"/>
      <c r="S318" s="86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2:40" ht="15.75" customHeight="1">
      <c r="B319" s="12"/>
      <c r="C319" s="108"/>
      <c r="D319" s="110"/>
      <c r="E319" s="111"/>
      <c r="F319" s="31"/>
      <c r="G319" s="112"/>
      <c r="H319" s="111"/>
      <c r="I319" s="31"/>
      <c r="J319" s="113"/>
      <c r="K319" s="111"/>
      <c r="L319" s="114"/>
      <c r="M319" s="113"/>
      <c r="N319" s="115"/>
      <c r="O319" s="113"/>
      <c r="P319" s="111"/>
      <c r="Q319" s="114"/>
      <c r="R319" s="113"/>
      <c r="S319" s="116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2:40" ht="15.75" customHeight="1">
      <c r="B320" s="12"/>
      <c r="C320" s="108"/>
      <c r="D320" s="82"/>
      <c r="E320" s="14"/>
      <c r="F320" s="31"/>
      <c r="G320" s="84"/>
      <c r="H320" s="14"/>
      <c r="I320" s="31"/>
      <c r="J320" s="42"/>
      <c r="K320" s="14"/>
      <c r="L320" s="34"/>
      <c r="M320" s="42"/>
      <c r="N320" s="60"/>
      <c r="O320" s="42"/>
      <c r="P320" s="14"/>
      <c r="Q320" s="34"/>
      <c r="R320" s="42"/>
      <c r="S320" s="86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2:40" ht="15.75" hidden="1" customHeight="1">
      <c r="B321" s="12"/>
      <c r="C321" s="241"/>
      <c r="D321" s="82"/>
      <c r="E321" s="14"/>
      <c r="F321" s="31"/>
      <c r="G321" s="84"/>
      <c r="H321" s="14"/>
      <c r="I321" s="31"/>
      <c r="J321" s="42"/>
      <c r="K321" s="14"/>
      <c r="L321" s="34"/>
      <c r="M321" s="42"/>
      <c r="N321" s="60"/>
      <c r="O321" s="42"/>
      <c r="P321" s="14"/>
      <c r="Q321" s="34"/>
      <c r="R321" s="42"/>
      <c r="S321" s="86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2:40" ht="15.75" hidden="1" customHeight="1">
      <c r="B322" s="12"/>
      <c r="C322" s="241"/>
      <c r="D322" s="82"/>
      <c r="E322" s="14"/>
      <c r="F322" s="31"/>
      <c r="G322" s="84"/>
      <c r="H322" s="14"/>
      <c r="I322" s="31"/>
      <c r="J322" s="42"/>
      <c r="K322" s="14"/>
      <c r="L322" s="34"/>
      <c r="M322" s="42"/>
      <c r="N322" s="60"/>
      <c r="O322" s="42"/>
      <c r="P322" s="14"/>
      <c r="Q322" s="34"/>
      <c r="R322" s="42"/>
      <c r="S322" s="86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2:40" ht="15.75" hidden="1" customHeight="1">
      <c r="B323" s="12"/>
      <c r="C323" s="241"/>
      <c r="D323" s="82"/>
      <c r="E323" s="14"/>
      <c r="F323" s="31"/>
      <c r="G323" s="84"/>
      <c r="H323" s="14"/>
      <c r="I323" s="31"/>
      <c r="J323" s="42"/>
      <c r="K323" s="14"/>
      <c r="L323" s="34"/>
      <c r="M323" s="42"/>
      <c r="N323" s="60"/>
      <c r="O323" s="42"/>
      <c r="P323" s="14"/>
      <c r="Q323" s="34"/>
      <c r="R323" s="42"/>
      <c r="S323" s="86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2:40" ht="15.75" customHeight="1">
      <c r="B324" s="12"/>
      <c r="C324" s="109"/>
      <c r="D324" s="82"/>
      <c r="E324" s="14"/>
      <c r="F324" s="23"/>
      <c r="G324" s="84"/>
      <c r="H324" s="14"/>
      <c r="I324" s="23"/>
      <c r="J324" s="42"/>
      <c r="K324" s="14"/>
      <c r="L324" s="34"/>
      <c r="M324" s="42"/>
      <c r="N324" s="60"/>
      <c r="O324" s="42"/>
      <c r="P324" s="14"/>
      <c r="Q324" s="34"/>
      <c r="R324" s="42"/>
      <c r="S324" s="86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2:40" ht="15.75" customHeight="1">
      <c r="B325" s="12"/>
      <c r="C325" s="108"/>
      <c r="D325" s="110"/>
      <c r="E325" s="111"/>
      <c r="F325" s="31"/>
      <c r="G325" s="112"/>
      <c r="H325" s="111"/>
      <c r="I325" s="31"/>
      <c r="J325" s="113"/>
      <c r="K325" s="111"/>
      <c r="L325" s="114"/>
      <c r="M325" s="113"/>
      <c r="N325" s="115"/>
      <c r="O325" s="113"/>
      <c r="P325" s="111"/>
      <c r="Q325" s="114"/>
      <c r="R325" s="113"/>
      <c r="S325" s="116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2:40" ht="15.75" customHeight="1">
      <c r="B326" s="12"/>
      <c r="C326" s="108"/>
      <c r="D326" s="82"/>
      <c r="E326" s="14"/>
      <c r="F326" s="31"/>
      <c r="G326" s="84"/>
      <c r="H326" s="14"/>
      <c r="I326" s="31"/>
      <c r="J326" s="42"/>
      <c r="K326" s="14"/>
      <c r="L326" s="34"/>
      <c r="M326" s="42"/>
      <c r="N326" s="60"/>
      <c r="O326" s="42"/>
      <c r="P326" s="14"/>
      <c r="Q326" s="34"/>
      <c r="R326" s="42"/>
      <c r="S326" s="86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2:40" ht="15.75" customHeight="1">
      <c r="B327" s="12"/>
      <c r="C327" s="108"/>
      <c r="D327" s="82"/>
      <c r="E327" s="14"/>
      <c r="F327" s="31"/>
      <c r="G327" s="84"/>
      <c r="H327" s="14"/>
      <c r="I327" s="31"/>
      <c r="J327" s="42"/>
      <c r="K327" s="14"/>
      <c r="L327" s="34"/>
      <c r="M327" s="42"/>
      <c r="N327" s="60"/>
      <c r="O327" s="42"/>
      <c r="P327" s="14"/>
      <c r="Q327" s="34"/>
      <c r="R327" s="42"/>
      <c r="S327" s="86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2:40" ht="15.75" hidden="1" customHeight="1">
      <c r="B328" s="12"/>
      <c r="C328" s="30"/>
      <c r="D328" s="89"/>
      <c r="E328" s="117"/>
      <c r="F328" s="31"/>
      <c r="G328" s="91"/>
      <c r="H328" s="117"/>
      <c r="I328" s="31"/>
      <c r="J328" s="24"/>
      <c r="K328" s="117"/>
      <c r="L328" s="34"/>
      <c r="M328" s="24"/>
      <c r="N328" s="94"/>
      <c r="O328" s="24"/>
      <c r="P328" s="117"/>
      <c r="Q328" s="34"/>
      <c r="R328" s="24"/>
      <c r="S328" s="95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2:40" ht="15.75" customHeight="1">
      <c r="B329" s="12"/>
      <c r="C329" s="99"/>
      <c r="D329" s="100"/>
      <c r="E329" s="101"/>
      <c r="F329" s="102"/>
      <c r="G329" s="103"/>
      <c r="H329" s="101"/>
      <c r="I329" s="102"/>
      <c r="J329" s="103"/>
      <c r="K329" s="101"/>
      <c r="L329" s="102"/>
      <c r="M329" s="154"/>
      <c r="N329" s="119"/>
      <c r="O329" s="103"/>
      <c r="P329" s="101"/>
      <c r="Q329" s="102"/>
      <c r="R329" s="154"/>
      <c r="S329" s="120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2:40" ht="15.75" customHeight="1">
      <c r="B330" s="12"/>
      <c r="C330" s="222"/>
      <c r="D330" s="82"/>
      <c r="E330" s="14"/>
      <c r="F330" s="31"/>
      <c r="G330" s="84"/>
      <c r="H330" s="14"/>
      <c r="I330" s="31"/>
      <c r="J330" s="42"/>
      <c r="K330" s="14"/>
      <c r="L330" s="34"/>
      <c r="M330" s="42"/>
      <c r="N330" s="60"/>
      <c r="O330" s="42"/>
      <c r="P330" s="14"/>
      <c r="Q330" s="34"/>
      <c r="R330" s="42"/>
      <c r="S330" s="86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2:40" ht="15.75" customHeight="1">
      <c r="B331" s="12"/>
      <c r="C331" s="108"/>
      <c r="D331" s="82"/>
      <c r="E331" s="14"/>
      <c r="F331" s="31"/>
      <c r="G331" s="84"/>
      <c r="H331" s="14"/>
      <c r="I331" s="31"/>
      <c r="J331" s="42"/>
      <c r="K331" s="14"/>
      <c r="L331" s="34"/>
      <c r="M331" s="42"/>
      <c r="N331" s="60"/>
      <c r="O331" s="42"/>
      <c r="P331" s="14"/>
      <c r="Q331" s="34"/>
      <c r="R331" s="42"/>
      <c r="S331" s="86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2:40" ht="15.75" customHeight="1">
      <c r="B332" s="12"/>
      <c r="C332" s="109"/>
      <c r="D332" s="89"/>
      <c r="E332" s="117"/>
      <c r="F332" s="23"/>
      <c r="G332" s="91"/>
      <c r="H332" s="117"/>
      <c r="I332" s="23"/>
      <c r="J332" s="24"/>
      <c r="K332" s="117"/>
      <c r="L332" s="34"/>
      <c r="M332" s="24"/>
      <c r="N332" s="94"/>
      <c r="O332" s="24"/>
      <c r="P332" s="117"/>
      <c r="Q332" s="34"/>
      <c r="R332" s="24"/>
      <c r="S332" s="95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2:40" ht="15.75" customHeight="1">
      <c r="B333" s="12"/>
      <c r="C333" s="108"/>
      <c r="D333" s="82"/>
      <c r="E333" s="14"/>
      <c r="F333" s="31"/>
      <c r="G333" s="84"/>
      <c r="H333" s="14"/>
      <c r="I333" s="31"/>
      <c r="J333" s="42"/>
      <c r="K333" s="14"/>
      <c r="L333" s="114"/>
      <c r="M333" s="42"/>
      <c r="N333" s="60"/>
      <c r="O333" s="42"/>
      <c r="P333" s="14"/>
      <c r="Q333" s="114"/>
      <c r="R333" s="42"/>
      <c r="S333" s="86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2:40" ht="15.75" customHeight="1">
      <c r="B334" s="12"/>
      <c r="C334" s="108"/>
      <c r="D334" s="82"/>
      <c r="E334" s="14"/>
      <c r="F334" s="31"/>
      <c r="G334" s="84"/>
      <c r="H334" s="14"/>
      <c r="I334" s="31"/>
      <c r="J334" s="42"/>
      <c r="K334" s="14"/>
      <c r="L334" s="34"/>
      <c r="M334" s="42"/>
      <c r="N334" s="60"/>
      <c r="O334" s="42"/>
      <c r="P334" s="14"/>
      <c r="Q334" s="34"/>
      <c r="R334" s="42"/>
      <c r="S334" s="86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2:40" ht="15.75" customHeight="1">
      <c r="B335" s="12"/>
      <c r="C335" s="242"/>
      <c r="D335" s="89"/>
      <c r="E335" s="117"/>
      <c r="F335" s="23"/>
      <c r="G335" s="91"/>
      <c r="H335" s="117"/>
      <c r="I335" s="23"/>
      <c r="J335" s="24"/>
      <c r="K335" s="117"/>
      <c r="L335" s="49"/>
      <c r="M335" s="24"/>
      <c r="N335" s="94"/>
      <c r="O335" s="24"/>
      <c r="P335" s="117"/>
      <c r="Q335" s="49"/>
      <c r="R335" s="24"/>
      <c r="S335" s="95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2:40" ht="15.75" customHeight="1">
      <c r="B336" s="12"/>
      <c r="C336" s="108"/>
      <c r="D336" s="82"/>
      <c r="E336" s="14"/>
      <c r="F336" s="31"/>
      <c r="G336" s="84"/>
      <c r="H336" s="14"/>
      <c r="I336" s="31"/>
      <c r="J336" s="42"/>
      <c r="K336" s="14"/>
      <c r="L336" s="34"/>
      <c r="M336" s="42"/>
      <c r="N336" s="60"/>
      <c r="O336" s="42"/>
      <c r="P336" s="14"/>
      <c r="Q336" s="34"/>
      <c r="R336" s="42"/>
      <c r="S336" s="86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2:40" ht="15.75" customHeight="1">
      <c r="B337" s="12"/>
      <c r="C337" s="108"/>
      <c r="D337" s="82"/>
      <c r="E337" s="14"/>
      <c r="F337" s="31"/>
      <c r="G337" s="84"/>
      <c r="H337" s="14"/>
      <c r="I337" s="31"/>
      <c r="J337" s="42"/>
      <c r="K337" s="14"/>
      <c r="L337" s="34"/>
      <c r="M337" s="42"/>
      <c r="N337" s="60"/>
      <c r="O337" s="42"/>
      <c r="P337" s="14"/>
      <c r="Q337" s="34"/>
      <c r="R337" s="42"/>
      <c r="S337" s="86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2:40" ht="15.75" customHeight="1">
      <c r="B338" s="12"/>
      <c r="C338" s="108"/>
      <c r="D338" s="82"/>
      <c r="E338" s="14"/>
      <c r="F338" s="31"/>
      <c r="G338" s="84"/>
      <c r="H338" s="14"/>
      <c r="I338" s="31"/>
      <c r="J338" s="42"/>
      <c r="K338" s="14"/>
      <c r="L338" s="34"/>
      <c r="M338" s="42"/>
      <c r="N338" s="60"/>
      <c r="O338" s="42"/>
      <c r="P338" s="14"/>
      <c r="Q338" s="34"/>
      <c r="R338" s="42"/>
      <c r="S338" s="86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2:40" ht="15.75" customHeight="1">
      <c r="B339" s="12"/>
      <c r="C339" s="108"/>
      <c r="D339" s="82"/>
      <c r="E339" s="14"/>
      <c r="F339" s="31"/>
      <c r="G339" s="84"/>
      <c r="H339" s="14"/>
      <c r="I339" s="31"/>
      <c r="J339" s="42"/>
      <c r="K339" s="14"/>
      <c r="L339" s="33"/>
      <c r="M339" s="42"/>
      <c r="N339" s="60"/>
      <c r="O339" s="42"/>
      <c r="P339" s="14"/>
      <c r="Q339" s="33"/>
      <c r="R339" s="42"/>
      <c r="S339" s="86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2:40" ht="15.75" customHeight="1">
      <c r="B340" s="12"/>
      <c r="C340" s="108"/>
      <c r="D340" s="82"/>
      <c r="E340" s="14"/>
      <c r="F340" s="31"/>
      <c r="G340" s="84"/>
      <c r="H340" s="14"/>
      <c r="I340" s="31"/>
      <c r="J340" s="42"/>
      <c r="K340" s="14"/>
      <c r="L340" s="34"/>
      <c r="M340" s="42"/>
      <c r="N340" s="60"/>
      <c r="O340" s="42"/>
      <c r="P340" s="14"/>
      <c r="Q340" s="34"/>
      <c r="R340" s="42"/>
      <c r="S340" s="86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2:40" ht="15.75" customHeight="1">
      <c r="B341" s="12"/>
      <c r="C341" s="108"/>
      <c r="D341" s="82"/>
      <c r="E341" s="14"/>
      <c r="F341" s="31"/>
      <c r="G341" s="84"/>
      <c r="H341" s="14"/>
      <c r="I341" s="31"/>
      <c r="J341" s="42"/>
      <c r="K341" s="14"/>
      <c r="L341" s="34"/>
      <c r="M341" s="42"/>
      <c r="N341" s="60"/>
      <c r="O341" s="42"/>
      <c r="P341" s="14"/>
      <c r="Q341" s="34"/>
      <c r="R341" s="42"/>
      <c r="S341" s="86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2:40" ht="15.75" customHeight="1">
      <c r="B342" s="12"/>
      <c r="C342" s="108"/>
      <c r="D342" s="82"/>
      <c r="E342" s="14"/>
      <c r="F342" s="31"/>
      <c r="G342" s="84"/>
      <c r="H342" s="14"/>
      <c r="I342" s="31"/>
      <c r="J342" s="42"/>
      <c r="K342" s="14"/>
      <c r="L342" s="34"/>
      <c r="M342" s="42"/>
      <c r="N342" s="60"/>
      <c r="O342" s="42"/>
      <c r="P342" s="14"/>
      <c r="Q342" s="34"/>
      <c r="R342" s="42"/>
      <c r="S342" s="86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2:40" ht="15.75" customHeight="1">
      <c r="B343" s="12"/>
      <c r="C343" s="108"/>
      <c r="D343" s="82"/>
      <c r="E343" s="14"/>
      <c r="F343" s="31"/>
      <c r="G343" s="84"/>
      <c r="H343" s="14"/>
      <c r="I343" s="31"/>
      <c r="J343" s="42"/>
      <c r="K343" s="14"/>
      <c r="L343" s="34"/>
      <c r="M343" s="42"/>
      <c r="N343" s="60"/>
      <c r="O343" s="42"/>
      <c r="P343" s="14"/>
      <c r="Q343" s="34"/>
      <c r="R343" s="42"/>
      <c r="S343" s="86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2:40" ht="15.75" customHeight="1">
      <c r="B344" s="12"/>
      <c r="C344" s="108"/>
      <c r="D344" s="82"/>
      <c r="E344" s="14"/>
      <c r="F344" s="31"/>
      <c r="G344" s="84"/>
      <c r="H344" s="14"/>
      <c r="I344" s="31"/>
      <c r="J344" s="42"/>
      <c r="K344" s="14"/>
      <c r="L344" s="33"/>
      <c r="M344" s="42"/>
      <c r="N344" s="60"/>
      <c r="O344" s="42"/>
      <c r="P344" s="14"/>
      <c r="Q344" s="34"/>
      <c r="R344" s="42"/>
      <c r="S344" s="86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2:40" ht="15.75" hidden="1" customHeight="1">
      <c r="B345" s="12"/>
      <c r="C345" s="108"/>
      <c r="D345" s="82"/>
      <c r="E345" s="14"/>
      <c r="F345" s="31"/>
      <c r="G345" s="84"/>
      <c r="H345" s="14"/>
      <c r="I345" s="31"/>
      <c r="J345" s="42"/>
      <c r="K345" s="14"/>
      <c r="L345" s="34"/>
      <c r="M345" s="42"/>
      <c r="N345" s="60"/>
      <c r="O345" s="42"/>
      <c r="P345" s="14"/>
      <c r="Q345" s="34"/>
      <c r="R345" s="42"/>
      <c r="S345" s="86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2:40" ht="15.75" hidden="1" customHeight="1">
      <c r="B346" s="12"/>
      <c r="C346" s="108"/>
      <c r="D346" s="82"/>
      <c r="E346" s="14"/>
      <c r="F346" s="31"/>
      <c r="G346" s="84"/>
      <c r="H346" s="14"/>
      <c r="I346" s="31"/>
      <c r="J346" s="42"/>
      <c r="K346" s="14"/>
      <c r="L346" s="34"/>
      <c r="M346" s="42"/>
      <c r="N346" s="60"/>
      <c r="O346" s="42"/>
      <c r="P346" s="14"/>
      <c r="Q346" s="34"/>
      <c r="R346" s="42"/>
      <c r="S346" s="86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2:40" ht="15.75" hidden="1" customHeight="1">
      <c r="B347" s="12"/>
      <c r="C347" s="108"/>
      <c r="D347" s="82"/>
      <c r="E347" s="14"/>
      <c r="F347" s="31"/>
      <c r="G347" s="84"/>
      <c r="H347" s="14"/>
      <c r="I347" s="31"/>
      <c r="J347" s="42"/>
      <c r="K347" s="14"/>
      <c r="L347" s="34"/>
      <c r="M347" s="42"/>
      <c r="N347" s="60"/>
      <c r="O347" s="42"/>
      <c r="P347" s="14"/>
      <c r="Q347" s="34"/>
      <c r="R347" s="42"/>
      <c r="S347" s="86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2:40" ht="15.75" customHeight="1">
      <c r="B348" s="7"/>
      <c r="C348" s="99"/>
      <c r="D348" s="100"/>
      <c r="E348" s="101"/>
      <c r="F348" s="102"/>
      <c r="G348" s="103"/>
      <c r="H348" s="101"/>
      <c r="I348" s="102"/>
      <c r="J348" s="103"/>
      <c r="K348" s="101"/>
      <c r="L348" s="102"/>
      <c r="M348" s="106"/>
      <c r="N348" s="102"/>
      <c r="O348" s="103"/>
      <c r="P348" s="101"/>
      <c r="Q348" s="102"/>
      <c r="R348" s="106"/>
      <c r="S348" s="107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2:40" ht="15.7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2:40" ht="15.75" customHeight="1">
      <c r="B350" s="7"/>
      <c r="C350" s="99"/>
      <c r="D350" s="100"/>
      <c r="E350" s="101"/>
      <c r="F350" s="102"/>
      <c r="G350" s="103"/>
      <c r="H350" s="101"/>
      <c r="I350" s="102"/>
      <c r="J350" s="103"/>
      <c r="K350" s="101"/>
      <c r="L350" s="102"/>
      <c r="M350" s="106"/>
      <c r="N350" s="119"/>
      <c r="O350" s="103"/>
      <c r="P350" s="101"/>
      <c r="Q350" s="102"/>
      <c r="R350" s="106"/>
      <c r="S350" s="120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2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/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2:40" ht="15.75" customHeight="1" thickBot="1">
      <c r="B352" s="7"/>
      <c r="C352" s="130"/>
      <c r="D352" s="159"/>
      <c r="E352" s="131"/>
      <c r="F352" s="133"/>
      <c r="G352" s="160"/>
      <c r="H352" s="131"/>
      <c r="I352" s="133"/>
      <c r="J352" s="161"/>
      <c r="K352" s="132"/>
      <c r="L352" s="133"/>
      <c r="M352" s="161"/>
      <c r="N352" s="133"/>
      <c r="O352" s="161"/>
      <c r="P352" s="132"/>
      <c r="Q352" s="133"/>
      <c r="R352" s="161"/>
      <c r="S352" s="135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2:40" ht="15.7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730"/>
      <c r="T353" s="731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2:40" ht="15.75" hidden="1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2:40" ht="34.5" hidden="1" customHeight="1">
      <c r="B355" s="7"/>
      <c r="C355" s="6"/>
      <c r="D355" s="2"/>
      <c r="E355" s="2"/>
      <c r="F355" s="2"/>
      <c r="G355" s="2"/>
      <c r="H355" s="1"/>
      <c r="I355" s="1"/>
      <c r="J355" s="1"/>
      <c r="K355" s="749"/>
      <c r="L355" s="2"/>
      <c r="M355" s="2"/>
      <c r="N355" s="1"/>
      <c r="O355" s="1"/>
      <c r="P355" s="2"/>
      <c r="Q355" s="1"/>
      <c r="R355" s="2"/>
      <c r="S355" s="5"/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2:40" ht="15.75" hidden="1" customHeigh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2:40" ht="15.75" hidden="1" customHeight="1">
      <c r="B357" s="7"/>
      <c r="C357" s="13"/>
      <c r="D357" s="774"/>
      <c r="E357" s="775"/>
      <c r="F357" s="776"/>
      <c r="G357" s="777"/>
      <c r="H357" s="775"/>
      <c r="I357" s="776"/>
      <c r="J357" s="777"/>
      <c r="K357" s="775"/>
      <c r="L357" s="776"/>
      <c r="M357" s="777"/>
      <c r="N357" s="776"/>
      <c r="O357" s="774"/>
      <c r="P357" s="775"/>
      <c r="Q357" s="776"/>
      <c r="R357" s="777"/>
      <c r="S357" s="778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2:40" ht="15.75" hidden="1" customHeight="1">
      <c r="B358" s="12"/>
      <c r="C358" s="30"/>
      <c r="D358" s="243"/>
      <c r="E358" s="243"/>
      <c r="F358" s="244"/>
      <c r="G358" s="245"/>
      <c r="H358" s="243"/>
      <c r="I358" s="244"/>
      <c r="J358" s="141"/>
      <c r="K358" s="81"/>
      <c r="L358" s="140"/>
      <c r="M358" s="141"/>
      <c r="N358" s="140"/>
      <c r="O358" s="141"/>
      <c r="P358" s="81"/>
      <c r="Q358" s="140"/>
      <c r="R358" s="141"/>
      <c r="S358" s="142"/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2:40" ht="15.75" hidden="1" customHeight="1">
      <c r="B359" s="12"/>
      <c r="C359" s="63"/>
      <c r="D359" s="246"/>
      <c r="E359" s="247"/>
      <c r="F359" s="248"/>
      <c r="G359" s="246"/>
      <c r="H359" s="247"/>
      <c r="I359" s="246"/>
      <c r="J359" s="249"/>
      <c r="K359" s="230"/>
      <c r="L359" s="250"/>
      <c r="M359" s="231"/>
      <c r="N359" s="232"/>
      <c r="O359" s="249"/>
      <c r="P359" s="230"/>
      <c r="Q359" s="250"/>
      <c r="R359" s="231"/>
      <c r="S359" s="233"/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2:40" ht="15.75" hidden="1" customHeight="1">
      <c r="B360" s="12"/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2:40" ht="15.75" hidden="1" customHeight="1">
      <c r="B361" s="12"/>
      <c r="C361" s="54"/>
      <c r="D361" s="252"/>
      <c r="E361" s="183"/>
      <c r="F361" s="185"/>
      <c r="G361" s="184"/>
      <c r="H361" s="183"/>
      <c r="I361" s="185"/>
      <c r="J361" s="184"/>
      <c r="K361" s="183"/>
      <c r="L361" s="185"/>
      <c r="M361" s="253"/>
      <c r="N361" s="254"/>
      <c r="O361" s="184"/>
      <c r="P361" s="183"/>
      <c r="Q361" s="185"/>
      <c r="R361" s="42"/>
      <c r="S361" s="45"/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2:40" ht="15.75" hidden="1" customHeight="1">
      <c r="B362" s="12"/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/>
      <c r="O362" s="42"/>
      <c r="P362" s="14"/>
      <c r="Q362" s="41"/>
      <c r="R362" s="42"/>
      <c r="S362" s="62"/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2:40" ht="15.75" hidden="1" customHeight="1">
      <c r="B363" s="12"/>
      <c r="C363" s="80"/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2:40" ht="15.75" hidden="1" customHeight="1">
      <c r="B364" s="12"/>
      <c r="C364" s="108"/>
      <c r="D364" s="14"/>
      <c r="E364" s="14"/>
      <c r="F364" s="31"/>
      <c r="G364" s="42"/>
      <c r="H364" s="14"/>
      <c r="I364" s="31"/>
      <c r="J364" s="42"/>
      <c r="K364" s="14"/>
      <c r="L364" s="34"/>
      <c r="M364" s="42"/>
      <c r="N364" s="41"/>
      <c r="O364" s="42"/>
      <c r="P364" s="14"/>
      <c r="Q364" s="34"/>
      <c r="R364" s="42"/>
      <c r="S364" s="35"/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2:40" ht="15.75" hidden="1" customHeight="1">
      <c r="B365" s="12"/>
      <c r="C365" s="109"/>
      <c r="D365" s="82"/>
      <c r="E365" s="14"/>
      <c r="F365" s="23"/>
      <c r="G365" s="84"/>
      <c r="H365" s="14"/>
      <c r="I365" s="23"/>
      <c r="J365" s="42"/>
      <c r="K365" s="14"/>
      <c r="L365" s="23"/>
      <c r="M365" s="42"/>
      <c r="N365" s="60"/>
      <c r="O365" s="42"/>
      <c r="P365" s="14"/>
      <c r="Q365" s="23"/>
      <c r="R365" s="42"/>
      <c r="S365" s="86"/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2:40" ht="15.75" hidden="1" customHeight="1">
      <c r="B366" s="12"/>
      <c r="C366" s="108"/>
      <c r="D366" s="110"/>
      <c r="E366" s="111"/>
      <c r="F366" s="31"/>
      <c r="G366" s="112"/>
      <c r="H366" s="111"/>
      <c r="I366" s="31"/>
      <c r="J366" s="113"/>
      <c r="K366" s="111"/>
      <c r="L366" s="34"/>
      <c r="M366" s="113"/>
      <c r="N366" s="115"/>
      <c r="O366" s="113"/>
      <c r="P366" s="111"/>
      <c r="Q366" s="34"/>
      <c r="R366" s="113"/>
      <c r="S366" s="116"/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2:40" ht="15.75" hidden="1" customHeight="1">
      <c r="B367" s="12"/>
      <c r="C367" s="108"/>
      <c r="D367" s="82"/>
      <c r="E367" s="14"/>
      <c r="F367" s="31"/>
      <c r="G367" s="84"/>
      <c r="H367" s="14"/>
      <c r="I367" s="31"/>
      <c r="J367" s="42"/>
      <c r="K367" s="14"/>
      <c r="L367" s="34"/>
      <c r="M367" s="42"/>
      <c r="N367" s="60"/>
      <c r="O367" s="42"/>
      <c r="P367" s="14"/>
      <c r="Q367" s="34"/>
      <c r="R367" s="42"/>
      <c r="S367" s="86"/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2:40" ht="15.75" hidden="1" customHeight="1">
      <c r="B368" s="12"/>
      <c r="C368" s="30"/>
      <c r="D368" s="82"/>
      <c r="E368" s="14"/>
      <c r="F368" s="31"/>
      <c r="G368" s="84"/>
      <c r="H368" s="14"/>
      <c r="I368" s="31"/>
      <c r="J368" s="42"/>
      <c r="K368" s="14"/>
      <c r="L368" s="34"/>
      <c r="M368" s="42"/>
      <c r="N368" s="60"/>
      <c r="O368" s="42"/>
      <c r="P368" s="14"/>
      <c r="Q368" s="34"/>
      <c r="R368" s="42"/>
      <c r="S368" s="86"/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2:40" ht="15.75" hidden="1" customHeight="1">
      <c r="B369" s="12"/>
      <c r="C369" s="30"/>
      <c r="D369" s="82"/>
      <c r="E369" s="14"/>
      <c r="F369" s="31"/>
      <c r="G369" s="84"/>
      <c r="H369" s="14"/>
      <c r="I369" s="31"/>
      <c r="J369" s="42"/>
      <c r="K369" s="14"/>
      <c r="L369" s="34"/>
      <c r="M369" s="42"/>
      <c r="N369" s="60"/>
      <c r="O369" s="42"/>
      <c r="P369" s="14"/>
      <c r="Q369" s="34"/>
      <c r="R369" s="42"/>
      <c r="S369" s="86"/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2:40" ht="15.75" hidden="1" customHeight="1">
      <c r="B370" s="12"/>
      <c r="C370" s="30"/>
      <c r="D370" s="82"/>
      <c r="E370" s="14"/>
      <c r="F370" s="31"/>
      <c r="G370" s="84"/>
      <c r="H370" s="14"/>
      <c r="I370" s="31"/>
      <c r="J370" s="42"/>
      <c r="K370" s="14"/>
      <c r="L370" s="34"/>
      <c r="M370" s="42"/>
      <c r="N370" s="60"/>
      <c r="O370" s="42"/>
      <c r="P370" s="14"/>
      <c r="Q370" s="34"/>
      <c r="R370" s="42"/>
      <c r="S370" s="86"/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2:40" ht="15.75" hidden="1" customHeight="1">
      <c r="B371" s="12"/>
      <c r="C371" s="109"/>
      <c r="D371" s="82"/>
      <c r="E371" s="14"/>
      <c r="F371" s="23"/>
      <c r="G371" s="84"/>
      <c r="H371" s="14"/>
      <c r="I371" s="23"/>
      <c r="J371" s="42"/>
      <c r="K371" s="14"/>
      <c r="L371" s="23"/>
      <c r="M371" s="42"/>
      <c r="N371" s="60"/>
      <c r="O371" s="42"/>
      <c r="P371" s="14"/>
      <c r="Q371" s="23"/>
      <c r="R371" s="42"/>
      <c r="S371" s="86"/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2:40" ht="15.75" hidden="1" customHeight="1">
      <c r="B372" s="12"/>
      <c r="C372" s="108"/>
      <c r="D372" s="110"/>
      <c r="E372" s="111"/>
      <c r="F372" s="31"/>
      <c r="G372" s="112"/>
      <c r="H372" s="111"/>
      <c r="I372" s="31"/>
      <c r="J372" s="113"/>
      <c r="K372" s="111"/>
      <c r="L372" s="34"/>
      <c r="M372" s="113"/>
      <c r="N372" s="115"/>
      <c r="O372" s="113"/>
      <c r="P372" s="111"/>
      <c r="Q372" s="34"/>
      <c r="R372" s="113"/>
      <c r="S372" s="116"/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2:40" ht="15.75" hidden="1" customHeight="1">
      <c r="B373" s="12"/>
      <c r="C373" s="108"/>
      <c r="D373" s="82"/>
      <c r="E373" s="14"/>
      <c r="F373" s="31"/>
      <c r="G373" s="84"/>
      <c r="H373" s="14"/>
      <c r="I373" s="31"/>
      <c r="J373" s="42"/>
      <c r="K373" s="14"/>
      <c r="L373" s="34"/>
      <c r="M373" s="42"/>
      <c r="N373" s="60"/>
      <c r="O373" s="42"/>
      <c r="P373" s="14"/>
      <c r="Q373" s="34"/>
      <c r="R373" s="42"/>
      <c r="S373" s="86"/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2:40" ht="15.75" hidden="1" customHeight="1">
      <c r="B374" s="12"/>
      <c r="C374" s="108"/>
      <c r="D374" s="82"/>
      <c r="E374" s="14"/>
      <c r="F374" s="31"/>
      <c r="G374" s="84"/>
      <c r="H374" s="14"/>
      <c r="I374" s="31"/>
      <c r="J374" s="42"/>
      <c r="K374" s="14"/>
      <c r="L374" s="34"/>
      <c r="M374" s="42"/>
      <c r="N374" s="60"/>
      <c r="O374" s="42"/>
      <c r="P374" s="14"/>
      <c r="Q374" s="34"/>
      <c r="R374" s="42"/>
      <c r="S374" s="86"/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2:40" ht="15.75" hidden="1" customHeight="1">
      <c r="B375" s="12"/>
      <c r="C375" s="30"/>
      <c r="D375" s="89"/>
      <c r="E375" s="117"/>
      <c r="F375" s="31"/>
      <c r="G375" s="91"/>
      <c r="H375" s="117"/>
      <c r="I375" s="31"/>
      <c r="J375" s="24"/>
      <c r="K375" s="117"/>
      <c r="L375" s="34"/>
      <c r="M375" s="24"/>
      <c r="N375" s="94"/>
      <c r="O375" s="24"/>
      <c r="P375" s="117"/>
      <c r="Q375" s="34"/>
      <c r="R375" s="24"/>
      <c r="S375" s="95"/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2:40" ht="15.75" hidden="1" customHeight="1">
      <c r="B376" s="12"/>
      <c r="C376" s="99"/>
      <c r="D376" s="100"/>
      <c r="E376" s="101"/>
      <c r="F376" s="102"/>
      <c r="G376" s="103"/>
      <c r="H376" s="101"/>
      <c r="I376" s="102"/>
      <c r="J376" s="103"/>
      <c r="K376" s="101"/>
      <c r="L376" s="102"/>
      <c r="M376" s="154"/>
      <c r="N376" s="119"/>
      <c r="O376" s="103"/>
      <c r="P376" s="101"/>
      <c r="Q376" s="102"/>
      <c r="R376" s="154"/>
      <c r="S376" s="120"/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2:40" ht="15.75" hidden="1" customHeight="1">
      <c r="B377" s="12"/>
      <c r="C377" s="222"/>
      <c r="D377" s="82"/>
      <c r="E377" s="14"/>
      <c r="F377" s="31"/>
      <c r="G377" s="84"/>
      <c r="H377" s="14"/>
      <c r="I377" s="31"/>
      <c r="J377" s="42"/>
      <c r="K377" s="14"/>
      <c r="L377" s="34"/>
      <c r="M377" s="42"/>
      <c r="N377" s="60"/>
      <c r="O377" s="42"/>
      <c r="P377" s="14"/>
      <c r="Q377" s="34"/>
      <c r="R377" s="42"/>
      <c r="S377" s="86"/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2:40" ht="15.75" hidden="1" customHeight="1">
      <c r="B378" s="12"/>
      <c r="C378" s="108"/>
      <c r="D378" s="82"/>
      <c r="E378" s="14"/>
      <c r="F378" s="31"/>
      <c r="G378" s="84"/>
      <c r="H378" s="14"/>
      <c r="I378" s="31"/>
      <c r="J378" s="42"/>
      <c r="K378" s="14"/>
      <c r="L378" s="34"/>
      <c r="M378" s="42"/>
      <c r="N378" s="60"/>
      <c r="O378" s="42"/>
      <c r="P378" s="14"/>
      <c r="Q378" s="34"/>
      <c r="R378" s="42"/>
      <c r="S378" s="86"/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2:40" ht="15.75" hidden="1" customHeight="1">
      <c r="B379" s="12"/>
      <c r="C379" s="109"/>
      <c r="D379" s="89"/>
      <c r="E379" s="117"/>
      <c r="F379" s="23"/>
      <c r="G379" s="91"/>
      <c r="H379" s="117"/>
      <c r="I379" s="23"/>
      <c r="J379" s="24"/>
      <c r="K379" s="117"/>
      <c r="L379" s="23"/>
      <c r="M379" s="24"/>
      <c r="N379" s="94"/>
      <c r="O379" s="24"/>
      <c r="P379" s="117"/>
      <c r="Q379" s="23"/>
      <c r="R379" s="24"/>
      <c r="S379" s="95"/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2:40" ht="15.75" hidden="1" customHeight="1">
      <c r="B380" s="12"/>
      <c r="C380" s="108"/>
      <c r="D380" s="82"/>
      <c r="E380" s="14"/>
      <c r="F380" s="31"/>
      <c r="G380" s="84"/>
      <c r="H380" s="14"/>
      <c r="I380" s="31"/>
      <c r="J380" s="42"/>
      <c r="K380" s="14"/>
      <c r="L380" s="34"/>
      <c r="M380" s="42"/>
      <c r="N380" s="60"/>
      <c r="O380" s="42"/>
      <c r="P380" s="14"/>
      <c r="Q380" s="34"/>
      <c r="R380" s="42"/>
      <c r="S380" s="86"/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2:40" ht="15.75" hidden="1" customHeight="1">
      <c r="B381" s="12"/>
      <c r="C381" s="108"/>
      <c r="D381" s="82"/>
      <c r="E381" s="14"/>
      <c r="F381" s="31"/>
      <c r="G381" s="84"/>
      <c r="H381" s="14"/>
      <c r="I381" s="31"/>
      <c r="J381" s="42"/>
      <c r="K381" s="14"/>
      <c r="L381" s="34"/>
      <c r="M381" s="42"/>
      <c r="N381" s="60"/>
      <c r="O381" s="42"/>
      <c r="P381" s="14"/>
      <c r="Q381" s="34"/>
      <c r="R381" s="42"/>
      <c r="S381" s="86"/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2:40" ht="15.75" hidden="1" customHeight="1">
      <c r="B382" s="12"/>
      <c r="C382" s="108"/>
      <c r="D382" s="89"/>
      <c r="E382" s="117"/>
      <c r="F382" s="23"/>
      <c r="G382" s="91"/>
      <c r="H382" s="117"/>
      <c r="I382" s="23"/>
      <c r="J382" s="24"/>
      <c r="K382" s="117"/>
      <c r="L382" s="23"/>
      <c r="M382" s="24"/>
      <c r="N382" s="94"/>
      <c r="O382" s="24"/>
      <c r="P382" s="117"/>
      <c r="Q382" s="23"/>
      <c r="R382" s="24"/>
      <c r="S382" s="95"/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2:40" ht="20.25" hidden="1" customHeight="1">
      <c r="B383" s="12"/>
      <c r="C383" s="222"/>
      <c r="D383" s="82"/>
      <c r="E383" s="14"/>
      <c r="F383" s="31"/>
      <c r="G383" s="84"/>
      <c r="H383" s="14"/>
      <c r="I383" s="31"/>
      <c r="J383" s="42"/>
      <c r="K383" s="14"/>
      <c r="L383" s="34"/>
      <c r="M383" s="42"/>
      <c r="N383" s="60"/>
      <c r="O383" s="42"/>
      <c r="P383" s="14"/>
      <c r="Q383" s="34"/>
      <c r="R383" s="42"/>
      <c r="S383" s="86"/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2:40" ht="20.25" hidden="1" customHeight="1">
      <c r="B384" s="12"/>
      <c r="C384" s="108"/>
      <c r="D384" s="82"/>
      <c r="E384" s="14"/>
      <c r="F384" s="31"/>
      <c r="G384" s="84"/>
      <c r="H384" s="14"/>
      <c r="I384" s="31"/>
      <c r="J384" s="42"/>
      <c r="K384" s="14"/>
      <c r="L384" s="34"/>
      <c r="M384" s="42"/>
      <c r="N384" s="60"/>
      <c r="O384" s="42"/>
      <c r="P384" s="14"/>
      <c r="Q384" s="34"/>
      <c r="R384" s="42"/>
      <c r="S384" s="86"/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2:40" ht="20.25" hidden="1" customHeight="1">
      <c r="B385" s="12"/>
      <c r="C385" s="108"/>
      <c r="D385" s="82"/>
      <c r="E385" s="14"/>
      <c r="F385" s="31"/>
      <c r="G385" s="84"/>
      <c r="H385" s="14"/>
      <c r="I385" s="31"/>
      <c r="J385" s="42"/>
      <c r="K385" s="14"/>
      <c r="L385" s="34"/>
      <c r="M385" s="42"/>
      <c r="N385" s="60"/>
      <c r="O385" s="42"/>
      <c r="P385" s="14"/>
      <c r="Q385" s="34"/>
      <c r="R385" s="42"/>
      <c r="S385" s="86"/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2:40" ht="20.25" hidden="1" customHeight="1">
      <c r="B386" s="12"/>
      <c r="C386" s="108"/>
      <c r="D386" s="82"/>
      <c r="E386" s="14"/>
      <c r="F386" s="31"/>
      <c r="G386" s="84"/>
      <c r="H386" s="14"/>
      <c r="I386" s="31"/>
      <c r="J386" s="42"/>
      <c r="K386" s="14"/>
      <c r="L386" s="34"/>
      <c r="M386" s="42"/>
      <c r="N386" s="60"/>
      <c r="O386" s="42"/>
      <c r="P386" s="14"/>
      <c r="Q386" s="34"/>
      <c r="R386" s="42"/>
      <c r="S386" s="86"/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2:40" ht="20.25" hidden="1" customHeight="1">
      <c r="B387" s="12"/>
      <c r="C387" s="108"/>
      <c r="D387" s="82"/>
      <c r="E387" s="14"/>
      <c r="F387" s="31"/>
      <c r="G387" s="84"/>
      <c r="H387" s="14"/>
      <c r="I387" s="31"/>
      <c r="J387" s="42"/>
      <c r="K387" s="14"/>
      <c r="L387" s="34"/>
      <c r="M387" s="42"/>
      <c r="N387" s="60"/>
      <c r="O387" s="42"/>
      <c r="P387" s="14"/>
      <c r="Q387" s="34"/>
      <c r="R387" s="42"/>
      <c r="S387" s="86"/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2:40" ht="20.25" hidden="1" customHeight="1">
      <c r="B388" s="12"/>
      <c r="C388" s="108"/>
      <c r="D388" s="82"/>
      <c r="E388" s="14"/>
      <c r="F388" s="31"/>
      <c r="G388" s="84"/>
      <c r="H388" s="14"/>
      <c r="I388" s="31"/>
      <c r="J388" s="42"/>
      <c r="K388" s="14"/>
      <c r="L388" s="34"/>
      <c r="M388" s="42"/>
      <c r="N388" s="60"/>
      <c r="O388" s="42"/>
      <c r="P388" s="14"/>
      <c r="Q388" s="34"/>
      <c r="R388" s="42"/>
      <c r="S388" s="86"/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2:40" ht="20.25" hidden="1" customHeight="1">
      <c r="B389" s="12"/>
      <c r="C389" s="108"/>
      <c r="D389" s="82"/>
      <c r="E389" s="14"/>
      <c r="F389" s="31"/>
      <c r="G389" s="84"/>
      <c r="H389" s="14"/>
      <c r="I389" s="31"/>
      <c r="J389" s="42"/>
      <c r="K389" s="14"/>
      <c r="L389" s="34"/>
      <c r="M389" s="42"/>
      <c r="N389" s="60"/>
      <c r="O389" s="42"/>
      <c r="P389" s="14"/>
      <c r="Q389" s="34"/>
      <c r="R389" s="42"/>
      <c r="S389" s="86"/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2:40" ht="20.25" hidden="1" customHeight="1">
      <c r="B390" s="12"/>
      <c r="C390" s="108"/>
      <c r="D390" s="82"/>
      <c r="E390" s="14"/>
      <c r="F390" s="31"/>
      <c r="G390" s="84"/>
      <c r="H390" s="14"/>
      <c r="I390" s="31"/>
      <c r="J390" s="42"/>
      <c r="K390" s="14"/>
      <c r="L390" s="34"/>
      <c r="M390" s="42"/>
      <c r="N390" s="60"/>
      <c r="O390" s="42"/>
      <c r="P390" s="14"/>
      <c r="Q390" s="34"/>
      <c r="R390" s="42"/>
      <c r="S390" s="86"/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2:40" ht="15.75" hidden="1" customHeight="1">
      <c r="B391" s="12"/>
      <c r="C391" s="108"/>
      <c r="D391" s="82"/>
      <c r="E391" s="14"/>
      <c r="F391" s="31"/>
      <c r="G391" s="84"/>
      <c r="H391" s="14"/>
      <c r="I391" s="31"/>
      <c r="J391" s="42"/>
      <c r="K391" s="14"/>
      <c r="L391" s="34"/>
      <c r="M391" s="42"/>
      <c r="N391" s="60"/>
      <c r="O391" s="42"/>
      <c r="P391" s="14"/>
      <c r="Q391" s="34"/>
      <c r="R391" s="42"/>
      <c r="S391" s="86"/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2:40" ht="15.75" hidden="1" customHeight="1">
      <c r="B392" s="12"/>
      <c r="C392" s="108"/>
      <c r="D392" s="82"/>
      <c r="E392" s="14"/>
      <c r="F392" s="31"/>
      <c r="G392" s="84"/>
      <c r="H392" s="14"/>
      <c r="I392" s="31"/>
      <c r="J392" s="42"/>
      <c r="K392" s="14"/>
      <c r="L392" s="34"/>
      <c r="M392" s="42"/>
      <c r="N392" s="60"/>
      <c r="O392" s="42"/>
      <c r="P392" s="14"/>
      <c r="Q392" s="34"/>
      <c r="R392" s="42"/>
      <c r="S392" s="86"/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2:40" ht="15.75" hidden="1" customHeight="1">
      <c r="B393" s="12"/>
      <c r="C393" s="108"/>
      <c r="D393" s="89"/>
      <c r="E393" s="117"/>
      <c r="F393" s="31"/>
      <c r="G393" s="91"/>
      <c r="H393" s="117"/>
      <c r="I393" s="31"/>
      <c r="J393" s="24"/>
      <c r="K393" s="117"/>
      <c r="L393" s="34"/>
      <c r="M393" s="24"/>
      <c r="N393" s="94"/>
      <c r="O393" s="24"/>
      <c r="P393" s="117"/>
      <c r="Q393" s="34"/>
      <c r="R393" s="24"/>
      <c r="S393" s="95"/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2:40" ht="15.75" hidden="1" customHeight="1">
      <c r="B394" s="7"/>
      <c r="C394" s="99"/>
      <c r="D394" s="100"/>
      <c r="E394" s="101"/>
      <c r="F394" s="102"/>
      <c r="G394" s="103"/>
      <c r="H394" s="101"/>
      <c r="I394" s="102"/>
      <c r="J394" s="103"/>
      <c r="K394" s="101"/>
      <c r="L394" s="102"/>
      <c r="M394" s="154"/>
      <c r="N394" s="102"/>
      <c r="O394" s="103"/>
      <c r="P394" s="101"/>
      <c r="Q394" s="102"/>
      <c r="R394" s="154"/>
      <c r="S394" s="120"/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2:40" ht="15.75" hidden="1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2:40" ht="15.75" hidden="1" customHeight="1">
      <c r="B396" s="7"/>
      <c r="C396" s="99"/>
      <c r="D396" s="100"/>
      <c r="E396" s="101"/>
      <c r="F396" s="102"/>
      <c r="G396" s="103"/>
      <c r="H396" s="101"/>
      <c r="I396" s="102"/>
      <c r="J396" s="103"/>
      <c r="K396" s="101"/>
      <c r="L396" s="102"/>
      <c r="M396" s="259"/>
      <c r="N396" s="102"/>
      <c r="O396" s="103"/>
      <c r="P396" s="101"/>
      <c r="Q396" s="102"/>
      <c r="R396" s="106"/>
      <c r="S396" s="107"/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2:40" ht="15.75" hidden="1" customHeigh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2:40" ht="15.75" hidden="1" customHeight="1">
      <c r="B398" s="7"/>
      <c r="C398" s="260"/>
      <c r="D398" s="261"/>
      <c r="E398" s="261"/>
      <c r="F398" s="262"/>
      <c r="G398" s="263"/>
      <c r="H398" s="261"/>
      <c r="I398" s="262"/>
      <c r="J398" s="264"/>
      <c r="K398" s="265"/>
      <c r="L398" s="262"/>
      <c r="M398" s="263"/>
      <c r="N398" s="262"/>
      <c r="O398" s="264"/>
      <c r="P398" s="265"/>
      <c r="Q398" s="262"/>
      <c r="R398" s="264"/>
      <c r="S398" s="266"/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2:40" ht="15.75" customHeight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2:40" ht="15.75" customHeight="1">
      <c r="B400" s="7"/>
      <c r="C400" s="14"/>
      <c r="D400" s="14"/>
      <c r="E400" s="14"/>
      <c r="F400" s="14"/>
      <c r="G400" s="14"/>
      <c r="H400" s="14"/>
      <c r="I400" s="14"/>
      <c r="J400" s="83"/>
      <c r="K400" s="14"/>
      <c r="L400" s="11"/>
      <c r="M400" s="14"/>
      <c r="N400" s="14"/>
      <c r="O400" s="14"/>
      <c r="P400" s="14"/>
      <c r="Q400" s="14"/>
      <c r="R400" s="11"/>
      <c r="S400" s="643"/>
      <c r="T400" s="643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2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644"/>
      <c r="N401" s="645"/>
      <c r="O401" s="644"/>
      <c r="P401" s="11"/>
      <c r="Q401" s="644"/>
      <c r="R401" s="11"/>
      <c r="S401" s="536"/>
      <c r="U401" s="11"/>
      <c r="V401" s="6"/>
      <c r="W401" s="6"/>
      <c r="X401" s="6"/>
      <c r="Y401" s="6"/>
      <c r="Z401" s="1"/>
      <c r="AA401" s="1"/>
      <c r="AB401" s="6"/>
      <c r="AC401" s="6"/>
      <c r="AD401" s="1"/>
      <c r="AE401" s="749"/>
      <c r="AF401" s="6"/>
      <c r="AG401" s="6"/>
      <c r="AH401" s="1"/>
      <c r="AI401" s="1"/>
      <c r="AJ401" s="267"/>
      <c r="AK401" s="2"/>
      <c r="AL401" s="1"/>
      <c r="AM401" s="6"/>
      <c r="AN401" s="6"/>
      <c r="AO401" s="5"/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2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644"/>
      <c r="N402" s="645"/>
      <c r="O402" s="644"/>
      <c r="P402" s="646"/>
      <c r="Q402" s="644"/>
      <c r="R402" s="11"/>
      <c r="S402" s="536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2:61" ht="15.75" customHeight="1" thickTop="1" thickBot="1"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644"/>
      <c r="N403" s="645"/>
      <c r="O403" s="644"/>
      <c r="P403" s="646"/>
      <c r="Q403" s="644"/>
      <c r="R403" s="11"/>
      <c r="S403" s="536"/>
      <c r="U403" s="11"/>
      <c r="V403" s="269"/>
      <c r="W403" s="750"/>
      <c r="X403" s="779"/>
      <c r="Y403" s="772"/>
      <c r="Z403" s="780"/>
      <c r="AA403" s="771"/>
      <c r="AB403" s="772"/>
      <c r="AC403" s="780"/>
      <c r="AD403" s="771"/>
      <c r="AE403" s="772"/>
      <c r="AF403" s="780"/>
      <c r="AG403" s="771"/>
      <c r="AH403" s="772"/>
      <c r="AI403" s="780"/>
      <c r="AJ403" s="771"/>
      <c r="AK403" s="772"/>
      <c r="AL403" s="772"/>
      <c r="AM403" s="771"/>
      <c r="AN403" s="772"/>
      <c r="AO403" s="773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2:61" ht="15.75" customHeight="1"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M404" s="537"/>
      <c r="N404" s="647"/>
      <c r="O404" s="644"/>
      <c r="P404" s="646"/>
      <c r="Q404" s="648"/>
      <c r="R404" s="11"/>
      <c r="S404" s="536"/>
      <c r="T404" s="536"/>
      <c r="U404" s="11"/>
      <c r="V404" s="88"/>
      <c r="W404" s="271"/>
      <c r="X404" s="271"/>
      <c r="Y404" s="271"/>
      <c r="Z404" s="272"/>
      <c r="AA404" s="271"/>
      <c r="AB404" s="271"/>
      <c r="AC404" s="272"/>
      <c r="AD404" s="273"/>
      <c r="AE404" s="271"/>
      <c r="AF404" s="271"/>
      <c r="AG404" s="273"/>
      <c r="AH404" s="271"/>
      <c r="AI404" s="271"/>
      <c r="AJ404" s="273"/>
      <c r="AK404" s="271"/>
      <c r="AL404" s="271"/>
      <c r="AM404" s="274"/>
      <c r="AN404" s="271"/>
      <c r="AO404" s="145"/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2:61" ht="15.75" customHeight="1">
      <c r="B405" s="7"/>
      <c r="C405" s="11"/>
      <c r="D405" s="11"/>
      <c r="E405" s="11"/>
      <c r="F405" s="11"/>
      <c r="G405" s="11"/>
      <c r="H405" s="11"/>
      <c r="I405" s="11"/>
      <c r="J405" s="644"/>
      <c r="K405" s="649"/>
      <c r="L405" s="11"/>
      <c r="M405" s="644"/>
      <c r="N405" s="645"/>
      <c r="O405" s="645"/>
      <c r="P405" s="646"/>
      <c r="Q405" s="316"/>
      <c r="R405" s="258"/>
      <c r="S405" s="536"/>
      <c r="T405" s="536"/>
      <c r="U405" s="258"/>
      <c r="V405" s="109"/>
      <c r="W405" s="275"/>
      <c r="X405" s="275"/>
      <c r="Y405" s="275"/>
      <c r="Z405" s="276"/>
      <c r="AA405" s="275"/>
      <c r="AB405" s="275"/>
      <c r="AC405" s="276"/>
      <c r="AD405" s="277"/>
      <c r="AE405" s="278"/>
      <c r="AF405" s="278"/>
      <c r="AG405" s="277"/>
      <c r="AH405" s="278"/>
      <c r="AI405" s="279"/>
      <c r="AJ405" s="277"/>
      <c r="AK405" s="278"/>
      <c r="AL405" s="278"/>
      <c r="AM405" s="280"/>
      <c r="AN405" s="278"/>
      <c r="AO405" s="281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2:61" ht="15.75" customHeight="1">
      <c r="B406" s="7"/>
      <c r="C406" s="11"/>
      <c r="D406" s="11"/>
      <c r="E406" s="11"/>
      <c r="F406" s="11"/>
      <c r="G406" s="11"/>
      <c r="H406" s="11"/>
      <c r="I406" s="11"/>
      <c r="J406" s="644"/>
      <c r="K406" s="649"/>
      <c r="L406" s="11"/>
      <c r="M406" s="644"/>
      <c r="N406" s="645"/>
      <c r="O406" s="644"/>
      <c r="P406" s="646"/>
      <c r="Q406" s="644"/>
      <c r="R406" s="258"/>
      <c r="S406" s="536"/>
      <c r="U406" s="258"/>
      <c r="V406" s="282"/>
      <c r="W406" s="283"/>
      <c r="X406" s="283"/>
      <c r="Y406" s="283"/>
      <c r="Z406" s="284"/>
      <c r="AA406" s="283"/>
      <c r="AB406" s="283"/>
      <c r="AC406" s="284"/>
      <c r="AD406" s="285"/>
      <c r="AE406" s="286"/>
      <c r="AF406" s="286"/>
      <c r="AG406" s="285"/>
      <c r="AH406" s="286"/>
      <c r="AI406" s="287"/>
      <c r="AJ406" s="285"/>
      <c r="AK406" s="286"/>
      <c r="AL406" s="286"/>
      <c r="AM406" s="288"/>
      <c r="AN406" s="286"/>
      <c r="AO406" s="289"/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2:61" ht="15.75" customHeight="1">
      <c r="B407" s="7"/>
      <c r="C407" s="11"/>
      <c r="D407" s="11"/>
      <c r="E407" s="11"/>
      <c r="F407" s="11"/>
      <c r="G407" s="11"/>
      <c r="H407" s="11"/>
      <c r="I407" s="11"/>
      <c r="J407" s="162"/>
      <c r="K407" s="649"/>
      <c r="L407" s="11"/>
      <c r="M407" s="644"/>
      <c r="N407" s="645"/>
      <c r="O407" s="644"/>
      <c r="P407" s="646"/>
      <c r="Q407" s="644"/>
      <c r="R407" s="258"/>
      <c r="S407" s="536"/>
      <c r="U407" s="258"/>
      <c r="V407" s="290"/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2:61" ht="15.75" customHeight="1">
      <c r="B408" s="7"/>
      <c r="C408" s="11"/>
      <c r="D408" s="11"/>
      <c r="E408" s="11"/>
      <c r="F408" s="11"/>
      <c r="G408" s="11"/>
      <c r="H408" s="11"/>
      <c r="I408" s="11"/>
      <c r="J408" s="644"/>
      <c r="K408" s="649"/>
      <c r="L408" s="11"/>
      <c r="M408" s="644"/>
      <c r="N408" s="645"/>
      <c r="O408" s="644"/>
      <c r="P408" s="646"/>
      <c r="Q408" s="644"/>
      <c r="R408" s="258"/>
      <c r="S408" s="536"/>
      <c r="U408" s="258"/>
      <c r="V408" s="108"/>
      <c r="W408" s="298"/>
      <c r="X408" s="291"/>
      <c r="Y408" s="299"/>
      <c r="Z408" s="292"/>
      <c r="AA408" s="291"/>
      <c r="AB408" s="299"/>
      <c r="AC408" s="292"/>
      <c r="AD408" s="300"/>
      <c r="AE408" s="299"/>
      <c r="AF408" s="292"/>
      <c r="AG408" s="293"/>
      <c r="AH408" s="294"/>
      <c r="AI408" s="295"/>
      <c r="AJ408" s="300"/>
      <c r="AK408" s="294"/>
      <c r="AL408" s="292"/>
      <c r="AM408" s="296"/>
      <c r="AN408" s="294"/>
      <c r="AO408" s="301"/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2:61" ht="15.75" customHeight="1">
      <c r="B409" s="7"/>
      <c r="C409" s="11"/>
      <c r="D409" s="11"/>
      <c r="E409" s="11"/>
      <c r="F409" s="11"/>
      <c r="G409" s="11"/>
      <c r="H409" s="11"/>
      <c r="I409" s="11"/>
      <c r="J409" s="644"/>
      <c r="K409" s="649"/>
      <c r="M409" s="537"/>
      <c r="N409" s="645"/>
      <c r="O409" s="537"/>
      <c r="Q409" s="648"/>
      <c r="R409" s="258"/>
      <c r="S409" s="536"/>
      <c r="T409" s="536"/>
      <c r="U409" s="258"/>
      <c r="V409" s="109"/>
      <c r="W409" s="302"/>
      <c r="X409" s="275"/>
      <c r="Y409" s="303"/>
      <c r="Z409" s="276"/>
      <c r="AA409" s="275"/>
      <c r="AB409" s="303"/>
      <c r="AC409" s="276"/>
      <c r="AD409" s="304"/>
      <c r="AE409" s="303"/>
      <c r="AF409" s="276"/>
      <c r="AG409" s="277"/>
      <c r="AH409" s="278"/>
      <c r="AI409" s="305"/>
      <c r="AJ409" s="304"/>
      <c r="AK409" s="278"/>
      <c r="AL409" s="276"/>
      <c r="AM409" s="280"/>
      <c r="AN409" s="278"/>
      <c r="AO409" s="306"/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2:61" ht="15.75" customHeight="1">
      <c r="B410" s="7"/>
      <c r="C410" s="11"/>
      <c r="D410" s="11"/>
      <c r="E410" s="11"/>
      <c r="F410" s="11"/>
      <c r="G410" s="11"/>
      <c r="H410" s="11"/>
      <c r="I410" s="11"/>
      <c r="J410" s="644"/>
      <c r="K410" s="11"/>
      <c r="L410" s="11"/>
      <c r="M410" s="537"/>
      <c r="N410" s="645"/>
      <c r="O410" s="645"/>
      <c r="P410" s="646"/>
      <c r="Q410" s="316"/>
      <c r="R410" s="258"/>
      <c r="S410" s="536"/>
      <c r="T410" s="536"/>
      <c r="U410" s="258"/>
      <c r="V410" s="108"/>
      <c r="W410" s="298"/>
      <c r="X410" s="291"/>
      <c r="Y410" s="299"/>
      <c r="Z410" s="292"/>
      <c r="AA410" s="291"/>
      <c r="AB410" s="299"/>
      <c r="AC410" s="292"/>
      <c r="AD410" s="300"/>
      <c r="AE410" s="299"/>
      <c r="AF410" s="292"/>
      <c r="AG410" s="293"/>
      <c r="AH410" s="294"/>
      <c r="AI410" s="295"/>
      <c r="AJ410" s="300"/>
      <c r="AK410" s="294"/>
      <c r="AL410" s="292"/>
      <c r="AM410" s="296"/>
      <c r="AN410" s="294"/>
      <c r="AO410" s="301"/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2:61" ht="15.75" customHeight="1"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644"/>
      <c r="N411" s="645"/>
      <c r="O411" s="644"/>
      <c r="P411" s="646"/>
      <c r="Q411" s="644"/>
      <c r="R411" s="258"/>
      <c r="S411" s="536"/>
      <c r="U411" s="258"/>
      <c r="V411" s="108"/>
      <c r="W411" s="298"/>
      <c r="X411" s="291"/>
      <c r="Y411" s="299"/>
      <c r="Z411" s="292"/>
      <c r="AA411" s="291"/>
      <c r="AB411" s="299"/>
      <c r="AC411" s="292"/>
      <c r="AD411" s="300"/>
      <c r="AE411" s="299"/>
      <c r="AF411" s="292"/>
      <c r="AG411" s="293"/>
      <c r="AH411" s="294"/>
      <c r="AI411" s="295"/>
      <c r="AJ411" s="300"/>
      <c r="AK411" s="294"/>
      <c r="AL411" s="292"/>
      <c r="AM411" s="296"/>
      <c r="AN411" s="294"/>
      <c r="AO411" s="307"/>
      <c r="AP411" s="258"/>
      <c r="AQ411" s="258"/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2:61" ht="15.75" customHeight="1"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644"/>
      <c r="N412" s="645"/>
      <c r="O412" s="644"/>
      <c r="P412" s="646"/>
      <c r="Q412" s="644"/>
      <c r="R412" s="258"/>
      <c r="S412" s="536"/>
      <c r="U412" s="258"/>
      <c r="V412" s="109"/>
      <c r="W412" s="302"/>
      <c r="X412" s="275"/>
      <c r="Y412" s="303"/>
      <c r="Z412" s="276"/>
      <c r="AA412" s="275"/>
      <c r="AB412" s="303"/>
      <c r="AC412" s="276"/>
      <c r="AD412" s="304"/>
      <c r="AE412" s="303"/>
      <c r="AF412" s="276"/>
      <c r="AG412" s="277"/>
      <c r="AH412" s="278"/>
      <c r="AI412" s="305"/>
      <c r="AJ412" s="304"/>
      <c r="AK412" s="278"/>
      <c r="AL412" s="276"/>
      <c r="AM412" s="280"/>
      <c r="AN412" s="278"/>
      <c r="AO412" s="306"/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2:61" ht="15.75" customHeight="1"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644"/>
      <c r="N413" s="645"/>
      <c r="O413" s="644"/>
      <c r="P413" s="646"/>
      <c r="Q413" s="644"/>
      <c r="R413" s="258"/>
      <c r="S413" s="536"/>
      <c r="U413" s="258"/>
      <c r="V413" s="108"/>
      <c r="W413" s="298"/>
      <c r="X413" s="295"/>
      <c r="Y413" s="299"/>
      <c r="Z413" s="292"/>
      <c r="AA413" s="295"/>
      <c r="AB413" s="299"/>
      <c r="AC413" s="292"/>
      <c r="AD413" s="300"/>
      <c r="AE413" s="299"/>
      <c r="AF413" s="292"/>
      <c r="AG413" s="293"/>
      <c r="AH413" s="294"/>
      <c r="AI413" s="295"/>
      <c r="AJ413" s="300"/>
      <c r="AK413" s="294"/>
      <c r="AL413" s="292"/>
      <c r="AM413" s="296"/>
      <c r="AN413" s="294"/>
      <c r="AO413" s="301"/>
      <c r="AP413" s="258"/>
      <c r="AQ413" s="258"/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2:61" ht="15.75" customHeight="1"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644"/>
      <c r="N414" s="644"/>
      <c r="O414" s="644"/>
      <c r="Q414" s="644"/>
      <c r="R414" s="258"/>
      <c r="S414" s="536"/>
      <c r="T414" s="536"/>
      <c r="U414" s="258"/>
      <c r="V414" s="108"/>
      <c r="W414" s="298"/>
      <c r="X414" s="291"/>
      <c r="Y414" s="299"/>
      <c r="Z414" s="292"/>
      <c r="AA414" s="291"/>
      <c r="AB414" s="299"/>
      <c r="AC414" s="292"/>
      <c r="AD414" s="300"/>
      <c r="AE414" s="299"/>
      <c r="AF414" s="292"/>
      <c r="AG414" s="293"/>
      <c r="AH414" s="294"/>
      <c r="AI414" s="295"/>
      <c r="AJ414" s="300"/>
      <c r="AK414" s="294"/>
      <c r="AL414" s="292"/>
      <c r="AM414" s="296"/>
      <c r="AN414" s="294"/>
      <c r="AO414" s="301"/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2:61" ht="15.75" hidden="1" customHeight="1"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645"/>
      <c r="P415" s="646"/>
      <c r="Q415" s="644"/>
      <c r="R415" s="258"/>
      <c r="S415" s="536"/>
      <c r="T415" s="536"/>
      <c r="U415" s="258"/>
      <c r="V415" s="108"/>
      <c r="W415" s="298"/>
      <c r="X415" s="295"/>
      <c r="Y415" s="299"/>
      <c r="Z415" s="292"/>
      <c r="AA415" s="291"/>
      <c r="AB415" s="299"/>
      <c r="AC415" s="292"/>
      <c r="AD415" s="300"/>
      <c r="AE415" s="299"/>
      <c r="AF415" s="292"/>
      <c r="AG415" s="293"/>
      <c r="AH415" s="294"/>
      <c r="AI415" s="295"/>
      <c r="AJ415" s="300"/>
      <c r="AK415" s="294"/>
      <c r="AL415" s="292"/>
      <c r="AM415" s="296"/>
      <c r="AN415" s="294"/>
      <c r="AO415" s="301"/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2:61" ht="15.75" hidden="1" customHeight="1"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645"/>
      <c r="P416" s="646"/>
      <c r="Q416" s="644"/>
      <c r="R416" s="258"/>
      <c r="S416" s="536"/>
      <c r="T416" s="536"/>
      <c r="U416" s="258"/>
      <c r="V416" s="108"/>
      <c r="W416" s="298"/>
      <c r="X416" s="295"/>
      <c r="Y416" s="299"/>
      <c r="Z416" s="292"/>
      <c r="AA416" s="291"/>
      <c r="AB416" s="299"/>
      <c r="AC416" s="292"/>
      <c r="AD416" s="300"/>
      <c r="AE416" s="299"/>
      <c r="AF416" s="292"/>
      <c r="AG416" s="293"/>
      <c r="AH416" s="294"/>
      <c r="AI416" s="295"/>
      <c r="AJ416" s="300"/>
      <c r="AK416" s="294"/>
      <c r="AL416" s="292"/>
      <c r="AM416" s="296"/>
      <c r="AN416" s="294"/>
      <c r="AO416" s="301"/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2:61" ht="15.75" hidden="1" customHeight="1"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645"/>
      <c r="P417" s="646"/>
      <c r="Q417" s="11"/>
      <c r="R417" s="258"/>
      <c r="S417" s="536"/>
      <c r="T417" s="536"/>
      <c r="U417" s="258"/>
      <c r="V417" s="108"/>
      <c r="W417" s="298"/>
      <c r="X417" s="291"/>
      <c r="Y417" s="299"/>
      <c r="Z417" s="292"/>
      <c r="AA417" s="291"/>
      <c r="AB417" s="299"/>
      <c r="AC417" s="292"/>
      <c r="AD417" s="300"/>
      <c r="AE417" s="299"/>
      <c r="AF417" s="292"/>
      <c r="AG417" s="293"/>
      <c r="AH417" s="294"/>
      <c r="AI417" s="295"/>
      <c r="AJ417" s="300"/>
      <c r="AK417" s="294"/>
      <c r="AL417" s="292"/>
      <c r="AM417" s="296"/>
      <c r="AN417" s="294"/>
      <c r="AO417" s="301"/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2:61" ht="15.75" customHeight="1"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644"/>
      <c r="N418" s="645"/>
      <c r="O418" s="645"/>
      <c r="P418" s="646"/>
      <c r="Q418" s="316"/>
      <c r="R418" s="258"/>
      <c r="S418" s="536"/>
      <c r="T418" s="536"/>
      <c r="U418" s="258"/>
      <c r="V418" s="308"/>
      <c r="W418" s="309"/>
      <c r="X418" s="310"/>
      <c r="Y418" s="309"/>
      <c r="Z418" s="311"/>
      <c r="AA418" s="310"/>
      <c r="AB418" s="309"/>
      <c r="AC418" s="311"/>
      <c r="AD418" s="312"/>
      <c r="AE418" s="309"/>
      <c r="AF418" s="311"/>
      <c r="AG418" s="313"/>
      <c r="AH418" s="314"/>
      <c r="AI418" s="310"/>
      <c r="AJ418" s="312"/>
      <c r="AK418" s="309"/>
      <c r="AL418" s="311"/>
      <c r="AM418" s="315"/>
      <c r="AN418" s="314"/>
      <c r="AO418" s="289"/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2:61" ht="15.75" customHeight="1"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316"/>
      <c r="N419" s="645"/>
      <c r="O419" s="316"/>
      <c r="P419" s="646"/>
      <c r="Q419" s="644"/>
      <c r="R419" s="258"/>
      <c r="S419" s="536"/>
      <c r="U419" s="258"/>
      <c r="V419" s="108"/>
      <c r="W419" s="298"/>
      <c r="X419" s="291"/>
      <c r="Y419" s="291"/>
      <c r="Z419" s="292"/>
      <c r="AA419" s="291"/>
      <c r="AB419" s="291"/>
      <c r="AC419" s="292"/>
      <c r="AD419" s="300"/>
      <c r="AE419" s="299"/>
      <c r="AF419" s="292"/>
      <c r="AG419" s="293"/>
      <c r="AH419" s="294"/>
      <c r="AI419" s="295"/>
      <c r="AJ419" s="300"/>
      <c r="AK419" s="291"/>
      <c r="AL419" s="292"/>
      <c r="AM419" s="296"/>
      <c r="AN419" s="294"/>
      <c r="AO419" s="301"/>
      <c r="AP419" s="258"/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2:61" ht="15.75" customHeight="1"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316"/>
      <c r="N420" s="645"/>
      <c r="O420" s="316"/>
      <c r="P420" s="646"/>
      <c r="Q420" s="644"/>
      <c r="R420" s="258"/>
      <c r="S420" s="536"/>
      <c r="U420" s="258"/>
      <c r="V420" s="108"/>
      <c r="W420" s="298"/>
      <c r="X420" s="291"/>
      <c r="Y420" s="291"/>
      <c r="Z420" s="292"/>
      <c r="AA420" s="291"/>
      <c r="AB420" s="291"/>
      <c r="AC420" s="292"/>
      <c r="AD420" s="300"/>
      <c r="AE420" s="299"/>
      <c r="AF420" s="292"/>
      <c r="AG420" s="293"/>
      <c r="AH420" s="294"/>
      <c r="AI420" s="295"/>
      <c r="AJ420" s="300"/>
      <c r="AK420" s="291"/>
      <c r="AL420" s="292"/>
      <c r="AM420" s="296"/>
      <c r="AN420" s="294"/>
      <c r="AO420" s="301"/>
      <c r="AP420" s="258"/>
      <c r="AQ420" s="258"/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2:61" ht="15.75" customHeight="1"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11"/>
      <c r="M421" s="316"/>
      <c r="N421" s="645"/>
      <c r="O421" s="316"/>
      <c r="P421" s="650"/>
      <c r="Q421" s="644"/>
      <c r="R421" s="258"/>
      <c r="S421" s="536"/>
      <c r="U421" s="258"/>
      <c r="V421" s="109"/>
      <c r="W421" s="302"/>
      <c r="X421" s="275"/>
      <c r="Y421" s="275"/>
      <c r="Z421" s="276"/>
      <c r="AA421" s="275"/>
      <c r="AB421" s="275"/>
      <c r="AC421" s="276"/>
      <c r="AD421" s="304"/>
      <c r="AE421" s="303"/>
      <c r="AF421" s="276"/>
      <c r="AG421" s="277"/>
      <c r="AH421" s="278"/>
      <c r="AI421" s="305"/>
      <c r="AJ421" s="304"/>
      <c r="AK421" s="275"/>
      <c r="AL421" s="276"/>
      <c r="AM421" s="280"/>
      <c r="AN421" s="278"/>
      <c r="AO421" s="281"/>
      <c r="AP421" s="258"/>
      <c r="AQ421" s="258"/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2:61" ht="15.75" customHeight="1"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317"/>
      <c r="N422" s="317"/>
      <c r="O422" s="317"/>
      <c r="Q422" s="648"/>
      <c r="R422" s="258"/>
      <c r="S422" s="536"/>
      <c r="T422" s="536"/>
      <c r="U422" s="258"/>
      <c r="V422" s="108"/>
      <c r="W422" s="298"/>
      <c r="X422" s="291"/>
      <c r="Y422" s="291"/>
      <c r="Z422" s="292"/>
      <c r="AA422" s="291"/>
      <c r="AB422" s="291"/>
      <c r="AC422" s="292"/>
      <c r="AD422" s="300"/>
      <c r="AE422" s="299"/>
      <c r="AF422" s="292"/>
      <c r="AG422" s="293"/>
      <c r="AH422" s="294"/>
      <c r="AI422" s="295"/>
      <c r="AJ422" s="300"/>
      <c r="AK422" s="291"/>
      <c r="AL422" s="292"/>
      <c r="AM422" s="296"/>
      <c r="AN422" s="294"/>
      <c r="AO422" s="301"/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2:61" ht="15.75" customHeight="1"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317"/>
      <c r="N423" s="645"/>
      <c r="O423" s="651"/>
      <c r="P423" s="646"/>
      <c r="Q423" s="316"/>
      <c r="R423" s="258"/>
      <c r="S423" s="536"/>
      <c r="T423" s="536"/>
      <c r="U423" s="258"/>
      <c r="V423" s="108"/>
      <c r="W423" s="298"/>
      <c r="X423" s="291"/>
      <c r="Y423" s="291"/>
      <c r="Z423" s="292"/>
      <c r="AA423" s="291"/>
      <c r="AB423" s="291"/>
      <c r="AC423" s="292"/>
      <c r="AD423" s="300"/>
      <c r="AE423" s="299"/>
      <c r="AF423" s="292"/>
      <c r="AG423" s="293"/>
      <c r="AH423" s="294"/>
      <c r="AI423" s="295"/>
      <c r="AJ423" s="300"/>
      <c r="AK423" s="291"/>
      <c r="AL423" s="292"/>
      <c r="AM423" s="296"/>
      <c r="AN423" s="294"/>
      <c r="AO423" s="301"/>
      <c r="AP423" s="258"/>
      <c r="AQ423" s="258"/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2:61" ht="15.75" hidden="1" customHeight="1"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317"/>
      <c r="N424" s="162"/>
      <c r="O424" s="651"/>
      <c r="P424" s="650"/>
      <c r="Q424" s="258"/>
      <c r="R424" s="258"/>
      <c r="S424" s="536"/>
      <c r="T424" s="536"/>
      <c r="U424" s="258"/>
      <c r="V424" s="108"/>
      <c r="W424" s="298"/>
      <c r="X424" s="291"/>
      <c r="Y424" s="291"/>
      <c r="Z424" s="292"/>
      <c r="AA424" s="291"/>
      <c r="AB424" s="291"/>
      <c r="AC424" s="292"/>
      <c r="AD424" s="300"/>
      <c r="AE424" s="299"/>
      <c r="AF424" s="292"/>
      <c r="AG424" s="293"/>
      <c r="AH424" s="294"/>
      <c r="AI424" s="295"/>
      <c r="AJ424" s="300"/>
      <c r="AK424" s="291"/>
      <c r="AL424" s="292"/>
      <c r="AM424" s="296"/>
      <c r="AN424" s="294"/>
      <c r="AO424" s="301"/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2:61" ht="15.75" hidden="1" customHeight="1"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317"/>
      <c r="N425" s="162"/>
      <c r="O425" s="651"/>
      <c r="P425" s="650"/>
      <c r="Q425" s="258"/>
      <c r="R425" s="258"/>
      <c r="S425" s="536"/>
      <c r="T425" s="536"/>
      <c r="U425" s="258"/>
      <c r="V425" s="108"/>
      <c r="W425" s="298"/>
      <c r="X425" s="291"/>
      <c r="Y425" s="291"/>
      <c r="Z425" s="292"/>
      <c r="AA425" s="291"/>
      <c r="AB425" s="291"/>
      <c r="AC425" s="292"/>
      <c r="AD425" s="300"/>
      <c r="AE425" s="299"/>
      <c r="AF425" s="292"/>
      <c r="AG425" s="293"/>
      <c r="AH425" s="294"/>
      <c r="AI425" s="295"/>
      <c r="AJ425" s="300"/>
      <c r="AK425" s="291"/>
      <c r="AL425" s="292"/>
      <c r="AM425" s="296"/>
      <c r="AN425" s="294"/>
      <c r="AO425" s="301"/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2:61" ht="15.75" hidden="1" customHeight="1"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317"/>
      <c r="N426" s="162"/>
      <c r="O426" s="651"/>
      <c r="P426" s="650"/>
      <c r="Q426" s="258"/>
      <c r="R426" s="258"/>
      <c r="S426" s="536"/>
      <c r="T426" s="536"/>
      <c r="U426" s="258"/>
      <c r="V426" s="108"/>
      <c r="W426" s="298"/>
      <c r="X426" s="291"/>
      <c r="Y426" s="291"/>
      <c r="Z426" s="292"/>
      <c r="AA426" s="291"/>
      <c r="AB426" s="291"/>
      <c r="AC426" s="292"/>
      <c r="AD426" s="300"/>
      <c r="AE426" s="299"/>
      <c r="AF426" s="292"/>
      <c r="AG426" s="293"/>
      <c r="AH426" s="294"/>
      <c r="AI426" s="295"/>
      <c r="AJ426" s="300"/>
      <c r="AK426" s="291"/>
      <c r="AL426" s="292"/>
      <c r="AM426" s="296"/>
      <c r="AN426" s="294"/>
      <c r="AO426" s="301"/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2:61" ht="15.75" customHeight="1"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11"/>
      <c r="M427" s="317"/>
      <c r="N427" s="162"/>
      <c r="O427" s="651"/>
      <c r="P427" s="650"/>
      <c r="Q427" s="258"/>
      <c r="R427" s="258"/>
      <c r="S427" s="536"/>
      <c r="T427" s="536"/>
      <c r="U427" s="258"/>
      <c r="V427" s="109"/>
      <c r="W427" s="302"/>
      <c r="X427" s="275"/>
      <c r="Y427" s="275"/>
      <c r="Z427" s="276"/>
      <c r="AA427" s="275"/>
      <c r="AB427" s="275"/>
      <c r="AC427" s="276"/>
      <c r="AD427" s="304"/>
      <c r="AE427" s="303"/>
      <c r="AF427" s="276"/>
      <c r="AG427" s="277"/>
      <c r="AH427" s="278"/>
      <c r="AI427" s="305"/>
      <c r="AJ427" s="304"/>
      <c r="AK427" s="275"/>
      <c r="AL427" s="276"/>
      <c r="AM427" s="280"/>
      <c r="AN427" s="278"/>
      <c r="AO427" s="306"/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2:61" ht="15.75" customHeight="1"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11"/>
      <c r="M428" s="317"/>
      <c r="N428" s="645"/>
      <c r="O428" s="317"/>
      <c r="P428" s="650"/>
      <c r="Q428" s="644"/>
      <c r="R428" s="258"/>
      <c r="S428" s="536"/>
      <c r="U428" s="258"/>
      <c r="V428" s="108"/>
      <c r="W428" s="298"/>
      <c r="X428" s="291"/>
      <c r="Y428" s="291"/>
      <c r="Z428" s="292"/>
      <c r="AA428" s="291"/>
      <c r="AB428" s="291"/>
      <c r="AC428" s="292"/>
      <c r="AD428" s="300"/>
      <c r="AE428" s="299"/>
      <c r="AF428" s="292"/>
      <c r="AG428" s="293"/>
      <c r="AH428" s="294"/>
      <c r="AI428" s="295"/>
      <c r="AJ428" s="300"/>
      <c r="AK428" s="291"/>
      <c r="AL428" s="292"/>
      <c r="AM428" s="296"/>
      <c r="AN428" s="294"/>
      <c r="AO428" s="301"/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2:61" ht="15.75" customHeight="1"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11"/>
      <c r="M429" s="317"/>
      <c r="N429" s="645"/>
      <c r="O429" s="317"/>
      <c r="P429" s="650"/>
      <c r="Q429" s="644"/>
      <c r="R429" s="258"/>
      <c r="S429" s="536"/>
      <c r="U429" s="258"/>
      <c r="V429" s="108"/>
      <c r="W429" s="298"/>
      <c r="X429" s="291"/>
      <c r="Y429" s="291"/>
      <c r="Z429" s="292"/>
      <c r="AA429" s="291"/>
      <c r="AB429" s="291"/>
      <c r="AC429" s="292"/>
      <c r="AD429" s="300"/>
      <c r="AE429" s="299"/>
      <c r="AF429" s="292"/>
      <c r="AG429" s="293"/>
      <c r="AH429" s="294"/>
      <c r="AI429" s="295"/>
      <c r="AJ429" s="300"/>
      <c r="AK429" s="291"/>
      <c r="AL429" s="292"/>
      <c r="AM429" s="296"/>
      <c r="AN429" s="294"/>
      <c r="AO429" s="301"/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2:61" ht="15.75" customHeight="1"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11"/>
      <c r="M430" s="317"/>
      <c r="N430" s="645"/>
      <c r="O430" s="317"/>
      <c r="P430" s="650"/>
      <c r="Q430" s="644"/>
      <c r="R430" s="258"/>
      <c r="S430" s="536"/>
      <c r="U430" s="258"/>
      <c r="V430" s="108"/>
      <c r="W430" s="298"/>
      <c r="X430" s="291"/>
      <c r="Y430" s="291"/>
      <c r="Z430" s="292"/>
      <c r="AA430" s="291"/>
      <c r="AB430" s="291"/>
      <c r="AC430" s="292"/>
      <c r="AD430" s="300"/>
      <c r="AE430" s="299"/>
      <c r="AF430" s="292"/>
      <c r="AG430" s="293"/>
      <c r="AH430" s="294"/>
      <c r="AI430" s="318"/>
      <c r="AJ430" s="300"/>
      <c r="AK430" s="291"/>
      <c r="AL430" s="292"/>
      <c r="AM430" s="296"/>
      <c r="AN430" s="294"/>
      <c r="AO430" s="301"/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2:61" ht="15.75" hidden="1" customHeight="1"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646"/>
      <c r="Q431" s="648"/>
      <c r="R431" s="258"/>
      <c r="U431" s="258"/>
      <c r="V431" s="30"/>
      <c r="W431" s="298"/>
      <c r="X431" s="291"/>
      <c r="Y431" s="299"/>
      <c r="Z431" s="292"/>
      <c r="AA431" s="291"/>
      <c r="AB431" s="299"/>
      <c r="AC431" s="292"/>
      <c r="AD431" s="300"/>
      <c r="AE431" s="299"/>
      <c r="AF431" s="292"/>
      <c r="AG431" s="293"/>
      <c r="AH431" s="294"/>
      <c r="AI431" s="295"/>
      <c r="AJ431" s="300"/>
      <c r="AK431" s="294"/>
      <c r="AL431" s="292"/>
      <c r="AM431" s="296"/>
      <c r="AN431" s="294"/>
      <c r="AO431" s="306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2:61" ht="15.75" customHeight="1"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O432" s="538"/>
      <c r="Q432" s="537"/>
      <c r="R432" s="258"/>
      <c r="U432" s="258"/>
      <c r="V432" s="308"/>
      <c r="W432" s="309"/>
      <c r="X432" s="310"/>
      <c r="Y432" s="309"/>
      <c r="Z432" s="311"/>
      <c r="AA432" s="310"/>
      <c r="AB432" s="309"/>
      <c r="AC432" s="311"/>
      <c r="AD432" s="312"/>
      <c r="AE432" s="319"/>
      <c r="AF432" s="311"/>
      <c r="AG432" s="320"/>
      <c r="AH432" s="350"/>
      <c r="AI432" s="642"/>
      <c r="AJ432" s="312"/>
      <c r="AK432" s="309"/>
      <c r="AL432" s="311"/>
      <c r="AM432" s="321"/>
      <c r="AN432" s="314"/>
      <c r="AO432" s="289"/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2:62" ht="15.75" customHeight="1"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538"/>
      <c r="N433" s="645"/>
      <c r="O433" s="652"/>
      <c r="P433" s="646"/>
      <c r="Q433" s="316"/>
      <c r="R433" s="258"/>
      <c r="U433" s="258"/>
      <c r="V433" s="222"/>
      <c r="W433" s="323"/>
      <c r="X433" s="324"/>
      <c r="Y433" s="324"/>
      <c r="Z433" s="325"/>
      <c r="AA433" s="324"/>
      <c r="AB433" s="324"/>
      <c r="AC433" s="325"/>
      <c r="AD433" s="326"/>
      <c r="AE433" s="327"/>
      <c r="AF433" s="325"/>
      <c r="AG433" s="326"/>
      <c r="AH433" s="328"/>
      <c r="AI433" s="329"/>
      <c r="AJ433" s="326"/>
      <c r="AK433" s="324"/>
      <c r="AL433" s="325"/>
      <c r="AM433" s="330"/>
      <c r="AN433" s="328"/>
      <c r="AO433" s="297"/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2:62" ht="15.75" customHeight="1"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/>
      <c r="M434" s="258"/>
      <c r="O434" s="651"/>
      <c r="P434" s="653"/>
      <c r="Q434" s="258"/>
      <c r="R434" s="258"/>
      <c r="U434" s="258"/>
      <c r="V434" s="108"/>
      <c r="W434" s="298"/>
      <c r="X434" s="291"/>
      <c r="Y434" s="291"/>
      <c r="Z434" s="292"/>
      <c r="AA434" s="291"/>
      <c r="AB434" s="291"/>
      <c r="AC434" s="292"/>
      <c r="AD434" s="300"/>
      <c r="AE434" s="299"/>
      <c r="AF434" s="292"/>
      <c r="AG434" s="293"/>
      <c r="AH434" s="294"/>
      <c r="AI434" s="295"/>
      <c r="AJ434" s="300"/>
      <c r="AK434" s="291"/>
      <c r="AL434" s="292"/>
      <c r="AM434" s="296"/>
      <c r="AN434" s="294"/>
      <c r="AO434" s="301"/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2:62" ht="15.75" customHeight="1"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11"/>
      <c r="M435" s="317"/>
      <c r="N435" s="645"/>
      <c r="O435" s="317"/>
      <c r="P435" s="653"/>
      <c r="Q435" s="317"/>
      <c r="R435" s="258"/>
      <c r="U435" s="258"/>
      <c r="V435" s="109"/>
      <c r="W435" s="302"/>
      <c r="X435" s="275"/>
      <c r="Y435" s="275"/>
      <c r="Z435" s="276"/>
      <c r="AA435" s="275"/>
      <c r="AB435" s="275"/>
      <c r="AC435" s="276"/>
      <c r="AD435" s="304"/>
      <c r="AE435" s="303"/>
      <c r="AF435" s="276"/>
      <c r="AG435" s="277"/>
      <c r="AH435" s="278"/>
      <c r="AI435" s="305"/>
      <c r="AJ435" s="304"/>
      <c r="AK435" s="275"/>
      <c r="AL435" s="276"/>
      <c r="AM435" s="280"/>
      <c r="AN435" s="278"/>
      <c r="AO435" s="281"/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2:62" ht="15.75" customHeight="1"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11"/>
      <c r="M436" s="317"/>
      <c r="N436" s="645"/>
      <c r="O436" s="317"/>
      <c r="P436" s="653"/>
      <c r="Q436" s="317"/>
      <c r="R436" s="258"/>
      <c r="U436" s="258"/>
      <c r="V436" s="108"/>
      <c r="W436" s="298"/>
      <c r="X436" s="291"/>
      <c r="Y436" s="291"/>
      <c r="Z436" s="292"/>
      <c r="AA436" s="291"/>
      <c r="AB436" s="291"/>
      <c r="AC436" s="292"/>
      <c r="AD436" s="300"/>
      <c r="AE436" s="299"/>
      <c r="AF436" s="292"/>
      <c r="AG436" s="293"/>
      <c r="AH436" s="294"/>
      <c r="AI436" s="295"/>
      <c r="AJ436" s="300"/>
      <c r="AK436" s="291"/>
      <c r="AL436" s="292"/>
      <c r="AM436" s="296"/>
      <c r="AN436" s="294"/>
      <c r="AO436" s="301"/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2:62" ht="15.75" customHeight="1"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11"/>
      <c r="M437" s="317"/>
      <c r="N437" s="645"/>
      <c r="O437" s="317"/>
      <c r="P437" s="653"/>
      <c r="Q437" s="317"/>
      <c r="R437" s="258"/>
      <c r="U437" s="258"/>
      <c r="V437" s="108"/>
      <c r="W437" s="298"/>
      <c r="X437" s="291"/>
      <c r="Y437" s="291"/>
      <c r="Z437" s="292"/>
      <c r="AA437" s="291"/>
      <c r="AB437" s="291"/>
      <c r="AC437" s="292"/>
      <c r="AD437" s="300"/>
      <c r="AE437" s="299"/>
      <c r="AF437" s="292"/>
      <c r="AG437" s="293"/>
      <c r="AH437" s="294"/>
      <c r="AI437" s="295"/>
      <c r="AJ437" s="300"/>
      <c r="AK437" s="291"/>
      <c r="AL437" s="292"/>
      <c r="AM437" s="296"/>
      <c r="AN437" s="294"/>
      <c r="AO437" s="301"/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2:62" ht="15.75" customHeight="1"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11"/>
      <c r="M438" s="11"/>
      <c r="N438" s="11"/>
      <c r="O438" s="316"/>
      <c r="P438" s="653"/>
      <c r="Q438" s="316"/>
      <c r="R438" s="258"/>
      <c r="U438" s="258"/>
      <c r="V438" s="108"/>
      <c r="W438" s="298"/>
      <c r="X438" s="291"/>
      <c r="Y438" s="291"/>
      <c r="Z438" s="292"/>
      <c r="AA438" s="291"/>
      <c r="AB438" s="291"/>
      <c r="AC438" s="292"/>
      <c r="AD438" s="300"/>
      <c r="AE438" s="299"/>
      <c r="AF438" s="292"/>
      <c r="AG438" s="293"/>
      <c r="AH438" s="294"/>
      <c r="AI438" s="295"/>
      <c r="AJ438" s="300"/>
      <c r="AK438" s="291"/>
      <c r="AL438" s="292"/>
      <c r="AM438" s="296"/>
      <c r="AN438" s="294"/>
      <c r="AO438" s="301"/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2:62" ht="15.75" customHeight="1"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M439" s="538"/>
      <c r="N439" s="645"/>
      <c r="O439" s="651"/>
      <c r="P439" s="653"/>
      <c r="Q439" s="258"/>
      <c r="R439" s="258"/>
      <c r="U439" s="258"/>
      <c r="V439" s="223"/>
      <c r="W439" s="331"/>
      <c r="X439" s="332"/>
      <c r="Y439" s="332"/>
      <c r="Z439" s="333"/>
      <c r="AA439" s="332"/>
      <c r="AB439" s="332"/>
      <c r="AC439" s="333"/>
      <c r="AD439" s="334"/>
      <c r="AE439" s="335"/>
      <c r="AF439" s="333"/>
      <c r="AG439" s="336"/>
      <c r="AH439" s="337"/>
      <c r="AI439" s="338"/>
      <c r="AJ439" s="334"/>
      <c r="AK439" s="332"/>
      <c r="AL439" s="333"/>
      <c r="AM439" s="339"/>
      <c r="AN439" s="337"/>
      <c r="AO439" s="340"/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2:62" ht="15.75" customHeight="1"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341"/>
      <c r="O440" s="651"/>
      <c r="P440" s="650"/>
      <c r="Q440" s="258"/>
      <c r="R440" s="258"/>
      <c r="U440" s="258"/>
      <c r="V440" s="108"/>
      <c r="W440" s="298"/>
      <c r="X440" s="291"/>
      <c r="Y440" s="299"/>
      <c r="Z440" s="292"/>
      <c r="AA440" s="291"/>
      <c r="AB440" s="299"/>
      <c r="AC440" s="292"/>
      <c r="AD440" s="300"/>
      <c r="AE440" s="299"/>
      <c r="AF440" s="292"/>
      <c r="AG440" s="293"/>
      <c r="AH440" s="294"/>
      <c r="AI440" s="295"/>
      <c r="AJ440" s="300"/>
      <c r="AK440" s="291"/>
      <c r="AL440" s="292"/>
      <c r="AM440" s="296"/>
      <c r="AN440" s="294"/>
      <c r="AO440" s="301"/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2:62" ht="15.75" customHeight="1"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Q441" s="322"/>
      <c r="S441" s="258"/>
      <c r="T441" s="258"/>
      <c r="U441" s="258"/>
      <c r="V441" s="108"/>
      <c r="W441" s="298"/>
      <c r="X441" s="291"/>
      <c r="Y441" s="291"/>
      <c r="Z441" s="292"/>
      <c r="AA441" s="291"/>
      <c r="AB441" s="291"/>
      <c r="AC441" s="292"/>
      <c r="AD441" s="300"/>
      <c r="AE441" s="299"/>
      <c r="AF441" s="292"/>
      <c r="AG441" s="293"/>
      <c r="AH441" s="294"/>
      <c r="AI441" s="318"/>
      <c r="AJ441" s="300"/>
      <c r="AK441" s="291"/>
      <c r="AL441" s="292"/>
      <c r="AM441" s="296"/>
      <c r="AN441" s="294"/>
      <c r="AO441" s="301"/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2:62" ht="15.75" customHeight="1"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/>
      <c r="W442" s="298"/>
      <c r="X442" s="291"/>
      <c r="Y442" s="291"/>
      <c r="Z442" s="292"/>
      <c r="AA442" s="291"/>
      <c r="AB442" s="291"/>
      <c r="AC442" s="292"/>
      <c r="AD442" s="300"/>
      <c r="AE442" s="299"/>
      <c r="AF442" s="292"/>
      <c r="AG442" s="293"/>
      <c r="AH442" s="294"/>
      <c r="AI442" s="295"/>
      <c r="AJ442" s="300"/>
      <c r="AK442" s="291"/>
      <c r="AL442" s="292"/>
      <c r="AM442" s="296"/>
      <c r="AN442" s="294"/>
      <c r="AO442" s="301"/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2:62" ht="15.75" customHeight="1"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S443" s="258"/>
      <c r="T443" s="258"/>
      <c r="U443" s="258"/>
      <c r="V443" s="108"/>
      <c r="W443" s="298"/>
      <c r="X443" s="291"/>
      <c r="Y443" s="291"/>
      <c r="Z443" s="292"/>
      <c r="AA443" s="291"/>
      <c r="AB443" s="291"/>
      <c r="AC443" s="292"/>
      <c r="AD443" s="300"/>
      <c r="AE443" s="299"/>
      <c r="AF443" s="292"/>
      <c r="AG443" s="293"/>
      <c r="AH443" s="294"/>
      <c r="AI443" s="318"/>
      <c r="AJ443" s="300"/>
      <c r="AK443" s="291"/>
      <c r="AL443" s="292"/>
      <c r="AM443" s="296"/>
      <c r="AN443" s="294"/>
      <c r="AO443" s="301"/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2:62" ht="15.75" customHeight="1"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S444" s="258"/>
      <c r="T444" s="258"/>
      <c r="U444" s="258"/>
      <c r="V444" s="108"/>
      <c r="W444" s="298"/>
      <c r="X444" s="291"/>
      <c r="Y444" s="291"/>
      <c r="Z444" s="292"/>
      <c r="AA444" s="291"/>
      <c r="AB444" s="291"/>
      <c r="AC444" s="292"/>
      <c r="AD444" s="300"/>
      <c r="AE444" s="299"/>
      <c r="AF444" s="292"/>
      <c r="AG444" s="293"/>
      <c r="AH444" s="294"/>
      <c r="AI444" s="295"/>
      <c r="AJ444" s="300"/>
      <c r="AK444" s="291"/>
      <c r="AL444" s="292"/>
      <c r="AM444" s="296"/>
      <c r="AN444" s="294"/>
      <c r="AO444" s="301"/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2:62" ht="15.75" customHeight="1"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/>
      <c r="W445" s="298"/>
      <c r="X445" s="291"/>
      <c r="Y445" s="299"/>
      <c r="Z445" s="292"/>
      <c r="AA445" s="291"/>
      <c r="AB445" s="299"/>
      <c r="AC445" s="292"/>
      <c r="AD445" s="300"/>
      <c r="AE445" s="299"/>
      <c r="AF445" s="292"/>
      <c r="AG445" s="293"/>
      <c r="AH445" s="294"/>
      <c r="AI445" s="318"/>
      <c r="AJ445" s="300"/>
      <c r="AK445" s="291"/>
      <c r="AL445" s="292"/>
      <c r="AM445" s="296"/>
      <c r="AN445" s="294"/>
      <c r="AO445" s="301"/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2:62" ht="15.75" customHeight="1"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/>
      <c r="W446" s="298"/>
      <c r="X446" s="291"/>
      <c r="Y446" s="299"/>
      <c r="Z446" s="292"/>
      <c r="AA446" s="291"/>
      <c r="AB446" s="299"/>
      <c r="AC446" s="292"/>
      <c r="AD446" s="300"/>
      <c r="AE446" s="299"/>
      <c r="AF446" s="292"/>
      <c r="AG446" s="293"/>
      <c r="AH446" s="294"/>
      <c r="AI446" s="295"/>
      <c r="AJ446" s="300"/>
      <c r="AK446" s="291"/>
      <c r="AL446" s="292"/>
      <c r="AM446" s="296"/>
      <c r="AN446" s="294"/>
      <c r="AO446" s="301"/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2:62" ht="15.75" customHeight="1"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/>
      <c r="W447" s="298"/>
      <c r="X447" s="291"/>
      <c r="Y447" s="299"/>
      <c r="Z447" s="292"/>
      <c r="AA447" s="291"/>
      <c r="AB447" s="299"/>
      <c r="AC447" s="292"/>
      <c r="AD447" s="300"/>
      <c r="AE447" s="299"/>
      <c r="AF447" s="292"/>
      <c r="AG447" s="293"/>
      <c r="AH447" s="294"/>
      <c r="AI447" s="295"/>
      <c r="AJ447" s="300"/>
      <c r="AK447" s="291"/>
      <c r="AL447" s="292"/>
      <c r="AM447" s="296"/>
      <c r="AN447" s="294"/>
      <c r="AO447" s="301"/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2:62" ht="15.75" hidden="1" customHeight="1"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/>
      <c r="W448" s="298"/>
      <c r="X448" s="291"/>
      <c r="Y448" s="299"/>
      <c r="Z448" s="292"/>
      <c r="AA448" s="291"/>
      <c r="AB448" s="299"/>
      <c r="AC448" s="292"/>
      <c r="AD448" s="300"/>
      <c r="AE448" s="299"/>
      <c r="AF448" s="292"/>
      <c r="AG448" s="293"/>
      <c r="AH448" s="294"/>
      <c r="AI448" s="295"/>
      <c r="AJ448" s="300"/>
      <c r="AK448" s="291"/>
      <c r="AL448" s="292"/>
      <c r="AM448" s="296"/>
      <c r="AN448" s="294"/>
      <c r="AO448" s="301"/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2:62" ht="15.75" hidden="1" customHeight="1"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/>
      <c r="W449" s="298"/>
      <c r="X449" s="291"/>
      <c r="Y449" s="299"/>
      <c r="Z449" s="292"/>
      <c r="AA449" s="291"/>
      <c r="AB449" s="299"/>
      <c r="AC449" s="292"/>
      <c r="AD449" s="300"/>
      <c r="AE449" s="299"/>
      <c r="AF449" s="292"/>
      <c r="AG449" s="293"/>
      <c r="AH449" s="294"/>
      <c r="AI449" s="295"/>
      <c r="AJ449" s="300"/>
      <c r="AK449" s="291"/>
      <c r="AL449" s="292"/>
      <c r="AM449" s="296"/>
      <c r="AN449" s="294"/>
      <c r="AO449" s="301"/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2:62" ht="15.75" hidden="1" customHeight="1"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/>
      <c r="W450" s="298"/>
      <c r="X450" s="291"/>
      <c r="Y450" s="299"/>
      <c r="Z450" s="292"/>
      <c r="AA450" s="291"/>
      <c r="AB450" s="299"/>
      <c r="AC450" s="292"/>
      <c r="AD450" s="300"/>
      <c r="AE450" s="299"/>
      <c r="AF450" s="292"/>
      <c r="AG450" s="293"/>
      <c r="AH450" s="294"/>
      <c r="AI450" s="295"/>
      <c r="AJ450" s="300"/>
      <c r="AK450" s="291"/>
      <c r="AL450" s="292"/>
      <c r="AM450" s="296"/>
      <c r="AN450" s="294"/>
      <c r="AO450" s="301"/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2:62" ht="15.75" customHeight="1"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/>
      <c r="W451" s="342"/>
      <c r="X451" s="310"/>
      <c r="Y451" s="309"/>
      <c r="Z451" s="311"/>
      <c r="AA451" s="310"/>
      <c r="AB451" s="309"/>
      <c r="AC451" s="311"/>
      <c r="AD451" s="312"/>
      <c r="AE451" s="309"/>
      <c r="AF451" s="311"/>
      <c r="AG451" s="320"/>
      <c r="AH451" s="343"/>
      <c r="AI451" s="310"/>
      <c r="AJ451" s="312"/>
      <c r="AK451" s="310"/>
      <c r="AL451" s="311"/>
      <c r="AM451" s="321"/>
      <c r="AN451" s="314"/>
      <c r="AO451" s="344"/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2:62" ht="15.75" customHeight="1"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/>
      <c r="W452" s="298"/>
      <c r="X452" s="291"/>
      <c r="Y452" s="299"/>
      <c r="Z452" s="292"/>
      <c r="AA452" s="291"/>
      <c r="AB452" s="299"/>
      <c r="AC452" s="292"/>
      <c r="AD452" s="300"/>
      <c r="AE452" s="299"/>
      <c r="AF452" s="292"/>
      <c r="AG452" s="293"/>
      <c r="AH452" s="294"/>
      <c r="AI452" s="295"/>
      <c r="AJ452" s="300"/>
      <c r="AK452" s="291"/>
      <c r="AL452" s="292"/>
      <c r="AM452" s="296"/>
      <c r="AN452" s="294"/>
      <c r="AO452" s="301"/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2:62" ht="15.75" customHeight="1"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/>
      <c r="W453" s="298"/>
      <c r="X453" s="291"/>
      <c r="Y453" s="299"/>
      <c r="Z453" s="292"/>
      <c r="AA453" s="291"/>
      <c r="AB453" s="299"/>
      <c r="AC453" s="292"/>
      <c r="AD453" s="300"/>
      <c r="AE453" s="299"/>
      <c r="AF453" s="292"/>
      <c r="AG453" s="293"/>
      <c r="AH453" s="294"/>
      <c r="AI453" s="295"/>
      <c r="AJ453" s="300"/>
      <c r="AK453" s="291"/>
      <c r="AL453" s="292"/>
      <c r="AM453" s="296"/>
      <c r="AN453" s="294"/>
      <c r="AO453" s="301"/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2:62" ht="15.75" customHeight="1"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/>
      <c r="W454" s="302"/>
      <c r="X454" s="275"/>
      <c r="Y454" s="303"/>
      <c r="Z454" s="276"/>
      <c r="AA454" s="275"/>
      <c r="AB454" s="303"/>
      <c r="AC454" s="276"/>
      <c r="AD454" s="304"/>
      <c r="AE454" s="303"/>
      <c r="AF454" s="276"/>
      <c r="AG454" s="277"/>
      <c r="AH454" s="278"/>
      <c r="AI454" s="305"/>
      <c r="AJ454" s="304"/>
      <c r="AK454" s="275"/>
      <c r="AL454" s="276"/>
      <c r="AM454" s="280"/>
      <c r="AN454" s="278"/>
      <c r="AO454" s="281"/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2:62" ht="15.75" customHeight="1"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/>
      <c r="W455" s="298"/>
      <c r="X455" s="291"/>
      <c r="Y455" s="299"/>
      <c r="Z455" s="292"/>
      <c r="AA455" s="291"/>
      <c r="AB455" s="299"/>
      <c r="AC455" s="292"/>
      <c r="AD455" s="300"/>
      <c r="AE455" s="299"/>
      <c r="AF455" s="292"/>
      <c r="AG455" s="293"/>
      <c r="AH455" s="294"/>
      <c r="AI455" s="295"/>
      <c r="AJ455" s="300"/>
      <c r="AK455" s="291"/>
      <c r="AL455" s="292"/>
      <c r="AM455" s="296"/>
      <c r="AN455" s="294"/>
      <c r="AO455" s="301"/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2:62" ht="15.75" customHeight="1"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/>
      <c r="W456" s="302"/>
      <c r="X456" s="275"/>
      <c r="Y456" s="303"/>
      <c r="Z456" s="276"/>
      <c r="AA456" s="275"/>
      <c r="AB456" s="303"/>
      <c r="AC456" s="276"/>
      <c r="AD456" s="304"/>
      <c r="AE456" s="303"/>
      <c r="AF456" s="276"/>
      <c r="AG456" s="277"/>
      <c r="AH456" s="278"/>
      <c r="AI456" s="305"/>
      <c r="AJ456" s="304"/>
      <c r="AK456" s="275"/>
      <c r="AL456" s="276"/>
      <c r="AM456" s="280"/>
      <c r="AN456" s="278"/>
      <c r="AO456" s="281"/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2:62" ht="15.75" customHeight="1"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/>
      <c r="W457" s="298"/>
      <c r="X457" s="345"/>
      <c r="Y457" s="346"/>
      <c r="Z457" s="292"/>
      <c r="AA457" s="345"/>
      <c r="AB457" s="346"/>
      <c r="AC457" s="292"/>
      <c r="AD457" s="300"/>
      <c r="AE457" s="299"/>
      <c r="AF457" s="292"/>
      <c r="AG457" s="293"/>
      <c r="AH457" s="294"/>
      <c r="AI457" s="295"/>
      <c r="AJ457" s="300"/>
      <c r="AK457" s="291"/>
      <c r="AL457" s="292"/>
      <c r="AM457" s="296"/>
      <c r="AN457" s="294"/>
      <c r="AO457" s="301"/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2:62" ht="15.75" customHeight="1"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/>
      <c r="W458" s="298"/>
      <c r="X458" s="291"/>
      <c r="Y458" s="299"/>
      <c r="Z458" s="292"/>
      <c r="AA458" s="291"/>
      <c r="AB458" s="299"/>
      <c r="AC458" s="292"/>
      <c r="AD458" s="300"/>
      <c r="AE458" s="299"/>
      <c r="AF458" s="292"/>
      <c r="AG458" s="293"/>
      <c r="AH458" s="294"/>
      <c r="AI458" s="295"/>
      <c r="AJ458" s="300"/>
      <c r="AK458" s="291"/>
      <c r="AL458" s="292"/>
      <c r="AM458" s="296"/>
      <c r="AN458" s="294"/>
      <c r="AO458" s="301"/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2:62" ht="15.75" customHeight="1"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/>
      <c r="W459" s="302"/>
      <c r="X459" s="275"/>
      <c r="Y459" s="303"/>
      <c r="Z459" s="276"/>
      <c r="AA459" s="275"/>
      <c r="AB459" s="303"/>
      <c r="AC459" s="276"/>
      <c r="AD459" s="304"/>
      <c r="AE459" s="303"/>
      <c r="AF459" s="276"/>
      <c r="AG459" s="277"/>
      <c r="AH459" s="278"/>
      <c r="AI459" s="305"/>
      <c r="AJ459" s="304"/>
      <c r="AK459" s="275"/>
      <c r="AL459" s="276"/>
      <c r="AM459" s="280"/>
      <c r="AN459" s="278"/>
      <c r="AO459" s="281"/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2:62" ht="15.75" customHeight="1"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/>
      <c r="W460" s="298"/>
      <c r="X460" s="291"/>
      <c r="Y460" s="299"/>
      <c r="Z460" s="292"/>
      <c r="AA460" s="291"/>
      <c r="AB460" s="299"/>
      <c r="AC460" s="292"/>
      <c r="AD460" s="300"/>
      <c r="AE460" s="299"/>
      <c r="AF460" s="292"/>
      <c r="AG460" s="293"/>
      <c r="AH460" s="294"/>
      <c r="AI460" s="349"/>
      <c r="AJ460" s="291"/>
      <c r="AK460" s="291"/>
      <c r="AL460" s="292"/>
      <c r="AM460" s="296"/>
      <c r="AN460" s="294"/>
      <c r="AO460" s="301"/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2:62" ht="15.75" customHeight="1"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/>
      <c r="W461" s="298"/>
      <c r="X461" s="291"/>
      <c r="Y461" s="299"/>
      <c r="Z461" s="292"/>
      <c r="AA461" s="291"/>
      <c r="AB461" s="299"/>
      <c r="AC461" s="292"/>
      <c r="AD461" s="300"/>
      <c r="AE461" s="299"/>
      <c r="AF461" s="292"/>
      <c r="AG461" s="293"/>
      <c r="AH461" s="294"/>
      <c r="AI461" s="318"/>
      <c r="AJ461" s="291"/>
      <c r="AK461" s="291"/>
      <c r="AL461" s="292"/>
      <c r="AM461" s="296"/>
      <c r="AN461" s="294"/>
      <c r="AO461" s="301"/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2:62" ht="15.75" hidden="1" customHeight="1"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/>
      <c r="W462" s="298"/>
      <c r="X462" s="291"/>
      <c r="Y462" s="299"/>
      <c r="Z462" s="292"/>
      <c r="AA462" s="291"/>
      <c r="AB462" s="299"/>
      <c r="AC462" s="292"/>
      <c r="AD462" s="300"/>
      <c r="AE462" s="299"/>
      <c r="AF462" s="292"/>
      <c r="AG462" s="293"/>
      <c r="AH462" s="294"/>
      <c r="AI462" s="318"/>
      <c r="AJ462" s="291"/>
      <c r="AK462" s="291"/>
      <c r="AL462" s="292"/>
      <c r="AM462" s="296"/>
      <c r="AN462" s="294"/>
      <c r="AO462" s="301"/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2:62" ht="15.75" hidden="1" customHeight="1"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/>
      <c r="W463" s="298"/>
      <c r="X463" s="291"/>
      <c r="Y463" s="299"/>
      <c r="Z463" s="292"/>
      <c r="AA463" s="291"/>
      <c r="AB463" s="299"/>
      <c r="AC463" s="292"/>
      <c r="AD463" s="300"/>
      <c r="AE463" s="299"/>
      <c r="AF463" s="292"/>
      <c r="AG463" s="293"/>
      <c r="AH463" s="294"/>
      <c r="AI463" s="318"/>
      <c r="AJ463" s="291"/>
      <c r="AK463" s="291"/>
      <c r="AL463" s="292"/>
      <c r="AM463" s="296"/>
      <c r="AN463" s="294"/>
      <c r="AO463" s="301"/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2:62" ht="15.75" hidden="1" customHeight="1"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/>
      <c r="W464" s="298"/>
      <c r="X464" s="291"/>
      <c r="Y464" s="299"/>
      <c r="Z464" s="292"/>
      <c r="AA464" s="291"/>
      <c r="AB464" s="299"/>
      <c r="AC464" s="292"/>
      <c r="AD464" s="300"/>
      <c r="AE464" s="299"/>
      <c r="AF464" s="292"/>
      <c r="AG464" s="293"/>
      <c r="AH464" s="294"/>
      <c r="AI464" s="318"/>
      <c r="AJ464" s="291"/>
      <c r="AK464" s="291"/>
      <c r="AL464" s="292"/>
      <c r="AM464" s="296"/>
      <c r="AN464" s="294"/>
      <c r="AO464" s="301"/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2:62" ht="15.75" customHeight="1"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/>
      <c r="W465" s="309"/>
      <c r="X465" s="310"/>
      <c r="Y465" s="309"/>
      <c r="Z465" s="311"/>
      <c r="AA465" s="310"/>
      <c r="AB465" s="309"/>
      <c r="AC465" s="311"/>
      <c r="AD465" s="312"/>
      <c r="AE465" s="309"/>
      <c r="AF465" s="311"/>
      <c r="AG465" s="320"/>
      <c r="AH465" s="350"/>
      <c r="AI465" s="310"/>
      <c r="AJ465" s="312"/>
      <c r="AK465" s="310"/>
      <c r="AL465" s="311"/>
      <c r="AM465" s="321"/>
      <c r="AN465" s="314"/>
      <c r="AO465" s="344"/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2:62" ht="15.75" customHeight="1"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/>
      <c r="AI466" s="295"/>
      <c r="AJ466" s="300"/>
      <c r="AK466" s="291"/>
      <c r="AL466" s="351"/>
      <c r="AM466" s="352"/>
      <c r="AN466" s="294"/>
      <c r="AO466" s="353"/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2:62" ht="15.75" customHeight="1"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/>
      <c r="W467" s="309"/>
      <c r="X467" s="310"/>
      <c r="Y467" s="309"/>
      <c r="Z467" s="311"/>
      <c r="AA467" s="310"/>
      <c r="AB467" s="309"/>
      <c r="AC467" s="311"/>
      <c r="AD467" s="312"/>
      <c r="AE467" s="309"/>
      <c r="AF467" s="311"/>
      <c r="AG467" s="320"/>
      <c r="AH467" s="314"/>
      <c r="AI467" s="310"/>
      <c r="AJ467" s="312"/>
      <c r="AK467" s="310"/>
      <c r="AL467" s="311"/>
      <c r="AM467" s="321"/>
      <c r="AN467" s="314"/>
      <c r="AO467" s="289"/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2:62" ht="15.75" customHeight="1"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/>
      <c r="W468" s="346"/>
      <c r="X468" s="346"/>
      <c r="Y468" s="291"/>
      <c r="Z468" s="325"/>
      <c r="AA468" s="354"/>
      <c r="AB468" s="355"/>
      <c r="AC468" s="325"/>
      <c r="AD468" s="356"/>
      <c r="AE468" s="355"/>
      <c r="AF468" s="292"/>
      <c r="AG468" s="357"/>
      <c r="AH468" s="294"/>
      <c r="AI468" s="349"/>
      <c r="AJ468" s="356"/>
      <c r="AK468" s="354"/>
      <c r="AL468" s="358"/>
      <c r="AM468" s="359"/>
      <c r="AN468" s="294"/>
      <c r="AO468" s="301"/>
      <c r="AP468" s="258"/>
      <c r="AQ468" s="258"/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2:62" ht="30" customHeight="1"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/>
      <c r="W469" s="291"/>
      <c r="X469" s="291"/>
      <c r="Y469" s="291"/>
      <c r="Z469" s="292"/>
      <c r="AA469" s="345"/>
      <c r="AB469" s="346"/>
      <c r="AC469" s="292"/>
      <c r="AD469" s="360"/>
      <c r="AE469" s="346"/>
      <c r="AF469" s="292"/>
      <c r="AG469" s="361"/>
      <c r="AH469" s="294"/>
      <c r="AI469" s="318"/>
      <c r="AJ469" s="360"/>
      <c r="AK469" s="345"/>
      <c r="AL469" s="362"/>
      <c r="AM469" s="363"/>
      <c r="AN469" s="294"/>
      <c r="AO469" s="301"/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2:62" ht="15.75" customHeight="1"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/>
      <c r="W470" s="291"/>
      <c r="X470" s="291"/>
      <c r="Y470" s="291"/>
      <c r="Z470" s="292"/>
      <c r="AA470" s="345"/>
      <c r="AB470" s="346"/>
      <c r="AC470" s="292"/>
      <c r="AD470" s="360"/>
      <c r="AE470" s="346"/>
      <c r="AF470" s="292"/>
      <c r="AG470" s="361"/>
      <c r="AH470" s="294"/>
      <c r="AI470" s="318"/>
      <c r="AJ470" s="360"/>
      <c r="AK470" s="345"/>
      <c r="AL470" s="362"/>
      <c r="AM470" s="363"/>
      <c r="AN470" s="294"/>
      <c r="AO470" s="301"/>
      <c r="AP470" s="258"/>
      <c r="AQ470" s="258"/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2:62" ht="15.75" hidden="1" customHeight="1"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/>
      <c r="W471" s="291"/>
      <c r="X471" s="291"/>
      <c r="Y471" s="291"/>
      <c r="Z471" s="292"/>
      <c r="AA471" s="345"/>
      <c r="AB471" s="346"/>
      <c r="AC471" s="292"/>
      <c r="AD471" s="360"/>
      <c r="AE471" s="346"/>
      <c r="AF471" s="292"/>
      <c r="AG471" s="361"/>
      <c r="AH471" s="294"/>
      <c r="AI471" s="318"/>
      <c r="AJ471" s="360"/>
      <c r="AK471" s="345"/>
      <c r="AL471" s="362"/>
      <c r="AM471" s="363"/>
      <c r="AN471" s="294"/>
      <c r="AO471" s="301"/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2:62" ht="15.75" hidden="1" customHeight="1"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/>
      <c r="W472" s="291"/>
      <c r="X472" s="291"/>
      <c r="Y472" s="291"/>
      <c r="Z472" s="292"/>
      <c r="AA472" s="345"/>
      <c r="AB472" s="346"/>
      <c r="AC472" s="292"/>
      <c r="AD472" s="360"/>
      <c r="AE472" s="346"/>
      <c r="AF472" s="292"/>
      <c r="AG472" s="361"/>
      <c r="AH472" s="294"/>
      <c r="AI472" s="318"/>
      <c r="AJ472" s="360"/>
      <c r="AK472" s="345"/>
      <c r="AL472" s="362"/>
      <c r="AM472" s="363"/>
      <c r="AN472" s="294"/>
      <c r="AO472" s="301"/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2:62" ht="15.75" customHeight="1"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/>
      <c r="W473" s="291"/>
      <c r="X473" s="291"/>
      <c r="Y473" s="291"/>
      <c r="Z473" s="292"/>
      <c r="AA473" s="345"/>
      <c r="AB473" s="346"/>
      <c r="AC473" s="292"/>
      <c r="AD473" s="360"/>
      <c r="AE473" s="346"/>
      <c r="AF473" s="292"/>
      <c r="AG473" s="361"/>
      <c r="AH473" s="294"/>
      <c r="AI473" s="318"/>
      <c r="AJ473" s="360"/>
      <c r="AK473" s="345"/>
      <c r="AL473" s="362"/>
      <c r="AM473" s="363"/>
      <c r="AN473" s="294"/>
      <c r="AO473" s="301"/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2:62" ht="15.75" hidden="1" customHeight="1"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/>
      <c r="W474" s="291"/>
      <c r="X474" s="291"/>
      <c r="Y474" s="291"/>
      <c r="Z474" s="292"/>
      <c r="AA474" s="345"/>
      <c r="AB474" s="346"/>
      <c r="AC474" s="292"/>
      <c r="AD474" s="360"/>
      <c r="AE474" s="346"/>
      <c r="AF474" s="292"/>
      <c r="AG474" s="361"/>
      <c r="AH474" s="294"/>
      <c r="AI474" s="318"/>
      <c r="AJ474" s="360"/>
      <c r="AK474" s="345"/>
      <c r="AL474" s="362"/>
      <c r="AM474" s="363"/>
      <c r="AN474" s="294"/>
      <c r="AO474" s="301"/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2:62" ht="15.75" hidden="1" customHeight="1"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/>
      <c r="W475" s="291"/>
      <c r="X475" s="291"/>
      <c r="Y475" s="291"/>
      <c r="Z475" s="292"/>
      <c r="AA475" s="345"/>
      <c r="AB475" s="346"/>
      <c r="AC475" s="292"/>
      <c r="AD475" s="360"/>
      <c r="AE475" s="346"/>
      <c r="AF475" s="292"/>
      <c r="AG475" s="361"/>
      <c r="AH475" s="294"/>
      <c r="AI475" s="318"/>
      <c r="AJ475" s="360"/>
      <c r="AK475" s="345"/>
      <c r="AL475" s="362"/>
      <c r="AM475" s="363"/>
      <c r="AN475" s="294"/>
      <c r="AO475" s="301"/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2:62" ht="15.75" customHeight="1"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/>
      <c r="W476" s="291"/>
      <c r="X476" s="291"/>
      <c r="Y476" s="291"/>
      <c r="Z476" s="292"/>
      <c r="AA476" s="345"/>
      <c r="AB476" s="346"/>
      <c r="AC476" s="292"/>
      <c r="AD476" s="360"/>
      <c r="AE476" s="346"/>
      <c r="AF476" s="292"/>
      <c r="AG476" s="361"/>
      <c r="AH476" s="294"/>
      <c r="AI476" s="318"/>
      <c r="AJ476" s="360"/>
      <c r="AK476" s="345"/>
      <c r="AL476" s="362"/>
      <c r="AM476" s="363"/>
      <c r="AN476" s="294"/>
      <c r="AO476" s="301"/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2:62" ht="15.75" hidden="1" customHeight="1"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/>
      <c r="W477" s="291"/>
      <c r="X477" s="291"/>
      <c r="Y477" s="291"/>
      <c r="Z477" s="292"/>
      <c r="AA477" s="345"/>
      <c r="AB477" s="346"/>
      <c r="AC477" s="292"/>
      <c r="AD477" s="360"/>
      <c r="AE477" s="346"/>
      <c r="AF477" s="292"/>
      <c r="AG477" s="361"/>
      <c r="AH477" s="294"/>
      <c r="AI477" s="318"/>
      <c r="AJ477" s="360"/>
      <c r="AK477" s="345"/>
      <c r="AL477" s="362"/>
      <c r="AM477" s="363"/>
      <c r="AN477" s="294"/>
      <c r="AO477" s="301"/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2:62" ht="15.75" hidden="1" customHeight="1"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/>
      <c r="W478" s="291"/>
      <c r="X478" s="291"/>
      <c r="Y478" s="291"/>
      <c r="Z478" s="292"/>
      <c r="AA478" s="345"/>
      <c r="AB478" s="346"/>
      <c r="AC478" s="292"/>
      <c r="AD478" s="360"/>
      <c r="AE478" s="346"/>
      <c r="AF478" s="292"/>
      <c r="AG478" s="361"/>
      <c r="AH478" s="294"/>
      <c r="AI478" s="318"/>
      <c r="AJ478" s="360"/>
      <c r="AK478" s="345"/>
      <c r="AL478" s="362"/>
      <c r="AM478" s="363"/>
      <c r="AN478" s="294"/>
      <c r="AO478" s="301"/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2:62" ht="15.75" customHeight="1"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/>
      <c r="W479" s="291"/>
      <c r="X479" s="291"/>
      <c r="Y479" s="291"/>
      <c r="Z479" s="292"/>
      <c r="AA479" s="345"/>
      <c r="AB479" s="346"/>
      <c r="AC479" s="292"/>
      <c r="AD479" s="360"/>
      <c r="AE479" s="346"/>
      <c r="AF479" s="292"/>
      <c r="AG479" s="361"/>
      <c r="AH479" s="294"/>
      <c r="AI479" s="318"/>
      <c r="AJ479" s="360"/>
      <c r="AK479" s="345"/>
      <c r="AL479" s="362"/>
      <c r="AM479" s="363"/>
      <c r="AN479" s="294"/>
      <c r="AO479" s="301"/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2:62" ht="15.75" customHeight="1"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/>
      <c r="W480" s="309"/>
      <c r="X480" s="310"/>
      <c r="Y480" s="342"/>
      <c r="Z480" s="311"/>
      <c r="AA480" s="310"/>
      <c r="AB480" s="342"/>
      <c r="AC480" s="311"/>
      <c r="AD480" s="310"/>
      <c r="AE480" s="342"/>
      <c r="AF480" s="311"/>
      <c r="AG480" s="320"/>
      <c r="AH480" s="314"/>
      <c r="AI480" s="310"/>
      <c r="AJ480" s="364"/>
      <c r="AK480" s="365"/>
      <c r="AL480" s="311"/>
      <c r="AM480" s="366"/>
      <c r="AN480" s="314"/>
      <c r="AO480" s="344"/>
      <c r="AP480" s="258"/>
      <c r="AQ480" s="367"/>
      <c r="AR480" s="322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2:62" ht="15.75" customHeight="1" thickBot="1"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/>
      <c r="AO481" s="380"/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2:62" ht="15.75" customHeight="1" thickTop="1" thickBot="1"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/>
      <c r="W482" s="382"/>
      <c r="X482" s="383"/>
      <c r="Y482" s="384"/>
      <c r="Z482" s="385"/>
      <c r="AA482" s="383"/>
      <c r="AB482" s="384"/>
      <c r="AC482" s="385"/>
      <c r="AD482" s="383"/>
      <c r="AE482" s="384"/>
      <c r="AF482" s="386"/>
      <c r="AG482" s="387"/>
      <c r="AH482" s="387"/>
      <c r="AI482" s="388"/>
      <c r="AJ482" s="389"/>
      <c r="AK482" s="384"/>
      <c r="AL482" s="386"/>
      <c r="AM482" s="390"/>
      <c r="AN482" s="386"/>
      <c r="AO482" s="391"/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2:62" ht="15.75" customHeight="1" thickTop="1"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7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2:62" ht="35.25" customHeight="1"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/>
      <c r="W484" s="6"/>
      <c r="X484" s="6"/>
      <c r="Y484" s="6"/>
      <c r="Z484" s="1"/>
      <c r="AA484" s="1"/>
      <c r="AB484" s="6"/>
      <c r="AC484" s="6"/>
      <c r="AD484" s="1"/>
      <c r="AE484" s="749"/>
      <c r="AF484" s="6"/>
      <c r="AG484" s="6"/>
      <c r="AH484" s="1"/>
      <c r="AI484" s="1"/>
      <c r="AJ484" s="267"/>
      <c r="AK484" s="2"/>
      <c r="AL484" s="1"/>
      <c r="AM484" s="6"/>
      <c r="AN484" s="6"/>
      <c r="AO484" s="5"/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2:62" ht="15.75" customHeight="1"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2:62" ht="15.75" customHeight="1"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2:62" ht="15.75" customHeight="1" thickBot="1"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2:62" ht="15.75" customHeight="1" thickTop="1" thickBot="1"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/>
      <c r="W488" s="394"/>
      <c r="X488" s="395"/>
      <c r="Y488" s="396"/>
      <c r="Z488" s="397"/>
      <c r="AA488" s="395"/>
      <c r="AB488" s="396"/>
      <c r="AC488" s="397"/>
      <c r="AD488" s="395"/>
      <c r="AE488" s="396"/>
      <c r="AF488" s="397"/>
      <c r="AG488" s="398"/>
      <c r="AH488" s="387"/>
      <c r="AI488" s="388"/>
      <c r="AJ488" s="395"/>
      <c r="AK488" s="396"/>
      <c r="AL488" s="399"/>
      <c r="AM488" s="400"/>
      <c r="AN488" s="401"/>
      <c r="AO488" s="402"/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2:62" ht="15.75" customHeight="1" thickTop="1"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40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2:62" ht="15.75" customHeight="1"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/>
      <c r="W490" s="298"/>
      <c r="X490" s="291"/>
      <c r="Y490" s="299"/>
      <c r="Z490" s="292"/>
      <c r="AA490" s="291"/>
      <c r="AB490" s="299"/>
      <c r="AC490" s="292"/>
      <c r="AD490" s="291"/>
      <c r="AE490" s="299"/>
      <c r="AF490" s="292"/>
      <c r="AG490" s="291"/>
      <c r="AH490" s="294"/>
      <c r="AI490" s="318"/>
      <c r="AJ490" s="291"/>
      <c r="AK490" s="291"/>
      <c r="AL490" s="292"/>
      <c r="AM490" s="296"/>
      <c r="AN490" s="294"/>
      <c r="AO490" s="301"/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2:62" ht="15.75" customHeight="1"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/>
      <c r="W491" s="11"/>
      <c r="X491" s="11"/>
      <c r="Y491" s="11"/>
      <c r="Z491" s="292"/>
      <c r="AA491" s="11"/>
      <c r="AB491" s="11"/>
      <c r="AC491" s="292"/>
      <c r="AD491" s="11"/>
      <c r="AE491" s="14"/>
      <c r="AF491" s="292"/>
      <c r="AG491" s="11"/>
      <c r="AH491" s="294"/>
      <c r="AI491" s="318"/>
      <c r="AJ491" s="11"/>
      <c r="AK491" s="11"/>
      <c r="AL491" s="292"/>
      <c r="AM491" s="409"/>
      <c r="AN491" s="294"/>
      <c r="AO491" s="301"/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2:62" ht="15.75" customHeight="1"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/>
      <c r="W492" s="14"/>
      <c r="X492" s="14"/>
      <c r="Y492" s="14"/>
      <c r="Z492" s="292"/>
      <c r="AA492" s="11"/>
      <c r="AB492" s="11"/>
      <c r="AC492" s="292"/>
      <c r="AD492" s="11"/>
      <c r="AE492" s="14"/>
      <c r="AF492" s="292"/>
      <c r="AG492" s="11"/>
      <c r="AH492" s="294"/>
      <c r="AI492" s="318"/>
      <c r="AJ492" s="11"/>
      <c r="AK492" s="11"/>
      <c r="AL492" s="292"/>
      <c r="AM492" s="409"/>
      <c r="AN492" s="294"/>
      <c r="AO492" s="301"/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2:62" ht="15.75" customHeight="1" thickBot="1"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/>
      <c r="W493" s="14"/>
      <c r="X493" s="14"/>
      <c r="Y493" s="14"/>
      <c r="Z493" s="292"/>
      <c r="AA493" s="11"/>
      <c r="AB493" s="11"/>
      <c r="AC493" s="292"/>
      <c r="AD493" s="11"/>
      <c r="AE493" s="14"/>
      <c r="AF493" s="292"/>
      <c r="AG493" s="11"/>
      <c r="AH493" s="294"/>
      <c r="AI493" s="318"/>
      <c r="AJ493" s="11"/>
      <c r="AK493" s="11"/>
      <c r="AL493" s="292"/>
      <c r="AM493" s="409"/>
      <c r="AN493" s="294"/>
      <c r="AO493" s="301"/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2:62" ht="15.75" hidden="1" customHeight="1"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/>
      <c r="W494" s="14"/>
      <c r="X494" s="14"/>
      <c r="Y494" s="14"/>
      <c r="Z494" s="292"/>
      <c r="AA494" s="11"/>
      <c r="AB494" s="11"/>
      <c r="AC494" s="292"/>
      <c r="AD494" s="11"/>
      <c r="AE494" s="14"/>
      <c r="AF494" s="292"/>
      <c r="AG494" s="11"/>
      <c r="AH494" s="294"/>
      <c r="AI494" s="318"/>
      <c r="AJ494" s="11"/>
      <c r="AK494" s="11"/>
      <c r="AL494" s="292"/>
      <c r="AM494" s="409"/>
      <c r="AN494" s="294"/>
      <c r="AO494" s="301"/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2:62" ht="15.75" hidden="1" customHeight="1"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/>
      <c r="W495" s="14"/>
      <c r="X495" s="14"/>
      <c r="Y495" s="14"/>
      <c r="Z495" s="292"/>
      <c r="AA495" s="11"/>
      <c r="AB495" s="11"/>
      <c r="AC495" s="292"/>
      <c r="AD495" s="11"/>
      <c r="AE495" s="14"/>
      <c r="AF495" s="292"/>
      <c r="AG495" s="11"/>
      <c r="AH495" s="294"/>
      <c r="AI495" s="318"/>
      <c r="AJ495" s="11"/>
      <c r="AK495" s="11"/>
      <c r="AL495" s="292"/>
      <c r="AM495" s="409"/>
      <c r="AN495" s="294"/>
      <c r="AO495" s="301"/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2:62" ht="15.75" hidden="1" customHeight="1"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/>
      <c r="W496" s="14"/>
      <c r="X496" s="258"/>
      <c r="Y496" s="14"/>
      <c r="Z496" s="292"/>
      <c r="AA496" s="11"/>
      <c r="AB496" s="11"/>
      <c r="AC496" s="292"/>
      <c r="AD496" s="11"/>
      <c r="AE496" s="14"/>
      <c r="AF496" s="292"/>
      <c r="AG496" s="11"/>
      <c r="AH496" s="294"/>
      <c r="AI496" s="318"/>
      <c r="AJ496" s="11"/>
      <c r="AK496" s="11"/>
      <c r="AL496" s="292"/>
      <c r="AM496" s="409"/>
      <c r="AN496" s="294"/>
      <c r="AO496" s="301"/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2:62" ht="15.75" customHeight="1" thickTop="1" thickBot="1"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/>
      <c r="W497" s="382"/>
      <c r="X497" s="383"/>
      <c r="Y497" s="384"/>
      <c r="Z497" s="385"/>
      <c r="AA497" s="383"/>
      <c r="AB497" s="384"/>
      <c r="AC497" s="385"/>
      <c r="AD497" s="383"/>
      <c r="AE497" s="384"/>
      <c r="AF497" s="386"/>
      <c r="AG497" s="387"/>
      <c r="AH497" s="387"/>
      <c r="AI497" s="388"/>
      <c r="AJ497" s="389"/>
      <c r="AK497" s="384"/>
      <c r="AL497" s="386"/>
      <c r="AM497" s="390"/>
      <c r="AN497" s="386"/>
      <c r="AO497" s="410"/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2:62" ht="15.75" customHeight="1" thickTop="1"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2:62" ht="15.75" customHeight="1"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2:62" ht="15.75" customHeight="1"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/>
      <c r="AA500" s="258"/>
      <c r="AB500" s="258"/>
      <c r="AC500" s="258"/>
      <c r="AD500" s="258"/>
      <c r="AE500" s="258"/>
      <c r="AF500" s="258"/>
      <c r="AG500" s="258"/>
      <c r="AH500" s="322"/>
      <c r="AI500" s="258"/>
      <c r="AJ500" s="258"/>
      <c r="AK500" s="258"/>
      <c r="AL500" s="258"/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2:62" ht="15.75" customHeight="1"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/>
      <c r="AA501" s="258"/>
      <c r="AB501" s="258"/>
      <c r="AC501" s="258"/>
      <c r="AD501" s="258"/>
      <c r="AE501" s="258"/>
      <c r="AF501" s="413"/>
      <c r="AG501" s="258"/>
      <c r="AH501" s="258"/>
      <c r="AI501" s="258"/>
      <c r="AJ501" s="258"/>
      <c r="AK501" s="258"/>
      <c r="AL501" s="258"/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2:62" ht="15.75" customHeight="1"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322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2:62" ht="15.75" customHeight="1"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322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2:62" ht="15.75" customHeight="1"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2:62" ht="15.75" customHeight="1"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322"/>
      <c r="AA505" s="258"/>
      <c r="AB505" s="258"/>
      <c r="AC505" s="322"/>
      <c r="AD505" s="258"/>
      <c r="AE505" s="258"/>
      <c r="AF505" s="435"/>
      <c r="AG505" s="435"/>
      <c r="AH505" s="435"/>
      <c r="AI505" s="258"/>
      <c r="AJ505" s="258"/>
      <c r="AK505" s="258"/>
      <c r="AL505" s="322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2:62" ht="15.75" customHeight="1"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2:62" ht="15.75" hidden="1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2:62" ht="15.7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2:62" ht="15.7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2:62" ht="15.7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2:62" ht="15.7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322"/>
      <c r="AG511" s="322"/>
      <c r="AH511" s="322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2:62" ht="15.7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322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15.7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15.7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322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15.7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15.7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15.7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15.7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15.7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15.7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15.7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15.7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15.7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15.7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15.7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15.7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15.7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15.7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15.7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15.7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15.7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15.7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15.7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15.7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15.7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8:I189 H191:I195 H364:H375 J364:K375 H284:L284 I18:J18 I17 J49:L54 L173 L6:L14 J31:K48 H31:H54 J111:K120 J122:K133 H105:H133 L125:L129 O122:P133 Q125:Q129 H225:H228 J225:K228 H281:H283 L275:L283 J294:K302 L319:L324 J317:K347 H317:H347 J253:K274 H253:H274 H197:H218 J197:K218 H184:I186">
    <cfRule type="expression" dxfId="683" priority="317" stopIfTrue="1">
      <formula>"esterreur(reference)"</formula>
    </cfRule>
  </conditionalFormatting>
  <conditionalFormatting sqref="M95:M96">
    <cfRule type="expression" dxfId="682" priority="318" stopIfTrue="1">
      <formula>"esterreur(reference)"</formula>
    </cfRule>
  </conditionalFormatting>
  <conditionalFormatting sqref="H275:H280 J275:K280">
    <cfRule type="expression" dxfId="681" priority="319" stopIfTrue="1">
      <formula>"esterreur(reference)"</formula>
    </cfRule>
  </conditionalFormatting>
  <conditionalFormatting sqref="H219:H224 J219:K224">
    <cfRule type="expression" dxfId="680" priority="320" stopIfTrue="1">
      <formula>"esterreur(reference)"</formula>
    </cfRule>
  </conditionalFormatting>
  <conditionalFormatting sqref="H141:H147 J141:K147">
    <cfRule type="expression" dxfId="679" priority="321" stopIfTrue="1">
      <formula>"esterreur(reference)"</formula>
    </cfRule>
  </conditionalFormatting>
  <conditionalFormatting sqref="H137:H139 J137:K139">
    <cfRule type="expression" dxfId="678" priority="322" stopIfTrue="1">
      <formula>"esterreur(reference)"</formula>
    </cfRule>
  </conditionalFormatting>
  <conditionalFormatting sqref="H140 J140:K140">
    <cfRule type="expression" dxfId="677" priority="323" stopIfTrue="1">
      <formula>"esterreur(reference)"</formula>
    </cfRule>
  </conditionalFormatting>
  <conditionalFormatting sqref="L82">
    <cfRule type="expression" dxfId="676" priority="297" stopIfTrue="1">
      <formula>"esterreur(reference)"</formula>
    </cfRule>
  </conditionalFormatting>
  <conditionalFormatting sqref="M311">
    <cfRule type="expression" dxfId="675" priority="324" stopIfTrue="1">
      <formula>"esterreur(reference)"</formula>
    </cfRule>
  </conditionalFormatting>
  <conditionalFormatting sqref="R311">
    <cfRule type="expression" dxfId="674" priority="325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673" priority="326" operator="greaterThan">
      <formula>0</formula>
    </cfRule>
  </conditionalFormatting>
  <conditionalFormatting sqref="AH468:AI479">
    <cfRule type="cellIs" dxfId="672" priority="327" operator="lessThan">
      <formula>0</formula>
    </cfRule>
  </conditionalFormatting>
  <conditionalFormatting sqref="AH491:AH496">
    <cfRule type="cellIs" dxfId="671" priority="328" operator="greaterThan">
      <formula>0</formula>
    </cfRule>
  </conditionalFormatting>
  <conditionalFormatting sqref="J281:K283">
    <cfRule type="expression" dxfId="670" priority="329" stopIfTrue="1">
      <formula>"esterreur(reference)"</formula>
    </cfRule>
  </conditionalFormatting>
  <conditionalFormatting sqref="K356 J356:J357 H356:I356 L355:L356 H358:L358">
    <cfRule type="expression" dxfId="669" priority="330" stopIfTrue="1">
      <formula>"esterreur(reference)"</formula>
    </cfRule>
  </conditionalFormatting>
  <conditionalFormatting sqref="H396">
    <cfRule type="expression" dxfId="668" priority="331" stopIfTrue="1">
      <formula>"esterreur(reference)"</formula>
    </cfRule>
  </conditionalFormatting>
  <conditionalFormatting sqref="I376:L376 H377:H392 J377:K392">
    <cfRule type="expression" dxfId="667" priority="332" stopIfTrue="1">
      <formula>"esterreur(reference)"</formula>
    </cfRule>
  </conditionalFormatting>
  <conditionalFormatting sqref="H397:L398 I396:L396 H395:L395 H393:H394 J393:K393">
    <cfRule type="expression" dxfId="666" priority="333" stopIfTrue="1">
      <formula>"esterreur(reference)"</formula>
    </cfRule>
  </conditionalFormatting>
  <conditionalFormatting sqref="H360:L362 H359 K359">
    <cfRule type="expression" dxfId="665" priority="334" stopIfTrue="1">
      <formula>"esterreur(reference)"</formula>
    </cfRule>
  </conditionalFormatting>
  <conditionalFormatting sqref="K394">
    <cfRule type="expression" dxfId="664" priority="335" stopIfTrue="1">
      <formula>"esterreur(reference)"</formula>
    </cfRule>
  </conditionalFormatting>
  <conditionalFormatting sqref="H316:L316">
    <cfRule type="expression" dxfId="663" priority="336" stopIfTrue="1">
      <formula>"esterreur(reference)"</formula>
    </cfRule>
  </conditionalFormatting>
  <conditionalFormatting sqref="H196:L196">
    <cfRule type="expression" dxfId="662" priority="337" stopIfTrue="1">
      <formula>"esterreur(reference)"</formula>
    </cfRule>
  </conditionalFormatting>
  <conditionalFormatting sqref="H55:H56 J55:K56 H71 J71:K71">
    <cfRule type="expression" dxfId="661" priority="338" stopIfTrue="1">
      <formula>"esterreur(reference)"</formula>
    </cfRule>
  </conditionalFormatting>
  <conditionalFormatting sqref="J61:K70 H61:H70">
    <cfRule type="expression" dxfId="660" priority="339" stopIfTrue="1">
      <formula>"esterreur(reference)"</formula>
    </cfRule>
  </conditionalFormatting>
  <conditionalFormatting sqref="H57:H59 J57:K59">
    <cfRule type="expression" dxfId="659" priority="340" stopIfTrue="1">
      <formula>"esterreur(reference)"</formula>
    </cfRule>
  </conditionalFormatting>
  <conditionalFormatting sqref="H60 J60:K60">
    <cfRule type="expression" dxfId="658" priority="341" stopIfTrue="1">
      <formula>"esterreur(reference)"</formula>
    </cfRule>
  </conditionalFormatting>
  <conditionalFormatting sqref="L19 L21:L23">
    <cfRule type="expression" dxfId="657" priority="315" stopIfTrue="1">
      <formula>"esterreur(reference)"</formula>
    </cfRule>
  </conditionalFormatting>
  <conditionalFormatting sqref="K98">
    <cfRule type="expression" dxfId="656" priority="342" stopIfTrue="1">
      <formula>"esterreur(reference)"</formula>
    </cfRule>
  </conditionalFormatting>
  <conditionalFormatting sqref="L331:L347">
    <cfRule type="expression" dxfId="655" priority="212" stopIfTrue="1">
      <formula>"esterreur(reference)"</formula>
    </cfRule>
  </conditionalFormatting>
  <conditionalFormatting sqref="L16:L17">
    <cfRule type="expression" dxfId="654" priority="316" stopIfTrue="1">
      <formula>"esterreur(reference)"</formula>
    </cfRule>
  </conditionalFormatting>
  <conditionalFormatting sqref="L20">
    <cfRule type="expression" dxfId="653" priority="314" stopIfTrue="1">
      <formula>"esterreur(reference)"</formula>
    </cfRule>
  </conditionalFormatting>
  <conditionalFormatting sqref="L325">
    <cfRule type="expression" dxfId="652" priority="216" stopIfTrue="1">
      <formula>"esterreur(reference)"</formula>
    </cfRule>
  </conditionalFormatting>
  <conditionalFormatting sqref="L326">
    <cfRule type="expression" dxfId="651" priority="215" stopIfTrue="1">
      <formula>"esterreur(reference)"</formula>
    </cfRule>
  </conditionalFormatting>
  <conditionalFormatting sqref="L327">
    <cfRule type="expression" dxfId="650" priority="214" stopIfTrue="1">
      <formula>"esterreur(reference)"</formula>
    </cfRule>
  </conditionalFormatting>
  <conditionalFormatting sqref="L328">
    <cfRule type="expression" dxfId="649" priority="213" stopIfTrue="1">
      <formula>"esterreur(reference)"</formula>
    </cfRule>
  </conditionalFormatting>
  <conditionalFormatting sqref="L42">
    <cfRule type="expression" dxfId="648" priority="313" stopIfTrue="1">
      <formula>"esterreur(reference)"</formula>
    </cfRule>
  </conditionalFormatting>
  <conditionalFormatting sqref="L43">
    <cfRule type="expression" dxfId="647" priority="312" stopIfTrue="1">
      <formula>"esterreur(reference)"</formula>
    </cfRule>
  </conditionalFormatting>
  <conditionalFormatting sqref="L44">
    <cfRule type="expression" dxfId="646" priority="311" stopIfTrue="1">
      <formula>"esterreur(reference)"</formula>
    </cfRule>
  </conditionalFormatting>
  <conditionalFormatting sqref="L45:L48">
    <cfRule type="expression" dxfId="645" priority="310" stopIfTrue="1">
      <formula>"esterreur(reference)"</formula>
    </cfRule>
  </conditionalFormatting>
  <conditionalFormatting sqref="L55">
    <cfRule type="expression" dxfId="644" priority="309" stopIfTrue="1">
      <formula>"esterreur(reference)"</formula>
    </cfRule>
  </conditionalFormatting>
  <conditionalFormatting sqref="L56">
    <cfRule type="expression" dxfId="643" priority="308" stopIfTrue="1">
      <formula>"esterreur(reference)"</formula>
    </cfRule>
  </conditionalFormatting>
  <conditionalFormatting sqref="L271">
    <cfRule type="expression" dxfId="642" priority="227" stopIfTrue="1">
      <formula>"esterreur(reference)"</formula>
    </cfRule>
  </conditionalFormatting>
  <conditionalFormatting sqref="L58">
    <cfRule type="expression" dxfId="641" priority="307" stopIfTrue="1">
      <formula>"esterreur(reference)"</formula>
    </cfRule>
  </conditionalFormatting>
  <conditionalFormatting sqref="L61">
    <cfRule type="expression" dxfId="640" priority="306" stopIfTrue="1">
      <formula>"esterreur(reference)"</formula>
    </cfRule>
  </conditionalFormatting>
  <conditionalFormatting sqref="L274">
    <cfRule type="expression" dxfId="639" priority="225" stopIfTrue="1">
      <formula>"esterreur(reference)"</formula>
    </cfRule>
  </conditionalFormatting>
  <conditionalFormatting sqref="L63">
    <cfRule type="expression" dxfId="638" priority="305" stopIfTrue="1">
      <formula>"esterreur(reference)"</formula>
    </cfRule>
  </conditionalFormatting>
  <conditionalFormatting sqref="L62">
    <cfRule type="expression" dxfId="637" priority="304" stopIfTrue="1">
      <formula>"esterreur(reference)"</formula>
    </cfRule>
  </conditionalFormatting>
  <conditionalFormatting sqref="L64">
    <cfRule type="expression" dxfId="636" priority="303" stopIfTrue="1">
      <formula>"esterreur(reference)"</formula>
    </cfRule>
  </conditionalFormatting>
  <conditionalFormatting sqref="L65">
    <cfRule type="expression" dxfId="635" priority="302" stopIfTrue="1">
      <formula>"esterreur(reference)"</formula>
    </cfRule>
  </conditionalFormatting>
  <conditionalFormatting sqref="L69 L66:L67">
    <cfRule type="expression" dxfId="634" priority="301" stopIfTrue="1">
      <formula>"esterreur(reference)"</formula>
    </cfRule>
  </conditionalFormatting>
  <conditionalFormatting sqref="L70">
    <cfRule type="expression" dxfId="633" priority="300" stopIfTrue="1">
      <formula>"esterreur(reference)"</formula>
    </cfRule>
  </conditionalFormatting>
  <conditionalFormatting sqref="L76:L77">
    <cfRule type="expression" dxfId="632" priority="299" stopIfTrue="1">
      <formula>"esterreur(reference)"</formula>
    </cfRule>
  </conditionalFormatting>
  <conditionalFormatting sqref="L78:L81">
    <cfRule type="expression" dxfId="631" priority="298" stopIfTrue="1">
      <formula>"esterreur(reference)"</formula>
    </cfRule>
  </conditionalFormatting>
  <conditionalFormatting sqref="L57">
    <cfRule type="expression" dxfId="630" priority="296" stopIfTrue="1">
      <formula>"esterreur(reference)"</formula>
    </cfRule>
  </conditionalFormatting>
  <conditionalFormatting sqref="L94:L95">
    <cfRule type="expression" dxfId="629" priority="295" stopIfTrue="1">
      <formula>"esterreur(reference)"</formula>
    </cfRule>
  </conditionalFormatting>
  <conditionalFormatting sqref="L98">
    <cfRule type="expression" dxfId="628" priority="294" stopIfTrue="1">
      <formula>"esterreur(reference)"</formula>
    </cfRule>
  </conditionalFormatting>
  <conditionalFormatting sqref="L99">
    <cfRule type="expression" dxfId="627" priority="293" stopIfTrue="1">
      <formula>"esterreur(reference)"</formula>
    </cfRule>
  </conditionalFormatting>
  <conditionalFormatting sqref="L101">
    <cfRule type="expression" dxfId="626" priority="292" stopIfTrue="1">
      <formula>"esterreur(reference)"</formula>
    </cfRule>
  </conditionalFormatting>
  <conditionalFormatting sqref="L102">
    <cfRule type="expression" dxfId="625" priority="291" stopIfTrue="1">
      <formula>"esterreur(reference)"</formula>
    </cfRule>
  </conditionalFormatting>
  <conditionalFormatting sqref="L103">
    <cfRule type="expression" dxfId="624" priority="290" stopIfTrue="1">
      <formula>"esterreur(reference)"</formula>
    </cfRule>
  </conditionalFormatting>
  <conditionalFormatting sqref="L111">
    <cfRule type="expression" dxfId="623" priority="289" stopIfTrue="1">
      <formula>"esterreur(reference)"</formula>
    </cfRule>
  </conditionalFormatting>
  <conditionalFormatting sqref="L112">
    <cfRule type="expression" dxfId="622" priority="288" stopIfTrue="1">
      <formula>"esterreur(reference)"</formula>
    </cfRule>
  </conditionalFormatting>
  <conditionalFormatting sqref="L207">
    <cfRule type="expression" dxfId="621" priority="249" stopIfTrue="1">
      <formula>"esterreur(reference)"</formula>
    </cfRule>
  </conditionalFormatting>
  <conditionalFormatting sqref="L114">
    <cfRule type="expression" dxfId="620" priority="287" stopIfTrue="1">
      <formula>"esterreur(reference)"</formula>
    </cfRule>
  </conditionalFormatting>
  <conditionalFormatting sqref="L116:L119">
    <cfRule type="expression" dxfId="619" priority="286" stopIfTrue="1">
      <formula>"esterreur(reference)"</formula>
    </cfRule>
  </conditionalFormatting>
  <conditionalFormatting sqref="L120">
    <cfRule type="expression" dxfId="618" priority="285" stopIfTrue="1">
      <formula>"esterreur(reference)"</formula>
    </cfRule>
  </conditionalFormatting>
  <conditionalFormatting sqref="L130">
    <cfRule type="expression" dxfId="617" priority="282" stopIfTrue="1">
      <formula>"esterreur(reference)"</formula>
    </cfRule>
  </conditionalFormatting>
  <conditionalFormatting sqref="L124">
    <cfRule type="expression" dxfId="616" priority="284" stopIfTrue="1">
      <formula>"esterreur(reference)"</formula>
    </cfRule>
  </conditionalFormatting>
  <conditionalFormatting sqref="L123">
    <cfRule type="expression" dxfId="615" priority="283" stopIfTrue="1">
      <formula>"esterreur(reference)"</formula>
    </cfRule>
  </conditionalFormatting>
  <conditionalFormatting sqref="L138">
    <cfRule type="expression" dxfId="614" priority="276" stopIfTrue="1">
      <formula>"esterreur(reference)"</formula>
    </cfRule>
  </conditionalFormatting>
  <conditionalFormatting sqref="L131">
    <cfRule type="expression" dxfId="613" priority="281" stopIfTrue="1">
      <formula>"esterreur(reference)"</formula>
    </cfRule>
  </conditionalFormatting>
  <conditionalFormatting sqref="L132">
    <cfRule type="expression" dxfId="612" priority="280" stopIfTrue="1">
      <formula>"esterreur(reference)"</formula>
    </cfRule>
  </conditionalFormatting>
  <conditionalFormatting sqref="L133">
    <cfRule type="expression" dxfId="611" priority="279" stopIfTrue="1">
      <formula>"esterreur(reference)"</formula>
    </cfRule>
  </conditionalFormatting>
  <conditionalFormatting sqref="L139">
    <cfRule type="expression" dxfId="610" priority="275" stopIfTrue="1">
      <formula>"esterreur(reference)"</formula>
    </cfRule>
  </conditionalFormatting>
  <conditionalFormatting sqref="L136">
    <cfRule type="expression" dxfId="609" priority="278" stopIfTrue="1">
      <formula>"esterreur(reference)"</formula>
    </cfRule>
  </conditionalFormatting>
  <conditionalFormatting sqref="L137">
    <cfRule type="expression" dxfId="608" priority="277" stopIfTrue="1">
      <formula>"esterreur(reference)"</formula>
    </cfRule>
  </conditionalFormatting>
  <conditionalFormatting sqref="L140">
    <cfRule type="expression" dxfId="607" priority="274" stopIfTrue="1">
      <formula>"esterreur(reference)"</formula>
    </cfRule>
  </conditionalFormatting>
  <conditionalFormatting sqref="L141">
    <cfRule type="expression" dxfId="606" priority="273" stopIfTrue="1">
      <formula>"esterreur(reference)"</formula>
    </cfRule>
  </conditionalFormatting>
  <conditionalFormatting sqref="L142">
    <cfRule type="expression" dxfId="605" priority="272" stopIfTrue="1">
      <formula>"esterreur(reference)"</formula>
    </cfRule>
  </conditionalFormatting>
  <conditionalFormatting sqref="L143">
    <cfRule type="expression" dxfId="604" priority="271" stopIfTrue="1">
      <formula>"esterreur(reference)"</formula>
    </cfRule>
  </conditionalFormatting>
  <conditionalFormatting sqref="L144">
    <cfRule type="expression" dxfId="603" priority="270" stopIfTrue="1">
      <formula>"esterreur(reference)"</formula>
    </cfRule>
  </conditionalFormatting>
  <conditionalFormatting sqref="L145">
    <cfRule type="expression" dxfId="602" priority="269" stopIfTrue="1">
      <formula>"esterreur(reference)"</formula>
    </cfRule>
  </conditionalFormatting>
  <conditionalFormatting sqref="L146">
    <cfRule type="expression" dxfId="601" priority="268" stopIfTrue="1">
      <formula>"esterreur(reference)"</formula>
    </cfRule>
  </conditionalFormatting>
  <conditionalFormatting sqref="L147">
    <cfRule type="expression" dxfId="600" priority="267" stopIfTrue="1">
      <formula>"esterreur(reference)"</formula>
    </cfRule>
  </conditionalFormatting>
  <conditionalFormatting sqref="L155">
    <cfRule type="expression" dxfId="599" priority="266" stopIfTrue="1">
      <formula>"esterreur(reference)"</formula>
    </cfRule>
  </conditionalFormatting>
  <conditionalFormatting sqref="L157">
    <cfRule type="expression" dxfId="598" priority="264" stopIfTrue="1">
      <formula>"esterreur(reference)"</formula>
    </cfRule>
  </conditionalFormatting>
  <conditionalFormatting sqref="L156">
    <cfRule type="expression" dxfId="597" priority="265" stopIfTrue="1">
      <formula>"esterreur(reference)"</formula>
    </cfRule>
  </conditionalFormatting>
  <conditionalFormatting sqref="L115">
    <cfRule type="expression" dxfId="596" priority="263" stopIfTrue="1">
      <formula>"esterreur(reference)"</formula>
    </cfRule>
  </conditionalFormatting>
  <conditionalFormatting sqref="L113">
    <cfRule type="expression" dxfId="595" priority="262" stopIfTrue="1">
      <formula>"esterreur(reference)"</formula>
    </cfRule>
  </conditionalFormatting>
  <conditionalFormatting sqref="L171">
    <cfRule type="expression" dxfId="594" priority="261" stopIfTrue="1">
      <formula>"esterreur(reference)"</formula>
    </cfRule>
  </conditionalFormatting>
  <conditionalFormatting sqref="L174">
    <cfRule type="expression" dxfId="593" priority="260" stopIfTrue="1">
      <formula>"esterreur(reference)"</formula>
    </cfRule>
  </conditionalFormatting>
  <conditionalFormatting sqref="L177">
    <cfRule type="expression" dxfId="592" priority="259" stopIfTrue="1">
      <formula>"esterreur(reference)"</formula>
    </cfRule>
  </conditionalFormatting>
  <conditionalFormatting sqref="L187">
    <cfRule type="expression" dxfId="591" priority="258" stopIfTrue="1">
      <formula>"esterreur(reference)"</formula>
    </cfRule>
  </conditionalFormatting>
  <conditionalFormatting sqref="L197">
    <cfRule type="expression" dxfId="590" priority="257" stopIfTrue="1">
      <formula>"esterreur(reference)"</formula>
    </cfRule>
  </conditionalFormatting>
  <conditionalFormatting sqref="L199">
    <cfRule type="expression" dxfId="589" priority="256" stopIfTrue="1">
      <formula>"esterreur(reference)"</formula>
    </cfRule>
  </conditionalFormatting>
  <conditionalFormatting sqref="L198">
    <cfRule type="expression" dxfId="588" priority="255" stopIfTrue="1">
      <formula>"esterreur(reference)"</formula>
    </cfRule>
  </conditionalFormatting>
  <conditionalFormatting sqref="L200">
    <cfRule type="expression" dxfId="587" priority="254" stopIfTrue="1">
      <formula>"esterreur(reference)"</formula>
    </cfRule>
  </conditionalFormatting>
  <conditionalFormatting sqref="L201">
    <cfRule type="expression" dxfId="586" priority="253" stopIfTrue="1">
      <formula>"esterreur(reference)"</formula>
    </cfRule>
  </conditionalFormatting>
  <conditionalFormatting sqref="L202:L204">
    <cfRule type="expression" dxfId="585" priority="252" stopIfTrue="1">
      <formula>"esterreur(reference)"</formula>
    </cfRule>
  </conditionalFormatting>
  <conditionalFormatting sqref="L206">
    <cfRule type="expression" dxfId="584" priority="250" stopIfTrue="1">
      <formula>"esterreur(reference)"</formula>
    </cfRule>
  </conditionalFormatting>
  <conditionalFormatting sqref="L205">
    <cfRule type="expression" dxfId="583" priority="251" stopIfTrue="1">
      <formula>"esterreur(reference)"</formula>
    </cfRule>
  </conditionalFormatting>
  <conditionalFormatting sqref="L208">
    <cfRule type="expression" dxfId="582" priority="248" stopIfTrue="1">
      <formula>"esterreur(reference)"</formula>
    </cfRule>
  </conditionalFormatting>
  <conditionalFormatting sqref="L211:L224">
    <cfRule type="expression" dxfId="581" priority="247" stopIfTrue="1">
      <formula>"esterreur(reference)"</formula>
    </cfRule>
  </conditionalFormatting>
  <conditionalFormatting sqref="L225:L227">
    <cfRule type="expression" dxfId="580" priority="246" stopIfTrue="1">
      <formula>"esterreur(reference)"</formula>
    </cfRule>
  </conditionalFormatting>
  <conditionalFormatting sqref="L180">
    <cfRule type="expression" dxfId="579" priority="245" stopIfTrue="1">
      <formula>"esterreur(reference)"</formula>
    </cfRule>
  </conditionalFormatting>
  <conditionalFormatting sqref="L243">
    <cfRule type="expression" dxfId="578" priority="244" stopIfTrue="1">
      <formula>"esterreur(reference)"</formula>
    </cfRule>
  </conditionalFormatting>
  <conditionalFormatting sqref="L246">
    <cfRule type="expression" dxfId="577" priority="243" stopIfTrue="1">
      <formula>"esterreur(reference)"</formula>
    </cfRule>
  </conditionalFormatting>
  <conditionalFormatting sqref="L253">
    <cfRule type="expression" dxfId="576" priority="242" stopIfTrue="1">
      <formula>"esterreur(reference)"</formula>
    </cfRule>
  </conditionalFormatting>
  <conditionalFormatting sqref="L254">
    <cfRule type="expression" dxfId="575" priority="241" stopIfTrue="1">
      <formula>"esterreur(reference)"</formula>
    </cfRule>
  </conditionalFormatting>
  <conditionalFormatting sqref="L255">
    <cfRule type="expression" dxfId="574" priority="240" stopIfTrue="1">
      <formula>"esterreur(reference)"</formula>
    </cfRule>
  </conditionalFormatting>
  <conditionalFormatting sqref="L256">
    <cfRule type="expression" dxfId="573" priority="239" stopIfTrue="1">
      <formula>"esterreur(reference)"</formula>
    </cfRule>
  </conditionalFormatting>
  <conditionalFormatting sqref="L257">
    <cfRule type="expression" dxfId="572" priority="238" stopIfTrue="1">
      <formula>"esterreur(reference)"</formula>
    </cfRule>
  </conditionalFormatting>
  <conditionalFormatting sqref="L258">
    <cfRule type="expression" dxfId="571" priority="237" stopIfTrue="1">
      <formula>"esterreur(reference)"</formula>
    </cfRule>
  </conditionalFormatting>
  <conditionalFormatting sqref="L259">
    <cfRule type="expression" dxfId="570" priority="236" stopIfTrue="1">
      <formula>"esterreur(reference)"</formula>
    </cfRule>
  </conditionalFormatting>
  <conditionalFormatting sqref="L260">
    <cfRule type="expression" dxfId="569" priority="235" stopIfTrue="1">
      <formula>"esterreur(reference)"</formula>
    </cfRule>
  </conditionalFormatting>
  <conditionalFormatting sqref="L261">
    <cfRule type="expression" dxfId="568" priority="234" stopIfTrue="1">
      <formula>"esterreur(reference)"</formula>
    </cfRule>
  </conditionalFormatting>
  <conditionalFormatting sqref="L262">
    <cfRule type="expression" dxfId="567" priority="233" stopIfTrue="1">
      <formula>"esterreur(reference)"</formula>
    </cfRule>
  </conditionalFormatting>
  <conditionalFormatting sqref="L263:L264">
    <cfRule type="expression" dxfId="566" priority="232" stopIfTrue="1">
      <formula>"esterreur(reference)"</formula>
    </cfRule>
  </conditionalFormatting>
  <conditionalFormatting sqref="L268">
    <cfRule type="expression" dxfId="565" priority="230" stopIfTrue="1">
      <formula>"esterreur(reference)"</formula>
    </cfRule>
  </conditionalFormatting>
  <conditionalFormatting sqref="L267">
    <cfRule type="expression" dxfId="564" priority="231" stopIfTrue="1">
      <formula>"esterreur(reference)"</formula>
    </cfRule>
  </conditionalFormatting>
  <conditionalFormatting sqref="L269">
    <cfRule type="expression" dxfId="563" priority="229" stopIfTrue="1">
      <formula>"esterreur(reference)"</formula>
    </cfRule>
  </conditionalFormatting>
  <conditionalFormatting sqref="L270">
    <cfRule type="expression" dxfId="562" priority="228" stopIfTrue="1">
      <formula>"esterreur(reference)"</formula>
    </cfRule>
  </conditionalFormatting>
  <conditionalFormatting sqref="L272:L273">
    <cfRule type="expression" dxfId="561" priority="226" stopIfTrue="1">
      <formula>"esterreur(reference)"</formula>
    </cfRule>
  </conditionalFormatting>
  <conditionalFormatting sqref="L295:L300">
    <cfRule type="expression" dxfId="560" priority="224" stopIfTrue="1">
      <formula>"esterreur(reference)"</formula>
    </cfRule>
  </conditionalFormatting>
  <conditionalFormatting sqref="L301">
    <cfRule type="expression" dxfId="559" priority="223" stopIfTrue="1">
      <formula>"esterreur(reference)"</formula>
    </cfRule>
  </conditionalFormatting>
  <conditionalFormatting sqref="L302">
    <cfRule type="expression" dxfId="558" priority="222" stopIfTrue="1">
      <formula>"esterreur(reference)"</formula>
    </cfRule>
  </conditionalFormatting>
  <conditionalFormatting sqref="L306">
    <cfRule type="expression" dxfId="557" priority="221" stopIfTrue="1">
      <formula>"esterreur(reference)"</formula>
    </cfRule>
  </conditionalFormatting>
  <conditionalFormatting sqref="L307">
    <cfRule type="expression" dxfId="556" priority="220" stopIfTrue="1">
      <formula>"esterreur(reference)"</formula>
    </cfRule>
  </conditionalFormatting>
  <conditionalFormatting sqref="L311">
    <cfRule type="expression" dxfId="555" priority="219" stopIfTrue="1">
      <formula>"esterreur(reference)"</formula>
    </cfRule>
  </conditionalFormatting>
  <conditionalFormatting sqref="L317">
    <cfRule type="expression" dxfId="554" priority="218" stopIfTrue="1">
      <formula>"esterreur(reference)"</formula>
    </cfRule>
  </conditionalFormatting>
  <conditionalFormatting sqref="L318">
    <cfRule type="expression" dxfId="553" priority="217" stopIfTrue="1">
      <formula>"esterreur(reference)"</formula>
    </cfRule>
  </conditionalFormatting>
  <conditionalFormatting sqref="K5">
    <cfRule type="expression" dxfId="552" priority="211" stopIfTrue="1">
      <formula>"esterreur(reference)"</formula>
    </cfRule>
  </conditionalFormatting>
  <conditionalFormatting sqref="L5">
    <cfRule type="expression" dxfId="551" priority="210" stopIfTrue="1">
      <formula>"esterreur(reference)"</formula>
    </cfRule>
  </conditionalFormatting>
  <conditionalFormatting sqref="K182">
    <cfRule type="expression" dxfId="550" priority="209" stopIfTrue="1">
      <formula>"esterreur(reference)"</formula>
    </cfRule>
  </conditionalFormatting>
  <conditionalFormatting sqref="K243">
    <cfRule type="expression" dxfId="549" priority="208" stopIfTrue="1">
      <formula>"esterreur(reference)"</formula>
    </cfRule>
  </conditionalFormatting>
  <conditionalFormatting sqref="K246">
    <cfRule type="expression" dxfId="548" priority="207" stopIfTrue="1">
      <formula>"esterreur(reference)"</formula>
    </cfRule>
  </conditionalFormatting>
  <conditionalFormatting sqref="J306:J307">
    <cfRule type="expression" dxfId="547" priority="206" stopIfTrue="1">
      <formula>"esterreur(reference)"</formula>
    </cfRule>
  </conditionalFormatting>
  <conditionalFormatting sqref="K187">
    <cfRule type="expression" dxfId="546" priority="205" stopIfTrue="1">
      <formula>"esterreur(reference)"</formula>
    </cfRule>
  </conditionalFormatting>
  <conditionalFormatting sqref="K190">
    <cfRule type="expression" dxfId="545" priority="204" stopIfTrue="1">
      <formula>"esterreur(reference)"</formula>
    </cfRule>
  </conditionalFormatting>
  <conditionalFormatting sqref="J311">
    <cfRule type="expression" dxfId="544" priority="203" stopIfTrue="1">
      <formula>"esterreur(reference)"</formula>
    </cfRule>
  </conditionalFormatting>
  <conditionalFormatting sqref="L364:L375">
    <cfRule type="expression" dxfId="543" priority="202" stopIfTrue="1">
      <formula>"esterreur(reference)"</formula>
    </cfRule>
  </conditionalFormatting>
  <conditionalFormatting sqref="L377:L393">
    <cfRule type="expression" dxfId="542" priority="201" stopIfTrue="1">
      <formula>"esterreur(reference)"</formula>
    </cfRule>
  </conditionalFormatting>
  <conditionalFormatting sqref="K93">
    <cfRule type="expression" dxfId="541" priority="200" stopIfTrue="1">
      <formula>"esterreur(reference)"</formula>
    </cfRule>
  </conditionalFormatting>
  <conditionalFormatting sqref="K239">
    <cfRule type="expression" dxfId="540" priority="199" stopIfTrue="1">
      <formula>"esterreur(reference)"</formula>
    </cfRule>
  </conditionalFormatting>
  <conditionalFormatting sqref="L239">
    <cfRule type="expression" dxfId="539" priority="198" stopIfTrue="1">
      <formula>"esterreur(reference)"</formula>
    </cfRule>
  </conditionalFormatting>
  <conditionalFormatting sqref="F183">
    <cfRule type="expression" dxfId="538" priority="197" stopIfTrue="1">
      <formula>"esterreur(reference)"</formula>
    </cfRule>
  </conditionalFormatting>
  <conditionalFormatting sqref="J359">
    <cfRule type="expression" dxfId="537" priority="196" stopIfTrue="1">
      <formula>"esterreur(reference)"</formula>
    </cfRule>
  </conditionalFormatting>
  <conditionalFormatting sqref="L359">
    <cfRule type="expression" dxfId="536" priority="195" stopIfTrue="1">
      <formula>"esterreur(reference)"</formula>
    </cfRule>
  </conditionalFormatting>
  <conditionalFormatting sqref="S185">
    <cfRule type="expression" dxfId="535" priority="194" stopIfTrue="1">
      <formula>"esterreur(reference)"</formula>
    </cfRule>
  </conditionalFormatting>
  <conditionalFormatting sqref="K286">
    <cfRule type="expression" dxfId="534" priority="193" stopIfTrue="1">
      <formula>"esterreur(reference)"</formula>
    </cfRule>
  </conditionalFormatting>
  <conditionalFormatting sqref="AO408:AO413">
    <cfRule type="cellIs" dxfId="533" priority="192" operator="greaterThan">
      <formula>0</formula>
    </cfRule>
  </conditionalFormatting>
  <conditionalFormatting sqref="L71">
    <cfRule type="expression" dxfId="532" priority="191" stopIfTrue="1">
      <formula>"esterreur(reference)"</formula>
    </cfRule>
  </conditionalFormatting>
  <conditionalFormatting sqref="L210">
    <cfRule type="expression" dxfId="531" priority="188" stopIfTrue="1">
      <formula>"esterreur(reference)"</formula>
    </cfRule>
  </conditionalFormatting>
  <conditionalFormatting sqref="L122">
    <cfRule type="expression" dxfId="530" priority="190" stopIfTrue="1">
      <formula>"esterreur(reference)"</formula>
    </cfRule>
  </conditionalFormatting>
  <conditionalFormatting sqref="L266">
    <cfRule type="expression" dxfId="529" priority="187" stopIfTrue="1">
      <formula>"esterreur(reference)"</formula>
    </cfRule>
  </conditionalFormatting>
  <conditionalFormatting sqref="L135">
    <cfRule type="expression" dxfId="528" priority="189" stopIfTrue="1">
      <formula>"esterreur(reference)"</formula>
    </cfRule>
  </conditionalFormatting>
  <conditionalFormatting sqref="L330">
    <cfRule type="expression" dxfId="527" priority="186" stopIfTrue="1">
      <formula>"esterreur(reference)"</formula>
    </cfRule>
  </conditionalFormatting>
  <conditionalFormatting sqref="L75">
    <cfRule type="expression" dxfId="526" priority="185" stopIfTrue="1">
      <formula>"esterreur(reference)"</formula>
    </cfRule>
  </conditionalFormatting>
  <conditionalFormatting sqref="L60">
    <cfRule type="expression" dxfId="525" priority="183" stopIfTrue="1">
      <formula>"esterreur(reference)"</formula>
    </cfRule>
  </conditionalFormatting>
  <conditionalFormatting sqref="L59">
    <cfRule type="expression" dxfId="524" priority="184" stopIfTrue="1">
      <formula>"esterreur(reference)"</formula>
    </cfRule>
  </conditionalFormatting>
  <conditionalFormatting sqref="F5">
    <cfRule type="expression" dxfId="523" priority="182" stopIfTrue="1">
      <formula>"esterreur(reference)"</formula>
    </cfRule>
  </conditionalFormatting>
  <conditionalFormatting sqref="O25:Q30 Q18 O83:Q85 O41:Q41 O72:Q72 Q24 O13:O14 O16 O18:O24 O49:Q54 O31:P40 O42:P48 Q6:Q14">
    <cfRule type="expression" dxfId="522" priority="177" stopIfTrue="1">
      <formula>"esterreur(reference)"</formula>
    </cfRule>
  </conditionalFormatting>
  <conditionalFormatting sqref="P5">
    <cfRule type="expression" dxfId="521" priority="154" stopIfTrue="1">
      <formula>"esterreur(reference)"</formula>
    </cfRule>
  </conditionalFormatting>
  <conditionalFormatting sqref="Q32">
    <cfRule type="expression" dxfId="520" priority="172" stopIfTrue="1">
      <formula>"esterreur(reference)"</formula>
    </cfRule>
  </conditionalFormatting>
  <conditionalFormatting sqref="Q35">
    <cfRule type="expression" dxfId="519" priority="171" stopIfTrue="1">
      <formula>"esterreur(reference)"</formula>
    </cfRule>
  </conditionalFormatting>
  <conditionalFormatting sqref="O55:P56 O71:P71">
    <cfRule type="expression" dxfId="518" priority="178" stopIfTrue="1">
      <formula>"esterreur(reference)"</formula>
    </cfRule>
  </conditionalFormatting>
  <conditionalFormatting sqref="O61:P70">
    <cfRule type="expression" dxfId="517" priority="179" stopIfTrue="1">
      <formula>"esterreur(reference)"</formula>
    </cfRule>
  </conditionalFormatting>
  <conditionalFormatting sqref="O57:P59">
    <cfRule type="expression" dxfId="516" priority="180" stopIfTrue="1">
      <formula>"esterreur(reference)"</formula>
    </cfRule>
  </conditionalFormatting>
  <conditionalFormatting sqref="O60:P60">
    <cfRule type="expression" dxfId="515" priority="181" stopIfTrue="1">
      <formula>"esterreur(reference)"</formula>
    </cfRule>
  </conditionalFormatting>
  <conditionalFormatting sqref="Q19 Q21:Q23">
    <cfRule type="expression" dxfId="514" priority="175" stopIfTrue="1">
      <formula>"esterreur(reference)"</formula>
    </cfRule>
  </conditionalFormatting>
  <conditionalFormatting sqref="Q16:Q17">
    <cfRule type="expression" dxfId="513" priority="176" stopIfTrue="1">
      <formula>"esterreur(reference)"</formula>
    </cfRule>
  </conditionalFormatting>
  <conditionalFormatting sqref="Q20">
    <cfRule type="expression" dxfId="512" priority="174" stopIfTrue="1">
      <formula>"esterreur(reference)"</formula>
    </cfRule>
  </conditionalFormatting>
  <conditionalFormatting sqref="Q31 Q33:Q34">
    <cfRule type="expression" dxfId="511" priority="173" stopIfTrue="1">
      <formula>"esterreur(reference)"</formula>
    </cfRule>
  </conditionalFormatting>
  <conditionalFormatting sqref="Q42">
    <cfRule type="expression" dxfId="510" priority="170" stopIfTrue="1">
      <formula>"esterreur(reference)"</formula>
    </cfRule>
  </conditionalFormatting>
  <conditionalFormatting sqref="Q43">
    <cfRule type="expression" dxfId="509" priority="169" stopIfTrue="1">
      <formula>"esterreur(reference)"</formula>
    </cfRule>
  </conditionalFormatting>
  <conditionalFormatting sqref="Q44">
    <cfRule type="expression" dxfId="508" priority="168" stopIfTrue="1">
      <formula>"esterreur(reference)"</formula>
    </cfRule>
  </conditionalFormatting>
  <conditionalFormatting sqref="Q45:Q48">
    <cfRule type="expression" dxfId="507" priority="167" stopIfTrue="1">
      <formula>"esterreur(reference)"</formula>
    </cfRule>
  </conditionalFormatting>
  <conditionalFormatting sqref="Q55">
    <cfRule type="expression" dxfId="506" priority="166" stopIfTrue="1">
      <formula>"esterreur(reference)"</formula>
    </cfRule>
  </conditionalFormatting>
  <conditionalFormatting sqref="Q56">
    <cfRule type="expression" dxfId="505" priority="165" stopIfTrue="1">
      <formula>"esterreur(reference)"</formula>
    </cfRule>
  </conditionalFormatting>
  <conditionalFormatting sqref="Q58">
    <cfRule type="expression" dxfId="504" priority="164" stopIfTrue="1">
      <formula>"esterreur(reference)"</formula>
    </cfRule>
  </conditionalFormatting>
  <conditionalFormatting sqref="Q61">
    <cfRule type="expression" dxfId="503" priority="163" stopIfTrue="1">
      <formula>"esterreur(reference)"</formula>
    </cfRule>
  </conditionalFormatting>
  <conditionalFormatting sqref="Q63">
    <cfRule type="expression" dxfId="502" priority="162" stopIfTrue="1">
      <formula>"esterreur(reference)"</formula>
    </cfRule>
  </conditionalFormatting>
  <conditionalFormatting sqref="Q62">
    <cfRule type="expression" dxfId="501" priority="161" stopIfTrue="1">
      <formula>"esterreur(reference)"</formula>
    </cfRule>
  </conditionalFormatting>
  <conditionalFormatting sqref="Q64">
    <cfRule type="expression" dxfId="500" priority="160" stopIfTrue="1">
      <formula>"esterreur(reference)"</formula>
    </cfRule>
  </conditionalFormatting>
  <conditionalFormatting sqref="Q65">
    <cfRule type="expression" dxfId="499" priority="159" stopIfTrue="1">
      <formula>"esterreur(reference)"</formula>
    </cfRule>
  </conditionalFormatting>
  <conditionalFormatting sqref="Q66:Q69">
    <cfRule type="expression" dxfId="498" priority="158" stopIfTrue="1">
      <formula>"esterreur(reference)"</formula>
    </cfRule>
  </conditionalFormatting>
  <conditionalFormatting sqref="Q70">
    <cfRule type="expression" dxfId="497" priority="157" stopIfTrue="1">
      <formula>"esterreur(reference)"</formula>
    </cfRule>
  </conditionalFormatting>
  <conditionalFormatting sqref="Q75:Q82">
    <cfRule type="expression" dxfId="496" priority="156" stopIfTrue="1">
      <formula>"esterreur(reference)"</formula>
    </cfRule>
  </conditionalFormatting>
  <conditionalFormatting sqref="Q57">
    <cfRule type="expression" dxfId="495" priority="155" stopIfTrue="1">
      <formula>"esterreur(reference)"</formula>
    </cfRule>
  </conditionalFormatting>
  <conditionalFormatting sqref="Q5">
    <cfRule type="expression" dxfId="494" priority="153" stopIfTrue="1">
      <formula>"esterreur(reference)"</formula>
    </cfRule>
  </conditionalFormatting>
  <conditionalFormatting sqref="Q71">
    <cfRule type="expression" dxfId="493" priority="152" stopIfTrue="1">
      <formula>"esterreur(reference)"</formula>
    </cfRule>
  </conditionalFormatting>
  <conditionalFormatting sqref="Q60">
    <cfRule type="expression" dxfId="492" priority="150" stopIfTrue="1">
      <formula>"esterreur(reference)"</formula>
    </cfRule>
  </conditionalFormatting>
  <conditionalFormatting sqref="P98">
    <cfRule type="expression" dxfId="491" priority="149" stopIfTrue="1">
      <formula>"esterreur(reference)"</formula>
    </cfRule>
  </conditionalFormatting>
  <conditionalFormatting sqref="Q59">
    <cfRule type="expression" dxfId="490" priority="151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489" priority="145" stopIfTrue="1">
      <formula>"esterreur(reference)"</formula>
    </cfRule>
  </conditionalFormatting>
  <conditionalFormatting sqref="O141:P147">
    <cfRule type="expression" dxfId="488" priority="146" stopIfTrue="1">
      <formula>"esterreur(reference)"</formula>
    </cfRule>
  </conditionalFormatting>
  <conditionalFormatting sqref="O137:P139">
    <cfRule type="expression" dxfId="487" priority="147" stopIfTrue="1">
      <formula>"esterreur(reference)"</formula>
    </cfRule>
  </conditionalFormatting>
  <conditionalFormatting sqref="O140:P140">
    <cfRule type="expression" dxfId="486" priority="148" stopIfTrue="1">
      <formula>"esterreur(reference)"</formula>
    </cfRule>
  </conditionalFormatting>
  <conditionalFormatting sqref="Q94:Q95">
    <cfRule type="expression" dxfId="485" priority="144" stopIfTrue="1">
      <formula>"esterreur(reference)"</formula>
    </cfRule>
  </conditionalFormatting>
  <conditionalFormatting sqref="Q98">
    <cfRule type="expression" dxfId="484" priority="143" stopIfTrue="1">
      <formula>"esterreur(reference)"</formula>
    </cfRule>
  </conditionalFormatting>
  <conditionalFormatting sqref="Q101">
    <cfRule type="expression" dxfId="483" priority="142" stopIfTrue="1">
      <formula>"esterreur(reference)"</formula>
    </cfRule>
  </conditionalFormatting>
  <conditionalFormatting sqref="Q102">
    <cfRule type="expression" dxfId="482" priority="141" stopIfTrue="1">
      <formula>"esterreur(reference)"</formula>
    </cfRule>
  </conditionalFormatting>
  <conditionalFormatting sqref="Q103">
    <cfRule type="expression" dxfId="481" priority="140" stopIfTrue="1">
      <formula>"esterreur(reference)"</formula>
    </cfRule>
  </conditionalFormatting>
  <conditionalFormatting sqref="Q111">
    <cfRule type="expression" dxfId="480" priority="139" stopIfTrue="1">
      <formula>"esterreur(reference)"</formula>
    </cfRule>
  </conditionalFormatting>
  <conditionalFormatting sqref="Q112">
    <cfRule type="expression" dxfId="479" priority="138" stopIfTrue="1">
      <formula>"esterreur(reference)"</formula>
    </cfRule>
  </conditionalFormatting>
  <conditionalFormatting sqref="Q114">
    <cfRule type="expression" dxfId="478" priority="137" stopIfTrue="1">
      <formula>"esterreur(reference)"</formula>
    </cfRule>
  </conditionalFormatting>
  <conditionalFormatting sqref="Q116:Q119">
    <cfRule type="expression" dxfId="477" priority="136" stopIfTrue="1">
      <formula>"esterreur(reference)"</formula>
    </cfRule>
  </conditionalFormatting>
  <conditionalFormatting sqref="Q120">
    <cfRule type="expression" dxfId="476" priority="135" stopIfTrue="1">
      <formula>"esterreur(reference)"</formula>
    </cfRule>
  </conditionalFormatting>
  <conditionalFormatting sqref="Q130">
    <cfRule type="expression" dxfId="475" priority="132" stopIfTrue="1">
      <formula>"esterreur(reference)"</formula>
    </cfRule>
  </conditionalFormatting>
  <conditionalFormatting sqref="Q124">
    <cfRule type="expression" dxfId="474" priority="134" stopIfTrue="1">
      <formula>"esterreur(reference)"</formula>
    </cfRule>
  </conditionalFormatting>
  <conditionalFormatting sqref="Q123">
    <cfRule type="expression" dxfId="473" priority="133" stopIfTrue="1">
      <formula>"esterreur(reference)"</formula>
    </cfRule>
  </conditionalFormatting>
  <conditionalFormatting sqref="Q139">
    <cfRule type="expression" dxfId="472" priority="125" stopIfTrue="1">
      <formula>"esterreur(reference)"</formula>
    </cfRule>
  </conditionalFormatting>
  <conditionalFormatting sqref="Q131">
    <cfRule type="expression" dxfId="471" priority="131" stopIfTrue="1">
      <formula>"esterreur(reference)"</formula>
    </cfRule>
  </conditionalFormatting>
  <conditionalFormatting sqref="Q132">
    <cfRule type="expression" dxfId="470" priority="130" stopIfTrue="1">
      <formula>"esterreur(reference)"</formula>
    </cfRule>
  </conditionalFormatting>
  <conditionalFormatting sqref="Q133">
    <cfRule type="expression" dxfId="469" priority="129" stopIfTrue="1">
      <formula>"esterreur(reference)"</formula>
    </cfRule>
  </conditionalFormatting>
  <conditionalFormatting sqref="Q141">
    <cfRule type="expression" dxfId="468" priority="123" stopIfTrue="1">
      <formula>"esterreur(reference)"</formula>
    </cfRule>
  </conditionalFormatting>
  <conditionalFormatting sqref="Q136">
    <cfRule type="expression" dxfId="467" priority="128" stopIfTrue="1">
      <formula>"esterreur(reference)"</formula>
    </cfRule>
  </conditionalFormatting>
  <conditionalFormatting sqref="Q137">
    <cfRule type="expression" dxfId="466" priority="127" stopIfTrue="1">
      <formula>"esterreur(reference)"</formula>
    </cfRule>
  </conditionalFormatting>
  <conditionalFormatting sqref="Q138">
    <cfRule type="expression" dxfId="465" priority="126" stopIfTrue="1">
      <formula>"esterreur(reference)"</formula>
    </cfRule>
  </conditionalFormatting>
  <conditionalFormatting sqref="Q143">
    <cfRule type="expression" dxfId="464" priority="121" stopIfTrue="1">
      <formula>"esterreur(reference)"</formula>
    </cfRule>
  </conditionalFormatting>
  <conditionalFormatting sqref="Q140">
    <cfRule type="expression" dxfId="463" priority="124" stopIfTrue="1">
      <formula>"esterreur(reference)"</formula>
    </cfRule>
  </conditionalFormatting>
  <conditionalFormatting sqref="Q142">
    <cfRule type="expression" dxfId="462" priority="122" stopIfTrue="1">
      <formula>"esterreur(reference)"</formula>
    </cfRule>
  </conditionalFormatting>
  <conditionalFormatting sqref="Q144">
    <cfRule type="expression" dxfId="461" priority="120" stopIfTrue="1">
      <formula>"esterreur(reference)"</formula>
    </cfRule>
  </conditionalFormatting>
  <conditionalFormatting sqref="Q145">
    <cfRule type="expression" dxfId="460" priority="119" stopIfTrue="1">
      <formula>"esterreur(reference)"</formula>
    </cfRule>
  </conditionalFormatting>
  <conditionalFormatting sqref="Q146">
    <cfRule type="expression" dxfId="459" priority="118" stopIfTrue="1">
      <formula>"esterreur(reference)"</formula>
    </cfRule>
  </conditionalFormatting>
  <conditionalFormatting sqref="Q147">
    <cfRule type="expression" dxfId="458" priority="117" stopIfTrue="1">
      <formula>"esterreur(reference)"</formula>
    </cfRule>
  </conditionalFormatting>
  <conditionalFormatting sqref="Q113">
    <cfRule type="expression" dxfId="457" priority="114" stopIfTrue="1">
      <formula>"esterreur(reference)"</formula>
    </cfRule>
  </conditionalFormatting>
  <conditionalFormatting sqref="Q155:Q161">
    <cfRule type="expression" dxfId="456" priority="116" stopIfTrue="1">
      <formula>"esterreur(reference)"</formula>
    </cfRule>
  </conditionalFormatting>
  <conditionalFormatting sqref="Q115">
    <cfRule type="expression" dxfId="455" priority="115" stopIfTrue="1">
      <formula>"esterreur(reference)"</formula>
    </cfRule>
  </conditionalFormatting>
  <conditionalFormatting sqref="P93">
    <cfRule type="expression" dxfId="454" priority="113" stopIfTrue="1">
      <formula>"esterreur(reference)"</formula>
    </cfRule>
  </conditionalFormatting>
  <conditionalFormatting sqref="Q122">
    <cfRule type="expression" dxfId="453" priority="112" stopIfTrue="1">
      <formula>"esterreur(reference)"</formula>
    </cfRule>
  </conditionalFormatting>
  <conditionalFormatting sqref="Q135">
    <cfRule type="expression" dxfId="452" priority="111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451" priority="108" stopIfTrue="1">
      <formula>"esterreur(reference)"</formula>
    </cfRule>
  </conditionalFormatting>
  <conditionalFormatting sqref="O219:P224">
    <cfRule type="expression" dxfId="450" priority="109" stopIfTrue="1">
      <formula>"esterreur(reference)"</formula>
    </cfRule>
  </conditionalFormatting>
  <conditionalFormatting sqref="O196:Q196">
    <cfRule type="expression" dxfId="449" priority="110" stopIfTrue="1">
      <formula>"esterreur(reference)"</formula>
    </cfRule>
  </conditionalFormatting>
  <conditionalFormatting sqref="Q171">
    <cfRule type="expression" dxfId="448" priority="107" stopIfTrue="1">
      <formula>"esterreur(reference)"</formula>
    </cfRule>
  </conditionalFormatting>
  <conditionalFormatting sqref="Q174">
    <cfRule type="expression" dxfId="447" priority="106" stopIfTrue="1">
      <formula>"esterreur(reference)"</formula>
    </cfRule>
  </conditionalFormatting>
  <conditionalFormatting sqref="Q177">
    <cfRule type="expression" dxfId="446" priority="105" stopIfTrue="1">
      <formula>"esterreur(reference)"</formula>
    </cfRule>
  </conditionalFormatting>
  <conditionalFormatting sqref="Q183">
    <cfRule type="expression" dxfId="445" priority="104" stopIfTrue="1">
      <formula>"esterreur(reference)"</formula>
    </cfRule>
  </conditionalFormatting>
  <conditionalFormatting sqref="Q187">
    <cfRule type="expression" dxfId="444" priority="103" stopIfTrue="1">
      <formula>"esterreur(reference)"</formula>
    </cfRule>
  </conditionalFormatting>
  <conditionalFormatting sqref="Q180">
    <cfRule type="expression" dxfId="443" priority="102" stopIfTrue="1">
      <formula>"esterreur(reference)"</formula>
    </cfRule>
  </conditionalFormatting>
  <conditionalFormatting sqref="P182">
    <cfRule type="expression" dxfId="442" priority="101" stopIfTrue="1">
      <formula>"esterreur(reference)"</formula>
    </cfRule>
  </conditionalFormatting>
  <conditionalFormatting sqref="P174">
    <cfRule type="expression" dxfId="441" priority="100" stopIfTrue="1">
      <formula>"esterreur(reference)"</formula>
    </cfRule>
  </conditionalFormatting>
  <conditionalFormatting sqref="P177">
    <cfRule type="expression" dxfId="440" priority="99" stopIfTrue="1">
      <formula>"esterreur(reference)"</formula>
    </cfRule>
  </conditionalFormatting>
  <conditionalFormatting sqref="P180">
    <cfRule type="expression" dxfId="439" priority="98" stopIfTrue="1">
      <formula>"esterreur(reference)"</formula>
    </cfRule>
  </conditionalFormatting>
  <conditionalFormatting sqref="P187">
    <cfRule type="expression" dxfId="438" priority="97" stopIfTrue="1">
      <formula>"esterreur(reference)"</formula>
    </cfRule>
  </conditionalFormatting>
  <conditionalFormatting sqref="P190">
    <cfRule type="expression" dxfId="437" priority="96" stopIfTrue="1">
      <formula>"esterreur(reference)"</formula>
    </cfRule>
  </conditionalFormatting>
  <conditionalFormatting sqref="O287:Q287 O288:P288 O242:Q242 O251:Q252 O284:Q284 O253:P274">
    <cfRule type="expression" dxfId="436" priority="93" stopIfTrue="1">
      <formula>"esterreur(reference)"</formula>
    </cfRule>
  </conditionalFormatting>
  <conditionalFormatting sqref="O275:P280">
    <cfRule type="expression" dxfId="435" priority="94" stopIfTrue="1">
      <formula>"esterreur(reference)"</formula>
    </cfRule>
  </conditionalFormatting>
  <conditionalFormatting sqref="O281:P283">
    <cfRule type="expression" dxfId="434" priority="95" stopIfTrue="1">
      <formula>"esterreur(reference)"</formula>
    </cfRule>
  </conditionalFormatting>
  <conditionalFormatting sqref="Q243">
    <cfRule type="expression" dxfId="433" priority="92" stopIfTrue="1">
      <formula>"esterreur(reference)"</formula>
    </cfRule>
  </conditionalFormatting>
  <conditionalFormatting sqref="Q246">
    <cfRule type="expression" dxfId="432" priority="91" stopIfTrue="1">
      <formula>"esterreur(reference)"</formula>
    </cfRule>
  </conditionalFormatting>
  <conditionalFormatting sqref="Q253">
    <cfRule type="expression" dxfId="431" priority="90" stopIfTrue="1">
      <formula>"esterreur(reference)"</formula>
    </cfRule>
  </conditionalFormatting>
  <conditionalFormatting sqref="Q254">
    <cfRule type="expression" dxfId="430" priority="89" stopIfTrue="1">
      <formula>"esterreur(reference)"</formula>
    </cfRule>
  </conditionalFormatting>
  <conditionalFormatting sqref="Q255">
    <cfRule type="expression" dxfId="429" priority="88" stopIfTrue="1">
      <formula>"esterreur(reference)"</formula>
    </cfRule>
  </conditionalFormatting>
  <conditionalFormatting sqref="Q256">
    <cfRule type="expression" dxfId="428" priority="87" stopIfTrue="1">
      <formula>"esterreur(reference)"</formula>
    </cfRule>
  </conditionalFormatting>
  <conditionalFormatting sqref="Q257">
    <cfRule type="expression" dxfId="427" priority="86" stopIfTrue="1">
      <formula>"esterreur(reference)"</formula>
    </cfRule>
  </conditionalFormatting>
  <conditionalFormatting sqref="Q258">
    <cfRule type="expression" dxfId="426" priority="85" stopIfTrue="1">
      <formula>"esterreur(reference)"</formula>
    </cfRule>
  </conditionalFormatting>
  <conditionalFormatting sqref="Q259">
    <cfRule type="expression" dxfId="425" priority="84" stopIfTrue="1">
      <formula>"esterreur(reference)"</formula>
    </cfRule>
  </conditionalFormatting>
  <conditionalFormatting sqref="Q260">
    <cfRule type="expression" dxfId="424" priority="83" stopIfTrue="1">
      <formula>"esterreur(reference)"</formula>
    </cfRule>
  </conditionalFormatting>
  <conditionalFormatting sqref="Q261">
    <cfRule type="expression" dxfId="423" priority="82" stopIfTrue="1">
      <formula>"esterreur(reference)"</formula>
    </cfRule>
  </conditionalFormatting>
  <conditionalFormatting sqref="Q262">
    <cfRule type="expression" dxfId="422" priority="81" stopIfTrue="1">
      <formula>"esterreur(reference)"</formula>
    </cfRule>
  </conditionalFormatting>
  <conditionalFormatting sqref="Q263:Q264">
    <cfRule type="expression" dxfId="421" priority="80" stopIfTrue="1">
      <formula>"esterreur(reference)"</formula>
    </cfRule>
  </conditionalFormatting>
  <conditionalFormatting sqref="P240">
    <cfRule type="expression" dxfId="420" priority="79" stopIfTrue="1">
      <formula>"esterreur(reference)"</formula>
    </cfRule>
  </conditionalFormatting>
  <conditionalFormatting sqref="P243">
    <cfRule type="expression" dxfId="419" priority="78" stopIfTrue="1">
      <formula>"esterreur(reference)"</formula>
    </cfRule>
  </conditionalFormatting>
  <conditionalFormatting sqref="P246">
    <cfRule type="expression" dxfId="418" priority="77" stopIfTrue="1">
      <formula>"esterreur(reference)"</formula>
    </cfRule>
  </conditionalFormatting>
  <conditionalFormatting sqref="Q240">
    <cfRule type="expression" dxfId="417" priority="76" stopIfTrue="1">
      <formula>"esterreur(reference)"</formula>
    </cfRule>
  </conditionalFormatting>
  <conditionalFormatting sqref="P286">
    <cfRule type="expression" dxfId="416" priority="75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415" priority="73" stopIfTrue="1">
      <formula>"esterreur(reference)"</formula>
    </cfRule>
  </conditionalFormatting>
  <conditionalFormatting sqref="O316:Q316">
    <cfRule type="expression" dxfId="414" priority="74" stopIfTrue="1">
      <formula>"esterreur(reference)"</formula>
    </cfRule>
  </conditionalFormatting>
  <conditionalFormatting sqref="Q331:Q347">
    <cfRule type="expression" dxfId="413" priority="60" stopIfTrue="1">
      <formula>"esterreur(reference)"</formula>
    </cfRule>
  </conditionalFormatting>
  <conditionalFormatting sqref="Q325">
    <cfRule type="expression" dxfId="412" priority="64" stopIfTrue="1">
      <formula>"esterreur(reference)"</formula>
    </cfRule>
  </conditionalFormatting>
  <conditionalFormatting sqref="Q326">
    <cfRule type="expression" dxfId="411" priority="63" stopIfTrue="1">
      <formula>"esterreur(reference)"</formula>
    </cfRule>
  </conditionalFormatting>
  <conditionalFormatting sqref="Q327">
    <cfRule type="expression" dxfId="410" priority="62" stopIfTrue="1">
      <formula>"esterreur(reference)"</formula>
    </cfRule>
  </conditionalFormatting>
  <conditionalFormatting sqref="Q328">
    <cfRule type="expression" dxfId="409" priority="61" stopIfTrue="1">
      <formula>"esterreur(reference)"</formula>
    </cfRule>
  </conditionalFormatting>
  <conditionalFormatting sqref="Q294:Q300">
    <cfRule type="expression" dxfId="408" priority="72" stopIfTrue="1">
      <formula>"esterreur(reference)"</formula>
    </cfRule>
  </conditionalFormatting>
  <conditionalFormatting sqref="Q301">
    <cfRule type="expression" dxfId="407" priority="71" stopIfTrue="1">
      <formula>"esterreur(reference)"</formula>
    </cfRule>
  </conditionalFormatting>
  <conditionalFormatting sqref="Q302">
    <cfRule type="expression" dxfId="406" priority="70" stopIfTrue="1">
      <formula>"esterreur(reference)"</formula>
    </cfRule>
  </conditionalFormatting>
  <conditionalFormatting sqref="Q306">
    <cfRule type="expression" dxfId="405" priority="69" stopIfTrue="1">
      <formula>"esterreur(reference)"</formula>
    </cfRule>
  </conditionalFormatting>
  <conditionalFormatting sqref="Q307">
    <cfRule type="expression" dxfId="404" priority="68" stopIfTrue="1">
      <formula>"esterreur(reference)"</formula>
    </cfRule>
  </conditionalFormatting>
  <conditionalFormatting sqref="Q311">
    <cfRule type="expression" dxfId="403" priority="67" stopIfTrue="1">
      <formula>"esterreur(reference)"</formula>
    </cfRule>
  </conditionalFormatting>
  <conditionalFormatting sqref="Q317">
    <cfRule type="expression" dxfId="402" priority="66" stopIfTrue="1">
      <formula>"esterreur(reference)"</formula>
    </cfRule>
  </conditionalFormatting>
  <conditionalFormatting sqref="Q318">
    <cfRule type="expression" dxfId="401" priority="65" stopIfTrue="1">
      <formula>"esterreur(reference)"</formula>
    </cfRule>
  </conditionalFormatting>
  <conditionalFormatting sqref="O306:O307">
    <cfRule type="expression" dxfId="400" priority="59" stopIfTrue="1">
      <formula>"esterreur(reference)"</formula>
    </cfRule>
  </conditionalFormatting>
  <conditionalFormatting sqref="O311">
    <cfRule type="expression" dxfId="399" priority="58" stopIfTrue="1">
      <formula>"esterreur(reference)"</formula>
    </cfRule>
  </conditionalFormatting>
  <conditionalFormatting sqref="Q330">
    <cfRule type="expression" dxfId="398" priority="57" stopIfTrue="1">
      <formula>"esterreur(reference)"</formula>
    </cfRule>
  </conditionalFormatting>
  <conditionalFormatting sqref="O363:Q363 O364:P375">
    <cfRule type="expression" dxfId="397" priority="51" stopIfTrue="1">
      <formula>"esterreur(reference)"</formula>
    </cfRule>
  </conditionalFormatting>
  <conditionalFormatting sqref="O358:Q358">
    <cfRule type="expression" dxfId="396" priority="52" stopIfTrue="1">
      <formula>"esterreur(reference)"</formula>
    </cfRule>
  </conditionalFormatting>
  <conditionalFormatting sqref="O376:Q376 O377:P392">
    <cfRule type="expression" dxfId="395" priority="53" stopIfTrue="1">
      <formula>"esterreur(reference)"</formula>
    </cfRule>
  </conditionalFormatting>
  <conditionalFormatting sqref="O395:Q398 O393:P393">
    <cfRule type="expression" dxfId="394" priority="54" stopIfTrue="1">
      <formula>"esterreur(reference)"</formula>
    </cfRule>
  </conditionalFormatting>
  <conditionalFormatting sqref="O360:Q362 P359">
    <cfRule type="expression" dxfId="393" priority="55" stopIfTrue="1">
      <formula>"esterreur(reference)"</formula>
    </cfRule>
  </conditionalFormatting>
  <conditionalFormatting sqref="P394">
    <cfRule type="expression" dxfId="392" priority="56" stopIfTrue="1">
      <formula>"esterreur(reference)"</formula>
    </cfRule>
  </conditionalFormatting>
  <conditionalFormatting sqref="Q364:Q375">
    <cfRule type="expression" dxfId="391" priority="50" stopIfTrue="1">
      <formula>"esterreur(reference)"</formula>
    </cfRule>
  </conditionalFormatting>
  <conditionalFormatting sqref="Q377:Q393">
    <cfRule type="expression" dxfId="390" priority="49" stopIfTrue="1">
      <formula>"esterreur(reference)"</formula>
    </cfRule>
  </conditionalFormatting>
  <conditionalFormatting sqref="O359">
    <cfRule type="expression" dxfId="389" priority="48" stopIfTrue="1">
      <formula>"esterreur(reference)"</formula>
    </cfRule>
  </conditionalFormatting>
  <conditionalFormatting sqref="Q359">
    <cfRule type="expression" dxfId="388" priority="47" stopIfTrue="1">
      <formula>"esterreur(reference)"</formula>
    </cfRule>
  </conditionalFormatting>
  <conditionalFormatting sqref="Q36:Q40">
    <cfRule type="expression" dxfId="387" priority="46" stopIfTrue="1">
      <formula>"esterreur(reference)"</formula>
    </cfRule>
  </conditionalFormatting>
  <conditionalFormatting sqref="L68">
    <cfRule type="expression" dxfId="386" priority="45" stopIfTrue="1">
      <formula>"esterreur(reference)"</formula>
    </cfRule>
  </conditionalFormatting>
  <conditionalFormatting sqref="Q149:Q151">
    <cfRule type="expression" dxfId="385" priority="37" stopIfTrue="1">
      <formula>"esterreur(reference)"</formula>
    </cfRule>
  </conditionalFormatting>
  <conditionalFormatting sqref="H148 J148:K148">
    <cfRule type="expression" dxfId="384" priority="44" stopIfTrue="1">
      <formula>"esterreur(reference)"</formula>
    </cfRule>
  </conditionalFormatting>
  <conditionalFormatting sqref="L148">
    <cfRule type="expression" dxfId="383" priority="43" stopIfTrue="1">
      <formula>"esterreur(reference)"</formula>
    </cfRule>
  </conditionalFormatting>
  <conditionalFormatting sqref="O148:P148">
    <cfRule type="expression" dxfId="382" priority="42" stopIfTrue="1">
      <formula>"esterreur(reference)"</formula>
    </cfRule>
  </conditionalFormatting>
  <conditionalFormatting sqref="Q148">
    <cfRule type="expression" dxfId="381" priority="41" stopIfTrue="1">
      <formula>"esterreur(reference)"</formula>
    </cfRule>
  </conditionalFormatting>
  <conditionalFormatting sqref="H149:H151 J149:K151">
    <cfRule type="expression" dxfId="380" priority="40" stopIfTrue="1">
      <formula>"esterreur(reference)"</formula>
    </cfRule>
  </conditionalFormatting>
  <conditionalFormatting sqref="L149:L151">
    <cfRule type="expression" dxfId="379" priority="39" stopIfTrue="1">
      <formula>"esterreur(reference)"</formula>
    </cfRule>
  </conditionalFormatting>
  <conditionalFormatting sqref="O149:P151">
    <cfRule type="expression" dxfId="378" priority="38" stopIfTrue="1">
      <formula>"esterreur(reference)"</formula>
    </cfRule>
  </conditionalFormatting>
  <conditionalFormatting sqref="L158:L161">
    <cfRule type="expression" dxfId="377" priority="36" stopIfTrue="1">
      <formula>"esterreur(reference)"</formula>
    </cfRule>
  </conditionalFormatting>
  <conditionalFormatting sqref="AG414:AI417">
    <cfRule type="cellIs" dxfId="376" priority="35" operator="greaterThan">
      <formula>0</formula>
    </cfRule>
  </conditionalFormatting>
  <conditionalFormatting sqref="AO414:AO417">
    <cfRule type="cellIs" dxfId="375" priority="34" operator="greaterThan">
      <formula>0</formula>
    </cfRule>
  </conditionalFormatting>
  <conditionalFormatting sqref="Q99">
    <cfRule type="expression" dxfId="374" priority="33" stopIfTrue="1">
      <formula>"esterreur(reference)"</formula>
    </cfRule>
  </conditionalFormatting>
  <conditionalFormatting sqref="L93">
    <cfRule type="expression" dxfId="373" priority="32" stopIfTrue="1">
      <formula>"esterreur(reference)"</formula>
    </cfRule>
  </conditionalFormatting>
  <conditionalFormatting sqref="Q93">
    <cfRule type="expression" dxfId="372" priority="31" stopIfTrue="1">
      <formula>"esterreur(reference)"</formula>
    </cfRule>
  </conditionalFormatting>
  <conditionalFormatting sqref="K171">
    <cfRule type="expression" dxfId="371" priority="30" stopIfTrue="1">
      <formula>"esterreur(reference)"</formula>
    </cfRule>
  </conditionalFormatting>
  <conditionalFormatting sqref="P171">
    <cfRule type="expression" dxfId="370" priority="29" stopIfTrue="1">
      <formula>"esterreur(reference)"</formula>
    </cfRule>
  </conditionalFormatting>
  <conditionalFormatting sqref="K180 K177 K174">
    <cfRule type="expression" dxfId="369" priority="28" stopIfTrue="1">
      <formula>"esterreur(reference)"</formula>
    </cfRule>
  </conditionalFormatting>
  <conditionalFormatting sqref="Q207">
    <cfRule type="expression" dxfId="368" priority="19" stopIfTrue="1">
      <formula>"esterreur(reference)"</formula>
    </cfRule>
  </conditionalFormatting>
  <conditionalFormatting sqref="Q197">
    <cfRule type="expression" dxfId="367" priority="27" stopIfTrue="1">
      <formula>"esterreur(reference)"</formula>
    </cfRule>
  </conditionalFormatting>
  <conditionalFormatting sqref="Q199">
    <cfRule type="expression" dxfId="366" priority="26" stopIfTrue="1">
      <formula>"esterreur(reference)"</formula>
    </cfRule>
  </conditionalFormatting>
  <conditionalFormatting sqref="Q198">
    <cfRule type="expression" dxfId="365" priority="25" stopIfTrue="1">
      <formula>"esterreur(reference)"</formula>
    </cfRule>
  </conditionalFormatting>
  <conditionalFormatting sqref="Q200">
    <cfRule type="expression" dxfId="364" priority="24" stopIfTrue="1">
      <formula>"esterreur(reference)"</formula>
    </cfRule>
  </conditionalFormatting>
  <conditionalFormatting sqref="Q201">
    <cfRule type="expression" dxfId="363" priority="23" stopIfTrue="1">
      <formula>"esterreur(reference)"</formula>
    </cfRule>
  </conditionalFormatting>
  <conditionalFormatting sqref="Q202:Q204">
    <cfRule type="expression" dxfId="362" priority="22" stopIfTrue="1">
      <formula>"esterreur(reference)"</formula>
    </cfRule>
  </conditionalFormatting>
  <conditionalFormatting sqref="Q206">
    <cfRule type="expression" dxfId="361" priority="20" stopIfTrue="1">
      <formula>"esterreur(reference)"</formula>
    </cfRule>
  </conditionalFormatting>
  <conditionalFormatting sqref="Q205">
    <cfRule type="expression" dxfId="360" priority="21" stopIfTrue="1">
      <formula>"esterreur(reference)"</formula>
    </cfRule>
  </conditionalFormatting>
  <conditionalFormatting sqref="Q208">
    <cfRule type="expression" dxfId="359" priority="18" stopIfTrue="1">
      <formula>"esterreur(reference)"</formula>
    </cfRule>
  </conditionalFormatting>
  <conditionalFormatting sqref="Q211:Q224">
    <cfRule type="expression" dxfId="358" priority="17" stopIfTrue="1">
      <formula>"esterreur(reference)"</formula>
    </cfRule>
  </conditionalFormatting>
  <conditionalFormatting sqref="Q225:Q227">
    <cfRule type="expression" dxfId="357" priority="16" stopIfTrue="1">
      <formula>"esterreur(reference)"</formula>
    </cfRule>
  </conditionalFormatting>
  <conditionalFormatting sqref="Q210">
    <cfRule type="expression" dxfId="356" priority="15" stopIfTrue="1">
      <formula>"esterreur(reference)"</formula>
    </cfRule>
  </conditionalFormatting>
  <conditionalFormatting sqref="L240">
    <cfRule type="expression" dxfId="355" priority="14" stopIfTrue="1">
      <formula>"esterreur(reference)"</formula>
    </cfRule>
  </conditionalFormatting>
  <conditionalFormatting sqref="K240">
    <cfRule type="expression" dxfId="354" priority="13" stopIfTrue="1">
      <formula>"esterreur(reference)"</formula>
    </cfRule>
  </conditionalFormatting>
  <conditionalFormatting sqref="L294">
    <cfRule type="expression" dxfId="353" priority="12" stopIfTrue="1">
      <formula>"esterreur(reference)"</formula>
    </cfRule>
  </conditionalFormatting>
  <conditionalFormatting sqref="Q275:Q283">
    <cfRule type="expression" dxfId="352" priority="11" stopIfTrue="1">
      <formula>"esterreur(reference)"</formula>
    </cfRule>
  </conditionalFormatting>
  <conditionalFormatting sqref="Q271">
    <cfRule type="expression" dxfId="351" priority="6" stopIfTrue="1">
      <formula>"esterreur(reference)"</formula>
    </cfRule>
  </conditionalFormatting>
  <conditionalFormatting sqref="Q274">
    <cfRule type="expression" dxfId="350" priority="4" stopIfTrue="1">
      <formula>"esterreur(reference)"</formula>
    </cfRule>
  </conditionalFormatting>
  <conditionalFormatting sqref="Q268">
    <cfRule type="expression" dxfId="349" priority="9" stopIfTrue="1">
      <formula>"esterreur(reference)"</formula>
    </cfRule>
  </conditionalFormatting>
  <conditionalFormatting sqref="Q267">
    <cfRule type="expression" dxfId="348" priority="10" stopIfTrue="1">
      <formula>"esterreur(reference)"</formula>
    </cfRule>
  </conditionalFormatting>
  <conditionalFormatting sqref="Q269">
    <cfRule type="expression" dxfId="347" priority="8" stopIfTrue="1">
      <formula>"esterreur(reference)"</formula>
    </cfRule>
  </conditionalFormatting>
  <conditionalFormatting sqref="Q270">
    <cfRule type="expression" dxfId="346" priority="7" stopIfTrue="1">
      <formula>"esterreur(reference)"</formula>
    </cfRule>
  </conditionalFormatting>
  <conditionalFormatting sqref="Q272:Q273">
    <cfRule type="expression" dxfId="345" priority="5" stopIfTrue="1">
      <formula>"esterreur(reference)"</formula>
    </cfRule>
  </conditionalFormatting>
  <conditionalFormatting sqref="Q266">
    <cfRule type="expression" dxfId="344" priority="3" stopIfTrue="1">
      <formula>"esterreur(reference)"</formula>
    </cfRule>
  </conditionalFormatting>
  <conditionalFormatting sqref="G111:G112">
    <cfRule type="expression" dxfId="343" priority="2" stopIfTrue="1">
      <formula>"esterreur(reference)"</formula>
    </cfRule>
  </conditionalFormatting>
  <conditionalFormatting sqref="L249">
    <cfRule type="expression" dxfId="342" priority="1" stopIfTrue="1">
      <formula>"esterreur(reference)"</formula>
    </cfRule>
  </conditionalFormatting>
  <printOptions horizontalCentered="1"/>
  <pageMargins left="0" right="0" top="0.5" bottom="0.25" header="0" footer="0"/>
  <pageSetup orientation="landscape"/>
  <rowBreaks count="9" manualBreakCount="9">
    <brk id="289" man="1"/>
    <brk id="354" man="1"/>
    <brk id="482" man="1"/>
    <brk id="483" man="1"/>
    <brk id="166" man="1"/>
    <brk id="87" man="1"/>
    <brk id="88" man="1"/>
    <brk id="234" man="1"/>
    <brk id="398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E50B1-0D9B-4622-B4C6-1548FAC064CE}">
  <sheetPr>
    <tabColor theme="4" tint="0.79998168889431442"/>
  </sheetPr>
  <dimension ref="A1:BJ697"/>
  <sheetViews>
    <sheetView topLeftCell="C1" workbookViewId="0">
      <selection sqref="A1:XFD1048576"/>
    </sheetView>
  </sheetViews>
  <sheetFormatPr baseColWidth="10" defaultColWidth="12.625" defaultRowHeight="15" customHeight="1" outlineLevelCol="1"/>
  <cols>
    <col min="1" max="1" width="24.125" hidden="1" customWidth="1" outlineLevel="1"/>
    <col min="2" max="2" width="21.625" hidden="1" customWidth="1" outlineLevel="1"/>
    <col min="3" max="3" width="34.625" customWidth="1" collapsed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8.75" customWidth="1"/>
    <col min="21" max="21" width="4" customWidth="1"/>
    <col min="22" max="22" width="29.875" customWidth="1"/>
    <col min="23" max="23" width="12.875" customWidth="1"/>
    <col min="24" max="24" width="13.375" customWidth="1"/>
    <col min="25" max="25" width="10.5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6.375" customWidth="1"/>
    <col min="31" max="31" width="12" customWidth="1"/>
    <col min="32" max="32" width="18.875" customWidth="1"/>
    <col min="33" max="33" width="13.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" customWidth="1"/>
    <col min="43" max="43" width="24" customWidth="1"/>
    <col min="44" max="62" width="11" customWidth="1"/>
  </cols>
  <sheetData>
    <row r="1" spans="1:52" ht="35.25">
      <c r="A1" s="539"/>
      <c r="B1" s="1"/>
      <c r="C1" s="1"/>
      <c r="D1" s="2"/>
      <c r="E1" s="2"/>
      <c r="F1" s="2"/>
      <c r="G1" s="2"/>
      <c r="H1" s="1"/>
      <c r="I1" s="2"/>
      <c r="J1" s="1"/>
      <c r="K1" s="749"/>
      <c r="L1" s="2"/>
      <c r="M1" s="2"/>
      <c r="N1" s="4"/>
      <c r="O1" s="1"/>
      <c r="P1" s="2"/>
      <c r="Q1" s="1"/>
      <c r="R1" s="2"/>
      <c r="S1" s="5"/>
      <c r="T1" s="2"/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 ht="15" customHeight="1" thickBot="1">
      <c r="A2" s="7"/>
      <c r="B2" s="7"/>
      <c r="C2" s="8"/>
      <c r="D2" s="728"/>
      <c r="E2" s="728"/>
      <c r="F2" s="728"/>
      <c r="G2" s="728"/>
      <c r="H2" s="728"/>
      <c r="I2" s="728"/>
      <c r="J2" s="729"/>
      <c r="K2" s="728"/>
      <c r="L2" s="729"/>
      <c r="M2" s="11"/>
      <c r="N2" s="11"/>
      <c r="O2" s="9"/>
      <c r="P2" s="9"/>
      <c r="Q2" s="9"/>
      <c r="R2" s="11"/>
      <c r="S2" s="11"/>
      <c r="T2" s="11"/>
      <c r="U2" s="11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</row>
    <row r="3" spans="1:52" ht="21" thickTop="1">
      <c r="A3" s="7"/>
      <c r="B3" s="12"/>
      <c r="C3" s="662"/>
      <c r="D3" s="784"/>
      <c r="E3" s="785"/>
      <c r="F3" s="786"/>
      <c r="G3" s="787"/>
      <c r="H3" s="785"/>
      <c r="I3" s="786"/>
      <c r="J3" s="787"/>
      <c r="K3" s="785"/>
      <c r="L3" s="786"/>
      <c r="M3" s="787"/>
      <c r="N3" s="786"/>
      <c r="O3" s="784"/>
      <c r="P3" s="785"/>
      <c r="Q3" s="786"/>
      <c r="R3" s="787"/>
      <c r="S3" s="786"/>
      <c r="T3" s="14"/>
      <c r="U3" s="14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</row>
    <row r="4" spans="1:52" ht="20.25">
      <c r="A4" s="7"/>
      <c r="B4" s="12"/>
      <c r="C4" s="113"/>
      <c r="D4" s="16"/>
      <c r="E4" s="17"/>
      <c r="F4" s="18"/>
      <c r="G4" s="19"/>
      <c r="H4" s="17"/>
      <c r="I4" s="18"/>
      <c r="J4" s="19"/>
      <c r="K4" s="17"/>
      <c r="L4" s="18"/>
      <c r="M4" s="19"/>
      <c r="N4" s="18"/>
      <c r="O4" s="17"/>
      <c r="P4" s="17"/>
      <c r="Q4" s="18"/>
      <c r="R4" s="19"/>
      <c r="S4" s="18"/>
      <c r="T4" s="14"/>
      <c r="U4" s="14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</row>
    <row r="5" spans="1:52" ht="20.25">
      <c r="A5" s="7"/>
      <c r="B5" s="12"/>
      <c r="C5" s="24"/>
      <c r="D5" s="22"/>
      <c r="E5" s="22"/>
      <c r="F5" s="49"/>
      <c r="G5" s="24"/>
      <c r="H5" s="22"/>
      <c r="I5" s="25"/>
      <c r="J5" s="24"/>
      <c r="K5" s="48"/>
      <c r="L5" s="49"/>
      <c r="M5" s="27"/>
      <c r="N5" s="28"/>
      <c r="O5" s="24"/>
      <c r="P5" s="48"/>
      <c r="Q5" s="49"/>
      <c r="R5" s="27"/>
      <c r="S5" s="28"/>
      <c r="T5" s="14"/>
      <c r="U5" s="14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ht="20.25">
      <c r="A6" s="7"/>
      <c r="B6" s="12"/>
      <c r="C6" s="42"/>
      <c r="D6" s="31"/>
      <c r="E6" s="31"/>
      <c r="F6" s="31"/>
      <c r="G6" s="32"/>
      <c r="H6" s="31"/>
      <c r="I6" s="31"/>
      <c r="J6" s="32"/>
      <c r="K6" s="31"/>
      <c r="L6" s="34"/>
      <c r="M6" s="32"/>
      <c r="N6" s="34"/>
      <c r="O6" s="32"/>
      <c r="P6" s="31"/>
      <c r="Q6" s="34"/>
      <c r="R6" s="32"/>
      <c r="S6" s="34"/>
      <c r="T6" s="14"/>
      <c r="U6" s="14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ht="20.25">
      <c r="A7" s="7"/>
      <c r="B7" s="12"/>
      <c r="C7" s="42"/>
      <c r="D7" s="31"/>
      <c r="E7" s="31"/>
      <c r="F7" s="31"/>
      <c r="G7" s="32"/>
      <c r="H7" s="31"/>
      <c r="I7" s="31"/>
      <c r="J7" s="32"/>
      <c r="K7" s="31"/>
      <c r="L7" s="34"/>
      <c r="M7" s="32"/>
      <c r="N7" s="34"/>
      <c r="O7" s="32"/>
      <c r="P7" s="31"/>
      <c r="Q7" s="34"/>
      <c r="R7" s="32"/>
      <c r="S7" s="34"/>
      <c r="T7" s="14"/>
      <c r="U7" s="14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</row>
    <row r="8" spans="1:52" ht="20.25">
      <c r="A8" s="7"/>
      <c r="B8" s="12"/>
      <c r="C8" s="42"/>
      <c r="D8" s="31"/>
      <c r="E8" s="31"/>
      <c r="F8" s="31"/>
      <c r="G8" s="32"/>
      <c r="H8" s="31"/>
      <c r="I8" s="31"/>
      <c r="J8" s="32"/>
      <c r="K8" s="31"/>
      <c r="L8" s="34"/>
      <c r="M8" s="32"/>
      <c r="N8" s="34"/>
      <c r="O8" s="32"/>
      <c r="P8" s="31"/>
      <c r="Q8" s="34"/>
      <c r="R8" s="32"/>
      <c r="S8" s="34"/>
      <c r="T8" s="14"/>
      <c r="U8" s="14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</row>
    <row r="9" spans="1:52" ht="20.25">
      <c r="A9" s="7"/>
      <c r="B9" s="12"/>
      <c r="C9" s="42"/>
      <c r="D9" s="31"/>
      <c r="E9" s="31"/>
      <c r="F9" s="31"/>
      <c r="G9" s="32"/>
      <c r="H9" s="31"/>
      <c r="I9" s="31"/>
      <c r="J9" s="32"/>
      <c r="K9" s="31"/>
      <c r="L9" s="34"/>
      <c r="M9" s="32"/>
      <c r="N9" s="34"/>
      <c r="O9" s="32"/>
      <c r="P9" s="31"/>
      <c r="Q9" s="34"/>
      <c r="R9" s="32"/>
      <c r="S9" s="34"/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</row>
    <row r="10" spans="1:52" ht="20.25" hidden="1" customHeight="1">
      <c r="A10" s="7"/>
      <c r="B10" s="12"/>
      <c r="C10" s="42"/>
      <c r="D10" s="31"/>
      <c r="E10" s="31"/>
      <c r="F10" s="31"/>
      <c r="G10" s="32"/>
      <c r="H10" s="31"/>
      <c r="I10" s="31"/>
      <c r="J10" s="32"/>
      <c r="K10" s="31"/>
      <c r="L10" s="34"/>
      <c r="M10" s="32"/>
      <c r="N10" s="34"/>
      <c r="O10" s="32"/>
      <c r="P10" s="31"/>
      <c r="Q10" s="34"/>
      <c r="R10" s="32"/>
      <c r="S10" s="34"/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</row>
    <row r="11" spans="1:52" ht="20.25" hidden="1" customHeight="1">
      <c r="A11" s="7"/>
      <c r="B11" s="12"/>
      <c r="C11" s="42"/>
      <c r="D11" s="31"/>
      <c r="E11" s="31"/>
      <c r="F11" s="31"/>
      <c r="G11" s="32"/>
      <c r="H11" s="31"/>
      <c r="I11" s="31"/>
      <c r="J11" s="32"/>
      <c r="K11" s="31"/>
      <c r="L11" s="34"/>
      <c r="M11" s="32"/>
      <c r="N11" s="34"/>
      <c r="O11" s="32"/>
      <c r="P11" s="31"/>
      <c r="Q11" s="34"/>
      <c r="R11" s="32"/>
      <c r="S11" s="34"/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</row>
    <row r="12" spans="1:52" ht="20.25" hidden="1" customHeight="1">
      <c r="A12" s="7"/>
      <c r="B12" s="12"/>
      <c r="C12" s="42"/>
      <c r="D12" s="31"/>
      <c r="E12" s="31"/>
      <c r="F12" s="31"/>
      <c r="G12" s="32"/>
      <c r="H12" s="31"/>
      <c r="I12" s="31"/>
      <c r="J12" s="32"/>
      <c r="K12" s="31"/>
      <c r="L12" s="34"/>
      <c r="M12" s="32"/>
      <c r="N12" s="34"/>
      <c r="O12" s="32"/>
      <c r="P12" s="31"/>
      <c r="Q12" s="34"/>
      <c r="R12" s="32"/>
      <c r="S12" s="34"/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</row>
    <row r="13" spans="1:52" ht="20.25">
      <c r="A13" s="7"/>
      <c r="B13" s="12"/>
      <c r="C13" s="663"/>
      <c r="D13" s="37"/>
      <c r="E13" s="37"/>
      <c r="F13" s="38"/>
      <c r="G13" s="39"/>
      <c r="H13" s="37"/>
      <c r="I13" s="38"/>
      <c r="J13" s="39"/>
      <c r="K13" s="37"/>
      <c r="L13" s="38"/>
      <c r="M13" s="39"/>
      <c r="N13" s="38"/>
      <c r="O13" s="39"/>
      <c r="P13" s="37"/>
      <c r="Q13" s="38"/>
      <c r="R13" s="39"/>
      <c r="S13" s="38"/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</row>
    <row r="14" spans="1:52" ht="20.25">
      <c r="A14" s="7"/>
      <c r="B14" s="12"/>
      <c r="C14" s="42"/>
      <c r="D14" s="14"/>
      <c r="E14" s="31"/>
      <c r="F14" s="41"/>
      <c r="G14" s="42"/>
      <c r="H14" s="31"/>
      <c r="I14" s="41"/>
      <c r="J14" s="42"/>
      <c r="K14" s="31"/>
      <c r="L14" s="41"/>
      <c r="M14" s="43"/>
      <c r="N14" s="44"/>
      <c r="O14" s="42"/>
      <c r="P14" s="31"/>
      <c r="Q14" s="41"/>
      <c r="R14" s="43"/>
      <c r="S14" s="44"/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</row>
    <row r="15" spans="1:52" ht="20.25">
      <c r="A15" s="7"/>
      <c r="B15" s="12"/>
      <c r="C15" s="189"/>
      <c r="D15" s="48"/>
      <c r="E15" s="48"/>
      <c r="F15" s="49"/>
      <c r="G15" s="52"/>
      <c r="H15" s="48"/>
      <c r="I15" s="49"/>
      <c r="J15" s="50"/>
      <c r="K15" s="51"/>
      <c r="L15" s="51"/>
      <c r="M15" s="52"/>
      <c r="N15" s="49"/>
      <c r="O15" s="50"/>
      <c r="P15" s="51"/>
      <c r="Q15" s="51"/>
      <c r="R15" s="52"/>
      <c r="S15" s="49"/>
      <c r="T15" s="14"/>
      <c r="U15" s="14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</row>
    <row r="16" spans="1:52" ht="20.25">
      <c r="A16" s="7"/>
      <c r="B16" s="12"/>
      <c r="C16" s="42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4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</row>
    <row r="17" spans="1:52" ht="20.25">
      <c r="A17" s="7"/>
      <c r="B17" s="12"/>
      <c r="C17" s="79"/>
      <c r="D17" s="31"/>
      <c r="E17" s="31"/>
      <c r="F17" s="31"/>
      <c r="G17" s="32"/>
      <c r="H17" s="31"/>
      <c r="I17" s="31"/>
      <c r="J17" s="52"/>
      <c r="K17" s="31"/>
      <c r="L17" s="34"/>
      <c r="M17" s="52"/>
      <c r="N17" s="34"/>
      <c r="O17" s="52"/>
      <c r="P17" s="31"/>
      <c r="Q17" s="34"/>
      <c r="R17" s="32"/>
      <c r="S17" s="34"/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</row>
    <row r="18" spans="1:52" ht="20.25">
      <c r="A18" s="7"/>
      <c r="B18" s="12"/>
      <c r="C18" s="663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6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</row>
    <row r="19" spans="1:52" ht="20.25">
      <c r="A19" s="7"/>
      <c r="B19" s="12"/>
      <c r="C19" s="189"/>
      <c r="D19" s="31"/>
      <c r="E19" s="31"/>
      <c r="F19" s="31"/>
      <c r="G19" s="32"/>
      <c r="H19" s="31"/>
      <c r="I19" s="31"/>
      <c r="J19" s="52"/>
      <c r="K19" s="31"/>
      <c r="L19" s="34"/>
      <c r="M19" s="32"/>
      <c r="N19" s="34"/>
      <c r="O19" s="52"/>
      <c r="P19" s="31"/>
      <c r="Q19" s="34"/>
      <c r="R19" s="32"/>
      <c r="S19" s="34"/>
      <c r="T19" s="14"/>
      <c r="U19" s="14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</row>
    <row r="20" spans="1:52" ht="20.25">
      <c r="A20" s="7"/>
      <c r="B20" s="12"/>
      <c r="C20" s="663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6"/>
      <c r="T20" s="14"/>
      <c r="U20" s="14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</row>
    <row r="21" spans="1:52" ht="15.75" customHeight="1">
      <c r="A21" s="7"/>
      <c r="B21" s="12"/>
      <c r="C21" s="42"/>
      <c r="D21" s="31"/>
      <c r="E21" s="31"/>
      <c r="F21" s="31"/>
      <c r="G21" s="42"/>
      <c r="H21" s="31"/>
      <c r="I21" s="31"/>
      <c r="J21" s="32"/>
      <c r="K21" s="31"/>
      <c r="L21" s="34"/>
      <c r="M21" s="32"/>
      <c r="N21" s="34"/>
      <c r="O21" s="32"/>
      <c r="P21" s="31"/>
      <c r="Q21" s="34"/>
      <c r="R21" s="32"/>
      <c r="S21" s="34"/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</row>
    <row r="22" spans="1:52" ht="15.75" customHeight="1">
      <c r="A22" s="7"/>
      <c r="B22" s="12"/>
      <c r="C22" s="42"/>
      <c r="D22" s="31"/>
      <c r="E22" s="31"/>
      <c r="F22" s="31"/>
      <c r="G22" s="42"/>
      <c r="H22" s="31"/>
      <c r="I22" s="31"/>
      <c r="J22" s="32"/>
      <c r="K22" s="31"/>
      <c r="L22" s="34"/>
      <c r="M22" s="32"/>
      <c r="N22" s="34"/>
      <c r="O22" s="32"/>
      <c r="P22" s="31"/>
      <c r="Q22" s="34"/>
      <c r="R22" s="32"/>
      <c r="S22" s="34"/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</row>
    <row r="23" spans="1:52" ht="15.75" customHeight="1">
      <c r="A23" s="7"/>
      <c r="B23" s="12"/>
      <c r="C23" s="42"/>
      <c r="D23" s="31"/>
      <c r="E23" s="31"/>
      <c r="F23" s="31"/>
      <c r="G23" s="42"/>
      <c r="H23" s="31"/>
      <c r="I23" s="31"/>
      <c r="J23" s="32"/>
      <c r="K23" s="31"/>
      <c r="L23" s="34"/>
      <c r="M23" s="52"/>
      <c r="N23" s="34"/>
      <c r="O23" s="32"/>
      <c r="P23" s="31"/>
      <c r="Q23" s="34"/>
      <c r="R23" s="32"/>
      <c r="S23" s="34"/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</row>
    <row r="24" spans="1:52" ht="15.75" customHeight="1">
      <c r="A24" s="7"/>
      <c r="B24" s="12"/>
      <c r="C24" s="663"/>
      <c r="D24" s="37"/>
      <c r="E24" s="37"/>
      <c r="F24" s="38"/>
      <c r="G24" s="39"/>
      <c r="H24" s="37"/>
      <c r="I24" s="38"/>
      <c r="J24" s="39"/>
      <c r="K24" s="37"/>
      <c r="L24" s="38"/>
      <c r="M24" s="59"/>
      <c r="N24" s="38"/>
      <c r="O24" s="39"/>
      <c r="P24" s="37"/>
      <c r="Q24" s="38"/>
      <c r="R24" s="57"/>
      <c r="S24" s="38"/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</row>
    <row r="25" spans="1:52" ht="15.75" customHeight="1">
      <c r="A25" s="7"/>
      <c r="B25" s="12"/>
      <c r="C25" s="42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/>
      <c r="O25" s="42"/>
      <c r="P25" s="14"/>
      <c r="Q25" s="60"/>
      <c r="R25" s="61"/>
      <c r="S25" s="44"/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</row>
    <row r="26" spans="1:52" ht="15.75" customHeight="1" thickBot="1">
      <c r="A26" s="7"/>
      <c r="B26" s="12"/>
      <c r="C26" s="42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41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ht="18" customHeight="1" thickTop="1">
      <c r="A27" s="7"/>
      <c r="B27" s="12"/>
      <c r="C27" s="664"/>
      <c r="D27" s="64"/>
      <c r="E27" s="65"/>
      <c r="F27" s="66"/>
      <c r="G27" s="67"/>
      <c r="H27" s="68"/>
      <c r="I27" s="66"/>
      <c r="J27" s="67"/>
      <c r="K27" s="68"/>
      <c r="L27" s="66"/>
      <c r="M27" s="67"/>
      <c r="N27" s="66"/>
      <c r="O27" s="67"/>
      <c r="P27" s="68"/>
      <c r="Q27" s="66"/>
      <c r="R27" s="67"/>
      <c r="S27" s="66"/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ht="22.5" customHeight="1" thickBot="1">
      <c r="A28" s="7"/>
      <c r="B28" s="12"/>
      <c r="C28" s="73"/>
      <c r="D28" s="71"/>
      <c r="E28" s="71"/>
      <c r="F28" s="72"/>
      <c r="G28" s="73"/>
      <c r="H28" s="71"/>
      <c r="I28" s="72"/>
      <c r="J28" s="73"/>
      <c r="K28" s="71"/>
      <c r="L28" s="72"/>
      <c r="M28" s="74"/>
      <c r="N28" s="75"/>
      <c r="O28" s="73"/>
      <c r="P28" s="71"/>
      <c r="Q28" s="72"/>
      <c r="R28" s="74"/>
      <c r="S28" s="75"/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</row>
    <row r="29" spans="1:52" ht="15.75" customHeight="1" thickTop="1">
      <c r="A29" s="7"/>
      <c r="B29" s="12"/>
      <c r="C29" s="79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4"/>
      <c r="T29" s="14"/>
      <c r="U29" s="14"/>
      <c r="V29" s="12"/>
      <c r="W29" s="87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</row>
    <row r="30" spans="1:52" ht="15.75" customHeight="1">
      <c r="A30" s="7"/>
      <c r="B30" s="12"/>
      <c r="C30" s="665"/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41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ht="15.75" customHeight="1">
      <c r="A31" s="7"/>
      <c r="B31" s="12"/>
      <c r="C31" s="42"/>
      <c r="D31" s="82"/>
      <c r="E31" s="83"/>
      <c r="F31" s="31"/>
      <c r="G31" s="84"/>
      <c r="H31" s="83"/>
      <c r="I31" s="31"/>
      <c r="J31" s="164"/>
      <c r="K31" s="83"/>
      <c r="L31" s="31"/>
      <c r="M31" s="42"/>
      <c r="N31" s="60"/>
      <c r="O31" s="42"/>
      <c r="P31" s="83"/>
      <c r="Q31" s="34"/>
      <c r="R31" s="42"/>
      <c r="S31" s="60"/>
      <c r="T31" s="14"/>
      <c r="U31" s="14"/>
      <c r="V31" s="87"/>
      <c r="W31" s="87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</row>
    <row r="32" spans="1:52" ht="15.75" customHeight="1">
      <c r="A32" s="7"/>
      <c r="B32" s="12"/>
      <c r="C32" s="24"/>
      <c r="D32" s="89"/>
      <c r="E32" s="90"/>
      <c r="F32" s="49"/>
      <c r="G32" s="91"/>
      <c r="H32" s="90"/>
      <c r="I32" s="49"/>
      <c r="J32" s="170"/>
      <c r="K32" s="90"/>
      <c r="L32" s="49"/>
      <c r="M32" s="24"/>
      <c r="N32" s="94"/>
      <c r="O32" s="24"/>
      <c r="P32" s="90"/>
      <c r="Q32" s="49"/>
      <c r="R32" s="24"/>
      <c r="S32" s="94"/>
      <c r="T32" s="14"/>
      <c r="U32" s="14"/>
      <c r="V32" s="87"/>
      <c r="W32" s="87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</row>
    <row r="33" spans="1:52" ht="15.75" customHeight="1">
      <c r="A33" s="7"/>
      <c r="B33" s="12"/>
      <c r="C33" s="42"/>
      <c r="D33" s="82"/>
      <c r="E33" s="83"/>
      <c r="F33" s="31"/>
      <c r="G33" s="84"/>
      <c r="H33" s="83"/>
      <c r="I33" s="31"/>
      <c r="J33" s="42"/>
      <c r="K33" s="83"/>
      <c r="L33" s="31"/>
      <c r="M33" s="42"/>
      <c r="N33" s="60"/>
      <c r="O33" s="42"/>
      <c r="P33" s="83"/>
      <c r="Q33" s="34"/>
      <c r="R33" s="42"/>
      <c r="S33" s="60"/>
      <c r="T33" s="14"/>
      <c r="U33" s="14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ht="15.75" customHeight="1">
      <c r="A34" s="7"/>
      <c r="B34" s="12"/>
      <c r="C34" s="42"/>
      <c r="D34" s="82"/>
      <c r="E34" s="83"/>
      <c r="F34" s="31"/>
      <c r="G34" s="84"/>
      <c r="H34" s="83"/>
      <c r="I34" s="31"/>
      <c r="J34" s="42"/>
      <c r="K34" s="83"/>
      <c r="L34" s="31"/>
      <c r="M34" s="42"/>
      <c r="N34" s="60"/>
      <c r="O34" s="42"/>
      <c r="P34" s="83"/>
      <c r="Q34" s="34"/>
      <c r="R34" s="42"/>
      <c r="S34" s="60"/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</row>
    <row r="35" spans="1:52" ht="15.75" customHeight="1">
      <c r="A35" s="7"/>
      <c r="B35" s="12"/>
      <c r="C35" s="24"/>
      <c r="D35" s="89"/>
      <c r="E35" s="90"/>
      <c r="F35" s="49"/>
      <c r="G35" s="91"/>
      <c r="H35" s="90"/>
      <c r="I35" s="49"/>
      <c r="J35" s="24"/>
      <c r="K35" s="90"/>
      <c r="L35" s="49"/>
      <c r="M35" s="24"/>
      <c r="N35" s="94"/>
      <c r="O35" s="24"/>
      <c r="P35" s="90"/>
      <c r="Q35" s="34"/>
      <c r="R35" s="24"/>
      <c r="S35" s="94"/>
      <c r="T35" s="14"/>
      <c r="U35" s="14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</row>
    <row r="36" spans="1:52" ht="15.75" customHeight="1">
      <c r="A36" s="7"/>
      <c r="B36" s="12"/>
      <c r="C36" s="42"/>
      <c r="D36" s="82"/>
      <c r="E36" s="83"/>
      <c r="F36" s="31"/>
      <c r="G36" s="84"/>
      <c r="H36" s="83"/>
      <c r="I36" s="31"/>
      <c r="J36" s="42"/>
      <c r="K36" s="83"/>
      <c r="L36" s="666"/>
      <c r="M36" s="14"/>
      <c r="N36" s="60"/>
      <c r="O36" s="42"/>
      <c r="P36" s="83"/>
      <c r="Q36" s="56"/>
      <c r="R36" s="42"/>
      <c r="S36" s="60"/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ht="15.75" customHeight="1">
      <c r="A37" s="7"/>
      <c r="B37" s="12"/>
      <c r="C37" s="42"/>
      <c r="D37" s="82"/>
      <c r="E37" s="83"/>
      <c r="F37" s="31"/>
      <c r="G37" s="84"/>
      <c r="H37" s="83"/>
      <c r="I37" s="31"/>
      <c r="J37" s="42"/>
      <c r="K37" s="83"/>
      <c r="L37" s="667"/>
      <c r="M37" s="14"/>
      <c r="N37" s="60"/>
      <c r="O37" s="42"/>
      <c r="P37" s="83"/>
      <c r="Q37" s="34"/>
      <c r="R37" s="42"/>
      <c r="S37" s="60"/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</row>
    <row r="38" spans="1:52" ht="15.75" hidden="1" customHeight="1">
      <c r="A38" s="7"/>
      <c r="B38" s="12"/>
      <c r="C38" s="42"/>
      <c r="D38" s="82"/>
      <c r="E38" s="83"/>
      <c r="F38" s="31"/>
      <c r="G38" s="84"/>
      <c r="H38" s="83"/>
      <c r="I38" s="31"/>
      <c r="J38" s="42"/>
      <c r="K38" s="83"/>
      <c r="L38" s="667"/>
      <c r="M38" s="14"/>
      <c r="N38" s="60"/>
      <c r="O38" s="42"/>
      <c r="P38" s="83"/>
      <c r="Q38" s="34"/>
      <c r="R38" s="42"/>
      <c r="S38" s="60"/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</row>
    <row r="39" spans="1:52" ht="15.75" hidden="1" customHeight="1">
      <c r="A39" s="7"/>
      <c r="B39" s="12"/>
      <c r="C39" s="42"/>
      <c r="D39" s="82"/>
      <c r="E39" s="83"/>
      <c r="F39" s="31"/>
      <c r="G39" s="84"/>
      <c r="H39" s="83"/>
      <c r="I39" s="31"/>
      <c r="J39" s="42"/>
      <c r="K39" s="83"/>
      <c r="L39" s="667"/>
      <c r="M39" s="14"/>
      <c r="N39" s="60"/>
      <c r="O39" s="42"/>
      <c r="P39" s="83"/>
      <c r="Q39" s="34"/>
      <c r="R39" s="42"/>
      <c r="S39" s="60"/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</row>
    <row r="40" spans="1:52" ht="15.75" hidden="1" customHeight="1">
      <c r="A40" s="7"/>
      <c r="B40" s="12"/>
      <c r="C40" s="42"/>
      <c r="D40" s="82"/>
      <c r="E40" s="83"/>
      <c r="F40" s="31"/>
      <c r="G40" s="84"/>
      <c r="H40" s="83"/>
      <c r="I40" s="31"/>
      <c r="J40" s="42"/>
      <c r="K40" s="83"/>
      <c r="L40" s="668"/>
      <c r="M40" s="14"/>
      <c r="N40" s="60"/>
      <c r="O40" s="42"/>
      <c r="P40" s="83"/>
      <c r="Q40" s="34"/>
      <c r="R40" s="42"/>
      <c r="S40" s="60"/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ht="15.75" customHeight="1">
      <c r="A41" s="7"/>
      <c r="B41" s="12"/>
      <c r="C41" s="259"/>
      <c r="D41" s="100"/>
      <c r="E41" s="101"/>
      <c r="F41" s="102"/>
      <c r="G41" s="103"/>
      <c r="H41" s="101"/>
      <c r="I41" s="102"/>
      <c r="J41" s="103"/>
      <c r="K41" s="101"/>
      <c r="L41" s="102"/>
      <c r="M41" s="104"/>
      <c r="N41" s="102"/>
      <c r="O41" s="103"/>
      <c r="P41" s="101"/>
      <c r="Q41" s="105"/>
      <c r="R41" s="106"/>
      <c r="S41" s="102"/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</row>
    <row r="42" spans="1:52" ht="15.75" customHeight="1">
      <c r="A42" s="7"/>
      <c r="B42" s="12"/>
      <c r="C42" s="669"/>
      <c r="D42" s="14"/>
      <c r="E42" s="14"/>
      <c r="F42" s="31"/>
      <c r="G42" s="42"/>
      <c r="H42" s="14"/>
      <c r="I42" s="31"/>
      <c r="J42" s="42"/>
      <c r="K42" s="14"/>
      <c r="L42" s="34"/>
      <c r="M42" s="42"/>
      <c r="N42" s="60"/>
      <c r="O42" s="42"/>
      <c r="P42" s="14"/>
      <c r="Q42" s="34"/>
      <c r="R42" s="42"/>
      <c r="S42" s="60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</row>
    <row r="43" spans="1:52" ht="15.75" customHeight="1">
      <c r="A43" s="7"/>
      <c r="B43" s="12"/>
      <c r="C43" s="670"/>
      <c r="D43" s="82"/>
      <c r="E43" s="14"/>
      <c r="F43" s="49"/>
      <c r="G43" s="84"/>
      <c r="H43" s="14"/>
      <c r="I43" s="49"/>
      <c r="J43" s="42"/>
      <c r="K43" s="14"/>
      <c r="L43" s="34"/>
      <c r="M43" s="42"/>
      <c r="N43" s="60"/>
      <c r="O43" s="42"/>
      <c r="P43" s="14"/>
      <c r="Q43" s="34"/>
      <c r="R43" s="42"/>
      <c r="S43" s="60"/>
      <c r="T43" s="14"/>
      <c r="U43" s="1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ht="15.75" customHeight="1">
      <c r="A44" s="7"/>
      <c r="B44" s="12"/>
      <c r="C44" s="669"/>
      <c r="D44" s="110"/>
      <c r="E44" s="111"/>
      <c r="F44" s="31"/>
      <c r="G44" s="112"/>
      <c r="H44" s="111"/>
      <c r="I44" s="31"/>
      <c r="J44" s="113"/>
      <c r="K44" s="111"/>
      <c r="L44" s="56"/>
      <c r="M44" s="113"/>
      <c r="N44" s="115"/>
      <c r="O44" s="113"/>
      <c r="P44" s="111"/>
      <c r="Q44" s="56"/>
      <c r="R44" s="113"/>
      <c r="S44" s="115"/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</row>
    <row r="45" spans="1:52" ht="15.75" customHeight="1">
      <c r="A45" s="7"/>
      <c r="B45" s="12"/>
      <c r="C45" s="669"/>
      <c r="D45" s="82"/>
      <c r="E45" s="14"/>
      <c r="F45" s="31"/>
      <c r="G45" s="84"/>
      <c r="H45" s="14"/>
      <c r="I45" s="31"/>
      <c r="J45" s="42"/>
      <c r="K45" s="14"/>
      <c r="L45" s="34"/>
      <c r="M45" s="42"/>
      <c r="N45" s="60"/>
      <c r="O45" s="42"/>
      <c r="P45" s="14"/>
      <c r="Q45" s="34"/>
      <c r="R45" s="42"/>
      <c r="S45" s="60"/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</row>
    <row r="46" spans="1:52" ht="15.75" hidden="1" customHeight="1">
      <c r="A46" s="7"/>
      <c r="B46" s="12"/>
      <c r="C46" s="669"/>
      <c r="D46" s="82"/>
      <c r="E46" s="14"/>
      <c r="F46" s="31"/>
      <c r="G46" s="84"/>
      <c r="H46" s="14"/>
      <c r="I46" s="31"/>
      <c r="J46" s="42"/>
      <c r="K46" s="14"/>
      <c r="L46" s="34"/>
      <c r="M46" s="42"/>
      <c r="N46" s="60"/>
      <c r="O46" s="42"/>
      <c r="P46" s="14"/>
      <c r="Q46" s="34"/>
      <c r="R46" s="42"/>
      <c r="S46" s="60"/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</row>
    <row r="47" spans="1:52" ht="15.75" hidden="1" customHeight="1">
      <c r="A47" s="7"/>
      <c r="B47" s="12"/>
      <c r="C47" s="669"/>
      <c r="D47" s="82"/>
      <c r="E47" s="14"/>
      <c r="F47" s="31"/>
      <c r="G47" s="84"/>
      <c r="H47" s="14"/>
      <c r="I47" s="31"/>
      <c r="J47" s="42"/>
      <c r="K47" s="14"/>
      <c r="L47" s="34"/>
      <c r="M47" s="42"/>
      <c r="N47" s="60"/>
      <c r="O47" s="42"/>
      <c r="P47" s="14"/>
      <c r="Q47" s="34"/>
      <c r="R47" s="42"/>
      <c r="S47" s="60"/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</row>
    <row r="48" spans="1:52" ht="15.75" hidden="1" customHeight="1">
      <c r="A48" s="7"/>
      <c r="B48" s="12"/>
      <c r="C48" s="669"/>
      <c r="D48" s="82"/>
      <c r="E48" s="14"/>
      <c r="F48" s="31"/>
      <c r="G48" s="84"/>
      <c r="H48" s="14"/>
      <c r="I48" s="31"/>
      <c r="J48" s="42"/>
      <c r="K48" s="14"/>
      <c r="L48" s="34"/>
      <c r="M48" s="42"/>
      <c r="N48" s="60"/>
      <c r="O48" s="42"/>
      <c r="P48" s="14"/>
      <c r="Q48" s="34"/>
      <c r="R48" s="42"/>
      <c r="S48" s="60"/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</row>
    <row r="49" spans="1:52" ht="15.75" customHeight="1">
      <c r="A49" s="7"/>
      <c r="B49" s="12"/>
      <c r="C49" s="670"/>
      <c r="D49" s="82"/>
      <c r="E49" s="14"/>
      <c r="F49" s="49"/>
      <c r="G49" s="84"/>
      <c r="H49" s="14"/>
      <c r="I49" s="49"/>
      <c r="J49" s="42"/>
      <c r="K49" s="14"/>
      <c r="L49" s="49"/>
      <c r="M49" s="42"/>
      <c r="N49" s="60"/>
      <c r="O49" s="42"/>
      <c r="P49" s="14"/>
      <c r="Q49" s="49"/>
      <c r="R49" s="42"/>
      <c r="S49" s="60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</row>
    <row r="50" spans="1:52" ht="15.75" customHeight="1">
      <c r="A50" s="7"/>
      <c r="B50" s="12"/>
      <c r="C50" s="669"/>
      <c r="D50" s="110"/>
      <c r="E50" s="111"/>
      <c r="F50" s="31"/>
      <c r="G50" s="112"/>
      <c r="H50" s="111"/>
      <c r="I50" s="31"/>
      <c r="J50" s="113"/>
      <c r="K50" s="111"/>
      <c r="L50" s="34"/>
      <c r="M50" s="113"/>
      <c r="N50" s="115"/>
      <c r="O50" s="113"/>
      <c r="P50" s="111"/>
      <c r="Q50" s="34"/>
      <c r="R50" s="113"/>
      <c r="S50" s="115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</row>
    <row r="51" spans="1:52" ht="15.75" customHeight="1">
      <c r="A51" s="7"/>
      <c r="B51" s="12"/>
      <c r="C51" s="669"/>
      <c r="D51" s="82"/>
      <c r="E51" s="14"/>
      <c r="F51" s="31"/>
      <c r="G51" s="84"/>
      <c r="H51" s="14"/>
      <c r="I51" s="31"/>
      <c r="J51" s="42"/>
      <c r="K51" s="14"/>
      <c r="L51" s="34"/>
      <c r="M51" s="42"/>
      <c r="N51" s="60"/>
      <c r="O51" s="42"/>
      <c r="P51" s="14"/>
      <c r="Q51" s="34"/>
      <c r="R51" s="42"/>
      <c r="S51" s="60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</row>
    <row r="52" spans="1:52" ht="15.75" customHeight="1">
      <c r="A52" s="7"/>
      <c r="B52" s="12"/>
      <c r="C52" s="669"/>
      <c r="D52" s="82"/>
      <c r="E52" s="14"/>
      <c r="F52" s="31"/>
      <c r="G52" s="84"/>
      <c r="H52" s="14"/>
      <c r="I52" s="31"/>
      <c r="J52" s="42"/>
      <c r="K52" s="14"/>
      <c r="L52" s="34"/>
      <c r="M52" s="42"/>
      <c r="N52" s="60"/>
      <c r="O52" s="42"/>
      <c r="P52" s="14"/>
      <c r="Q52" s="34"/>
      <c r="R52" s="42"/>
      <c r="S52" s="60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ht="15.75" hidden="1" customHeight="1">
      <c r="A53" s="7"/>
      <c r="B53" s="12"/>
      <c r="C53" s="42"/>
      <c r="D53" s="89"/>
      <c r="E53" s="117"/>
      <c r="F53" s="31"/>
      <c r="G53" s="91"/>
      <c r="H53" s="117"/>
      <c r="I53" s="31"/>
      <c r="J53" s="24"/>
      <c r="K53" s="117"/>
      <c r="L53" s="34"/>
      <c r="M53" s="24"/>
      <c r="N53" s="94"/>
      <c r="O53" s="24"/>
      <c r="P53" s="117"/>
      <c r="Q53" s="34"/>
      <c r="R53" s="24"/>
      <c r="S53" s="9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</row>
    <row r="54" spans="1:52" ht="15.75" customHeight="1">
      <c r="A54" s="7"/>
      <c r="B54" s="12"/>
      <c r="C54" s="259"/>
      <c r="D54" s="100"/>
      <c r="E54" s="101"/>
      <c r="F54" s="102"/>
      <c r="G54" s="103"/>
      <c r="H54" s="101"/>
      <c r="I54" s="102"/>
      <c r="J54" s="103"/>
      <c r="K54" s="101"/>
      <c r="L54" s="102"/>
      <c r="M54" s="106"/>
      <c r="N54" s="102"/>
      <c r="O54" s="103"/>
      <c r="P54" s="101"/>
      <c r="Q54" s="102"/>
      <c r="R54" s="106"/>
      <c r="S54" s="102"/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</row>
    <row r="55" spans="1:52" ht="15.75" customHeight="1">
      <c r="A55" s="7"/>
      <c r="B55" s="12"/>
      <c r="C55" s="42"/>
      <c r="D55" s="82"/>
      <c r="E55" s="14"/>
      <c r="F55" s="31"/>
      <c r="G55" s="84"/>
      <c r="H55" s="14"/>
      <c r="I55" s="31"/>
      <c r="J55" s="42"/>
      <c r="K55" s="14"/>
      <c r="L55" s="34"/>
      <c r="M55" s="42"/>
      <c r="N55" s="60"/>
      <c r="O55" s="42"/>
      <c r="P55" s="14"/>
      <c r="Q55" s="34"/>
      <c r="R55" s="42"/>
      <c r="S55" s="60"/>
      <c r="T55" s="83"/>
      <c r="U55" s="14"/>
      <c r="V55" s="12"/>
      <c r="W55" s="87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</row>
    <row r="56" spans="1:52" ht="15.75" customHeight="1">
      <c r="A56" s="7"/>
      <c r="B56" s="12"/>
      <c r="C56" s="42"/>
      <c r="D56" s="82"/>
      <c r="E56" s="14"/>
      <c r="F56" s="31"/>
      <c r="G56" s="84"/>
      <c r="H56" s="14"/>
      <c r="I56" s="31"/>
      <c r="J56" s="42"/>
      <c r="K56" s="14"/>
      <c r="L56" s="34"/>
      <c r="M56" s="42"/>
      <c r="N56" s="60"/>
      <c r="O56" s="42"/>
      <c r="P56" s="14"/>
      <c r="Q56" s="34"/>
      <c r="R56" s="42"/>
      <c r="S56" s="60"/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</row>
    <row r="57" spans="1:52" ht="15.75" customHeight="1">
      <c r="A57" s="7"/>
      <c r="B57" s="12"/>
      <c r="C57" s="24"/>
      <c r="D57" s="89"/>
      <c r="E57" s="117"/>
      <c r="F57" s="49"/>
      <c r="G57" s="91"/>
      <c r="H57" s="117"/>
      <c r="I57" s="49"/>
      <c r="J57" s="24"/>
      <c r="K57" s="117"/>
      <c r="L57" s="49"/>
      <c r="M57" s="24"/>
      <c r="N57" s="94"/>
      <c r="O57" s="24"/>
      <c r="P57" s="117"/>
      <c r="Q57" s="49"/>
      <c r="R57" s="24"/>
      <c r="S57" s="94"/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</row>
    <row r="58" spans="1:52" ht="15.75" customHeight="1">
      <c r="A58" s="7"/>
      <c r="B58" s="12"/>
      <c r="C58" s="42"/>
      <c r="D58" s="82"/>
      <c r="E58" s="14"/>
      <c r="F58" s="31"/>
      <c r="G58" s="84"/>
      <c r="H58" s="14"/>
      <c r="I58" s="31"/>
      <c r="J58" s="42"/>
      <c r="K58" s="14"/>
      <c r="L58" s="34"/>
      <c r="M58" s="42"/>
      <c r="N58" s="60"/>
      <c r="O58" s="42"/>
      <c r="P58" s="14"/>
      <c r="Q58" s="34"/>
      <c r="R58" s="42"/>
      <c r="S58" s="60"/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</row>
    <row r="59" spans="1:52" ht="15.75" customHeight="1">
      <c r="A59" s="7"/>
      <c r="B59" s="12"/>
      <c r="C59" s="42"/>
      <c r="D59" s="82"/>
      <c r="E59" s="14"/>
      <c r="F59" s="31"/>
      <c r="G59" s="84"/>
      <c r="H59" s="14"/>
      <c r="I59" s="31"/>
      <c r="J59" s="42"/>
      <c r="K59" s="14"/>
      <c r="L59" s="34"/>
      <c r="M59" s="42"/>
      <c r="N59" s="60"/>
      <c r="O59" s="42"/>
      <c r="P59" s="14"/>
      <c r="Q59" s="34"/>
      <c r="R59" s="42"/>
      <c r="S59" s="60"/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</row>
    <row r="60" spans="1:52" ht="15.75" customHeight="1">
      <c r="A60" s="7"/>
      <c r="B60" s="12"/>
      <c r="C60" s="24"/>
      <c r="D60" s="89"/>
      <c r="E60" s="117"/>
      <c r="F60" s="49"/>
      <c r="G60" s="91"/>
      <c r="H60" s="117"/>
      <c r="I60" s="49"/>
      <c r="J60" s="24"/>
      <c r="K60" s="117"/>
      <c r="L60" s="49"/>
      <c r="M60" s="24"/>
      <c r="N60" s="94"/>
      <c r="O60" s="24"/>
      <c r="P60" s="117"/>
      <c r="Q60" s="49"/>
      <c r="R60" s="24"/>
      <c r="S60" s="94"/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</row>
    <row r="61" spans="1:52" ht="15.75" customHeight="1">
      <c r="A61" s="7"/>
      <c r="B61" s="12"/>
      <c r="C61" s="42"/>
      <c r="D61" s="82"/>
      <c r="E61" s="14"/>
      <c r="F61" s="31"/>
      <c r="G61" s="84"/>
      <c r="H61" s="14"/>
      <c r="I61" s="31"/>
      <c r="J61" s="42"/>
      <c r="K61" s="14"/>
      <c r="L61" s="34"/>
      <c r="M61" s="42"/>
      <c r="N61" s="60"/>
      <c r="O61" s="42"/>
      <c r="P61" s="14"/>
      <c r="Q61" s="34"/>
      <c r="R61" s="42"/>
      <c r="S61" s="60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ht="15.75" customHeight="1">
      <c r="A62" s="7"/>
      <c r="B62" s="12"/>
      <c r="C62" s="42"/>
      <c r="D62" s="82"/>
      <c r="E62" s="14"/>
      <c r="F62" s="31"/>
      <c r="G62" s="84"/>
      <c r="H62" s="14"/>
      <c r="I62" s="31"/>
      <c r="J62" s="42"/>
      <c r="K62" s="14"/>
      <c r="L62" s="34"/>
      <c r="M62" s="42"/>
      <c r="N62" s="60"/>
      <c r="O62" s="42"/>
      <c r="P62" s="14"/>
      <c r="Q62" s="34"/>
      <c r="R62" s="42"/>
      <c r="S62" s="60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ht="15.75" customHeight="1">
      <c r="A63" s="7"/>
      <c r="B63" s="12"/>
      <c r="C63" s="42"/>
      <c r="D63" s="82"/>
      <c r="E63" s="14"/>
      <c r="F63" s="31"/>
      <c r="G63" s="84"/>
      <c r="H63" s="14"/>
      <c r="I63" s="31"/>
      <c r="J63" s="42"/>
      <c r="K63" s="14"/>
      <c r="L63" s="34"/>
      <c r="M63" s="42"/>
      <c r="N63" s="60"/>
      <c r="O63" s="42"/>
      <c r="P63" s="14"/>
      <c r="Q63" s="34"/>
      <c r="R63" s="42"/>
      <c r="S63" s="60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</row>
    <row r="64" spans="1:52" ht="15.75" customHeight="1">
      <c r="A64" s="7"/>
      <c r="B64" s="12"/>
      <c r="C64" s="42"/>
      <c r="D64" s="82"/>
      <c r="E64" s="14"/>
      <c r="F64" s="31"/>
      <c r="G64" s="84"/>
      <c r="H64" s="14"/>
      <c r="I64" s="31"/>
      <c r="J64" s="42"/>
      <c r="K64" s="14"/>
      <c r="L64" s="34"/>
      <c r="M64" s="42"/>
      <c r="N64" s="60"/>
      <c r="O64" s="42"/>
      <c r="P64" s="14"/>
      <c r="Q64" s="34"/>
      <c r="R64" s="42"/>
      <c r="S64" s="60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</row>
    <row r="65" spans="1:52" ht="15.75" customHeight="1">
      <c r="A65" s="7"/>
      <c r="B65" s="12"/>
      <c r="C65" s="42"/>
      <c r="D65" s="82"/>
      <c r="E65" s="14"/>
      <c r="F65" s="31"/>
      <c r="G65" s="84"/>
      <c r="H65" s="14"/>
      <c r="I65" s="31"/>
      <c r="J65" s="42"/>
      <c r="K65" s="14"/>
      <c r="L65" s="34"/>
      <c r="M65" s="42"/>
      <c r="N65" s="60"/>
      <c r="O65" s="42"/>
      <c r="P65" s="14"/>
      <c r="Q65" s="34"/>
      <c r="R65" s="42"/>
      <c r="S65" s="60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ht="15.75" customHeight="1">
      <c r="A66" s="7"/>
      <c r="B66" s="12"/>
      <c r="C66" s="42"/>
      <c r="D66" s="82"/>
      <c r="E66" s="14"/>
      <c r="F66" s="31"/>
      <c r="G66" s="84"/>
      <c r="H66" s="14"/>
      <c r="I66" s="31"/>
      <c r="J66" s="42"/>
      <c r="K66" s="14"/>
      <c r="L66" s="34"/>
      <c r="M66" s="42"/>
      <c r="N66" s="60"/>
      <c r="O66" s="42"/>
      <c r="P66" s="14"/>
      <c r="Q66" s="34"/>
      <c r="R66" s="42"/>
      <c r="S66" s="60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ht="15.75" customHeight="1">
      <c r="A67" s="7"/>
      <c r="B67" s="12"/>
      <c r="C67" s="42"/>
      <c r="D67" s="82"/>
      <c r="E67" s="14"/>
      <c r="F67" s="31"/>
      <c r="G67" s="84"/>
      <c r="H67" s="14"/>
      <c r="I67" s="31"/>
      <c r="J67" s="42"/>
      <c r="K67" s="14"/>
      <c r="L67" s="34"/>
      <c r="M67" s="42"/>
      <c r="N67" s="60"/>
      <c r="O67" s="42"/>
      <c r="P67" s="14"/>
      <c r="Q67" s="34"/>
      <c r="R67" s="42"/>
      <c r="S67" s="60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</row>
    <row r="68" spans="1:52" ht="15.75" customHeight="1">
      <c r="A68" s="7"/>
      <c r="B68" s="12"/>
      <c r="C68" s="42"/>
      <c r="D68" s="82"/>
      <c r="E68" s="14"/>
      <c r="F68" s="31"/>
      <c r="G68" s="84"/>
      <c r="H68" s="14"/>
      <c r="I68" s="31"/>
      <c r="J68" s="42"/>
      <c r="K68" s="14"/>
      <c r="L68" s="34"/>
      <c r="M68" s="42"/>
      <c r="N68" s="60"/>
      <c r="O68" s="42"/>
      <c r="P68" s="14"/>
      <c r="Q68" s="34"/>
      <c r="R68" s="42"/>
      <c r="S68" s="60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</row>
    <row r="69" spans="1:52" ht="15.75" hidden="1" customHeight="1">
      <c r="A69" s="7"/>
      <c r="B69" s="12"/>
      <c r="C69" s="42"/>
      <c r="D69" s="82"/>
      <c r="E69" s="14"/>
      <c r="F69" s="31"/>
      <c r="G69" s="84"/>
      <c r="H69" s="14"/>
      <c r="I69" s="31"/>
      <c r="J69" s="42"/>
      <c r="K69" s="14"/>
      <c r="L69" s="34"/>
      <c r="M69" s="42"/>
      <c r="N69" s="60"/>
      <c r="O69" s="42"/>
      <c r="P69" s="14"/>
      <c r="Q69" s="34"/>
      <c r="R69" s="42"/>
      <c r="S69" s="60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</row>
    <row r="70" spans="1:52" ht="15.75" hidden="1" customHeight="1">
      <c r="A70" s="7"/>
      <c r="B70" s="12"/>
      <c r="C70" s="42"/>
      <c r="D70" s="82"/>
      <c r="E70" s="14"/>
      <c r="F70" s="31"/>
      <c r="G70" s="84"/>
      <c r="H70" s="14"/>
      <c r="I70" s="31"/>
      <c r="J70" s="42"/>
      <c r="K70" s="14"/>
      <c r="L70" s="34"/>
      <c r="M70" s="42"/>
      <c r="N70" s="60"/>
      <c r="O70" s="42"/>
      <c r="P70" s="14"/>
      <c r="Q70" s="34"/>
      <c r="R70" s="42"/>
      <c r="S70" s="60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ht="15.75" hidden="1" customHeight="1">
      <c r="A71" s="7"/>
      <c r="B71" s="12"/>
      <c r="C71" s="42"/>
      <c r="D71" s="82"/>
      <c r="E71" s="14"/>
      <c r="F71" s="31"/>
      <c r="G71" s="84"/>
      <c r="H71" s="14"/>
      <c r="I71" s="31"/>
      <c r="J71" s="42"/>
      <c r="K71" s="14"/>
      <c r="L71" s="34"/>
      <c r="M71" s="42"/>
      <c r="N71" s="60"/>
      <c r="O71" s="42"/>
      <c r="P71" s="14"/>
      <c r="Q71" s="34"/>
      <c r="R71" s="42"/>
      <c r="S71" s="60"/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</row>
    <row r="72" spans="1:52" ht="15.75" customHeight="1">
      <c r="A72" s="7"/>
      <c r="B72" s="12"/>
      <c r="C72" s="259"/>
      <c r="D72" s="100"/>
      <c r="E72" s="101"/>
      <c r="F72" s="102"/>
      <c r="G72" s="103"/>
      <c r="H72" s="101"/>
      <c r="I72" s="102"/>
      <c r="J72" s="103"/>
      <c r="K72" s="101"/>
      <c r="L72" s="102"/>
      <c r="M72" s="106"/>
      <c r="N72" s="102"/>
      <c r="O72" s="103"/>
      <c r="P72" s="101"/>
      <c r="Q72" s="102"/>
      <c r="R72" s="106"/>
      <c r="S72" s="102"/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</row>
    <row r="73" spans="1:52" ht="15.75" customHeight="1">
      <c r="A73" s="7"/>
      <c r="B73" s="12"/>
      <c r="C73" s="24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4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ht="15.75" customHeight="1">
      <c r="A74" s="7"/>
      <c r="B74" s="12"/>
      <c r="C74" s="259"/>
      <c r="D74" s="100"/>
      <c r="E74" s="101"/>
      <c r="F74" s="102"/>
      <c r="G74" s="103"/>
      <c r="H74" s="101"/>
      <c r="I74" s="102"/>
      <c r="J74" s="103"/>
      <c r="K74" s="101"/>
      <c r="L74" s="102"/>
      <c r="M74" s="106"/>
      <c r="N74" s="119"/>
      <c r="O74" s="103"/>
      <c r="P74" s="101"/>
      <c r="Q74" s="102"/>
      <c r="R74" s="106"/>
      <c r="S74" s="119"/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</row>
    <row r="75" spans="1:52" ht="15.75" customHeight="1">
      <c r="A75" s="7"/>
      <c r="B75" s="12"/>
      <c r="C75" s="42"/>
      <c r="D75" s="82"/>
      <c r="E75" s="14"/>
      <c r="F75" s="31"/>
      <c r="G75" s="84"/>
      <c r="H75" s="14"/>
      <c r="I75" s="31"/>
      <c r="J75" s="42"/>
      <c r="K75" s="14"/>
      <c r="L75" s="34"/>
      <c r="M75" s="42"/>
      <c r="N75" s="60"/>
      <c r="O75" s="42"/>
      <c r="P75" s="14"/>
      <c r="Q75" s="34"/>
      <c r="R75" s="42"/>
      <c r="S75" s="60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</row>
    <row r="76" spans="1:52" ht="15.75" customHeight="1">
      <c r="A76" s="7"/>
      <c r="B76" s="12"/>
      <c r="C76" s="42"/>
      <c r="D76" s="82"/>
      <c r="E76" s="14"/>
      <c r="F76" s="31"/>
      <c r="G76" s="84"/>
      <c r="H76" s="14"/>
      <c r="I76" s="31"/>
      <c r="J76" s="42"/>
      <c r="K76" s="14"/>
      <c r="L76" s="34"/>
      <c r="M76" s="42"/>
      <c r="N76" s="60"/>
      <c r="O76" s="42"/>
      <c r="P76" s="14"/>
      <c r="Q76" s="34"/>
      <c r="R76" s="42"/>
      <c r="S76" s="60"/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</row>
    <row r="77" spans="1:52" ht="15.75" customHeight="1">
      <c r="A77" s="7"/>
      <c r="B77" s="12"/>
      <c r="C77" s="42"/>
      <c r="D77" s="82"/>
      <c r="E77" s="14"/>
      <c r="F77" s="31"/>
      <c r="G77" s="84"/>
      <c r="H77" s="14"/>
      <c r="I77" s="31"/>
      <c r="J77" s="42"/>
      <c r="K77" s="14"/>
      <c r="L77" s="34"/>
      <c r="M77" s="42"/>
      <c r="N77" s="60"/>
      <c r="O77" s="42"/>
      <c r="P77" s="14"/>
      <c r="Q77" s="34"/>
      <c r="R77" s="42"/>
      <c r="S77" s="60"/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</row>
    <row r="78" spans="1:52" ht="15.75" customHeight="1">
      <c r="A78" s="7"/>
      <c r="B78" s="12"/>
      <c r="C78" s="42"/>
      <c r="D78" s="82"/>
      <c r="E78" s="14"/>
      <c r="F78" s="31"/>
      <c r="G78" s="84"/>
      <c r="H78" s="14"/>
      <c r="I78" s="31"/>
      <c r="J78" s="42"/>
      <c r="K78" s="14"/>
      <c r="L78" s="34"/>
      <c r="M78" s="42"/>
      <c r="N78" s="60"/>
      <c r="O78" s="42"/>
      <c r="P78" s="14"/>
      <c r="Q78" s="34"/>
      <c r="R78" s="42"/>
      <c r="S78" s="60"/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</row>
    <row r="79" spans="1:52" ht="15.75" hidden="1" customHeight="1">
      <c r="A79" s="7"/>
      <c r="B79" s="12"/>
      <c r="C79" s="42"/>
      <c r="D79" s="82"/>
      <c r="E79" s="14"/>
      <c r="F79" s="31"/>
      <c r="G79" s="84"/>
      <c r="H79" s="14"/>
      <c r="I79" s="31"/>
      <c r="J79" s="42"/>
      <c r="K79" s="14"/>
      <c r="L79" s="34"/>
      <c r="M79" s="42"/>
      <c r="N79" s="60"/>
      <c r="O79" s="42"/>
      <c r="P79" s="14"/>
      <c r="Q79" s="34"/>
      <c r="R79" s="42"/>
      <c r="S79" s="60"/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</row>
    <row r="80" spans="1:52" ht="15.75" hidden="1" customHeight="1">
      <c r="A80" s="7"/>
      <c r="B80" s="12"/>
      <c r="C80" s="42"/>
      <c r="D80" s="82"/>
      <c r="E80" s="14"/>
      <c r="F80" s="31"/>
      <c r="G80" s="84"/>
      <c r="H80" s="14"/>
      <c r="I80" s="31"/>
      <c r="J80" s="42"/>
      <c r="K80" s="14"/>
      <c r="L80" s="34"/>
      <c r="M80" s="42"/>
      <c r="N80" s="60"/>
      <c r="O80" s="42"/>
      <c r="P80" s="14"/>
      <c r="Q80" s="34"/>
      <c r="R80" s="42"/>
      <c r="S80" s="60"/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</row>
    <row r="81" spans="1:52" ht="15.75" hidden="1" customHeight="1">
      <c r="A81" s="7"/>
      <c r="B81" s="12"/>
      <c r="C81" s="42"/>
      <c r="D81" s="82"/>
      <c r="E81" s="14"/>
      <c r="F81" s="31"/>
      <c r="G81" s="84"/>
      <c r="H81" s="14"/>
      <c r="I81" s="31"/>
      <c r="J81" s="42"/>
      <c r="K81" s="14"/>
      <c r="L81" s="34"/>
      <c r="M81" s="42"/>
      <c r="N81" s="60"/>
      <c r="O81" s="42"/>
      <c r="P81" s="14"/>
      <c r="Q81" s="34"/>
      <c r="R81" s="42"/>
      <c r="S81" s="60"/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</row>
    <row r="82" spans="1:52" ht="15.75" customHeight="1">
      <c r="A82" s="7"/>
      <c r="B82" s="12"/>
      <c r="C82" s="42"/>
      <c r="D82" s="82"/>
      <c r="E82" s="14"/>
      <c r="F82" s="31"/>
      <c r="G82" s="84"/>
      <c r="H82" s="14"/>
      <c r="I82" s="31"/>
      <c r="J82" s="42"/>
      <c r="K82" s="14"/>
      <c r="L82" s="34"/>
      <c r="M82" s="42"/>
      <c r="N82" s="60"/>
      <c r="O82" s="42"/>
      <c r="P82" s="14"/>
      <c r="Q82" s="34"/>
      <c r="R82" s="42"/>
      <c r="S82" s="60"/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ht="15.75" customHeight="1">
      <c r="A83" s="7"/>
      <c r="B83" s="12"/>
      <c r="C83" s="259"/>
      <c r="D83" s="100"/>
      <c r="E83" s="101"/>
      <c r="F83" s="102"/>
      <c r="G83" s="103"/>
      <c r="H83" s="101"/>
      <c r="I83" s="102"/>
      <c r="J83" s="103"/>
      <c r="K83" s="101"/>
      <c r="L83" s="102"/>
      <c r="M83" s="106"/>
      <c r="N83" s="102"/>
      <c r="O83" s="103"/>
      <c r="P83" s="101"/>
      <c r="Q83" s="102"/>
      <c r="R83" s="106"/>
      <c r="S83" s="102"/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ht="15.75" customHeight="1">
      <c r="A84" s="7"/>
      <c r="B84" s="12"/>
      <c r="C84" s="67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8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</row>
    <row r="85" spans="1:52" ht="15.75" customHeight="1" thickBot="1">
      <c r="A85" s="7"/>
      <c r="B85" s="12"/>
      <c r="C85" s="672"/>
      <c r="D85" s="673"/>
      <c r="E85" s="674"/>
      <c r="F85" s="237"/>
      <c r="G85" s="675"/>
      <c r="H85" s="674"/>
      <c r="I85" s="237"/>
      <c r="J85" s="675"/>
      <c r="K85" s="673"/>
      <c r="L85" s="237"/>
      <c r="M85" s="675"/>
      <c r="N85" s="237"/>
      <c r="O85" s="675"/>
      <c r="P85" s="673"/>
      <c r="Q85" s="237"/>
      <c r="R85" s="675"/>
      <c r="S85" s="237"/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</row>
    <row r="86" spans="1:52" ht="15.75" customHeight="1" thickTop="1">
      <c r="A86" s="7"/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ht="40.5" customHeight="1">
      <c r="A87" s="7"/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</row>
    <row r="88" spans="1:52" ht="15.75" hidden="1" customHeight="1">
      <c r="A88" s="7"/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</row>
    <row r="89" spans="1:52" ht="33" customHeight="1">
      <c r="A89" s="7"/>
      <c r="B89" s="1"/>
      <c r="C89" s="6"/>
      <c r="D89" s="2"/>
      <c r="E89" s="2"/>
      <c r="F89" s="2"/>
      <c r="G89" s="2"/>
      <c r="H89" s="1"/>
      <c r="I89" s="1"/>
      <c r="J89" s="1"/>
      <c r="K89" s="749"/>
      <c r="L89" s="2"/>
      <c r="M89" s="2"/>
      <c r="N89" s="1"/>
      <c r="O89" s="1"/>
      <c r="P89" s="2"/>
      <c r="Q89" s="1"/>
      <c r="R89" s="2"/>
      <c r="S89" s="5"/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</row>
    <row r="90" spans="1:52" ht="15.75" customHeight="1" thickBot="1">
      <c r="A90" s="7"/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</row>
    <row r="91" spans="1:52" ht="15.75" customHeight="1" thickTop="1">
      <c r="A91" s="7"/>
      <c r="B91" s="12"/>
      <c r="C91" s="662"/>
      <c r="D91" s="784"/>
      <c r="E91" s="785"/>
      <c r="F91" s="786"/>
      <c r="G91" s="787"/>
      <c r="H91" s="785"/>
      <c r="I91" s="786"/>
      <c r="J91" s="787"/>
      <c r="K91" s="785"/>
      <c r="L91" s="786"/>
      <c r="M91" s="787"/>
      <c r="N91" s="786"/>
      <c r="O91" s="784"/>
      <c r="P91" s="785"/>
      <c r="Q91" s="786"/>
      <c r="R91" s="787"/>
      <c r="S91" s="786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</row>
    <row r="92" spans="1:52" ht="15.75" customHeight="1">
      <c r="A92" s="7"/>
      <c r="B92" s="12"/>
      <c r="C92" s="42"/>
      <c r="D92" s="139"/>
      <c r="E92" s="81"/>
      <c r="F92" s="140"/>
      <c r="G92" s="141"/>
      <c r="H92" s="81"/>
      <c r="I92" s="140"/>
      <c r="J92" s="141"/>
      <c r="K92" s="81"/>
      <c r="L92" s="140"/>
      <c r="M92" s="141"/>
      <c r="N92" s="140"/>
      <c r="O92" s="81"/>
      <c r="P92" s="81"/>
      <c r="Q92" s="140"/>
      <c r="R92" s="141"/>
      <c r="S92" s="140"/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</row>
    <row r="93" spans="1:52" ht="24" customHeight="1">
      <c r="A93" s="7"/>
      <c r="B93" s="12"/>
      <c r="C93" s="24"/>
      <c r="D93" s="48"/>
      <c r="E93" s="48"/>
      <c r="F93" s="49"/>
      <c r="G93" s="52"/>
      <c r="H93" s="48"/>
      <c r="I93" s="49"/>
      <c r="J93" s="24"/>
      <c r="K93" s="48"/>
      <c r="L93" s="49"/>
      <c r="M93" s="143"/>
      <c r="N93" s="144"/>
      <c r="O93" s="24"/>
      <c r="P93" s="48"/>
      <c r="Q93" s="49"/>
      <c r="R93" s="143"/>
      <c r="S93" s="144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</row>
    <row r="94" spans="1:52" ht="21.75" customHeight="1">
      <c r="A94" s="7"/>
      <c r="B94" s="12"/>
      <c r="C94" s="42"/>
      <c r="D94" s="31"/>
      <c r="E94" s="31"/>
      <c r="F94" s="31"/>
      <c r="G94" s="32"/>
      <c r="H94" s="31"/>
      <c r="I94" s="31"/>
      <c r="J94" s="32"/>
      <c r="K94" s="31"/>
      <c r="L94" s="34"/>
      <c r="M94" s="32"/>
      <c r="N94" s="34"/>
      <c r="O94" s="32"/>
      <c r="P94" s="31"/>
      <c r="Q94" s="34"/>
      <c r="R94" s="32"/>
      <c r="S94" s="34"/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</row>
    <row r="95" spans="1:52" ht="18.75" customHeight="1">
      <c r="A95" s="7"/>
      <c r="B95" s="12"/>
      <c r="C95" s="42"/>
      <c r="D95" s="31"/>
      <c r="E95" s="48"/>
      <c r="F95" s="31"/>
      <c r="G95" s="32"/>
      <c r="H95" s="31"/>
      <c r="I95" s="31"/>
      <c r="J95" s="32"/>
      <c r="K95" s="31"/>
      <c r="L95" s="34"/>
      <c r="M95" s="32"/>
      <c r="N95" s="34"/>
      <c r="O95" s="32"/>
      <c r="P95" s="31"/>
      <c r="Q95" s="34"/>
      <c r="R95" s="32"/>
      <c r="S95" s="34"/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</row>
    <row r="96" spans="1:52" ht="15.75" customHeight="1">
      <c r="A96" s="7"/>
      <c r="B96" s="12"/>
      <c r="C96" s="663"/>
      <c r="D96" s="37"/>
      <c r="E96" s="31"/>
      <c r="F96" s="38"/>
      <c r="G96" s="39"/>
      <c r="H96" s="37"/>
      <c r="I96" s="38"/>
      <c r="J96" s="39"/>
      <c r="K96" s="37"/>
      <c r="L96" s="38"/>
      <c r="M96" s="39"/>
      <c r="N96" s="38"/>
      <c r="O96" s="39"/>
      <c r="P96" s="37"/>
      <c r="Q96" s="38"/>
      <c r="R96" s="39"/>
      <c r="S96" s="38"/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</row>
    <row r="97" spans="1:52" ht="15.75" customHeight="1">
      <c r="A97" s="7"/>
      <c r="B97" s="12"/>
      <c r="C97" s="42"/>
      <c r="D97" s="14"/>
      <c r="E97" s="31"/>
      <c r="F97" s="41"/>
      <c r="G97" s="42"/>
      <c r="H97" s="14"/>
      <c r="I97" s="41"/>
      <c r="J97" s="42"/>
      <c r="K97" s="14"/>
      <c r="L97" s="41"/>
      <c r="M97" s="43"/>
      <c r="N97" s="44"/>
      <c r="O97" s="42"/>
      <c r="P97" s="14"/>
      <c r="Q97" s="41"/>
      <c r="R97" s="43"/>
      <c r="S97" s="44"/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</row>
    <row r="98" spans="1:52" ht="15.75" customHeight="1">
      <c r="A98" s="7"/>
      <c r="B98" s="12"/>
      <c r="C98" s="42"/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4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</row>
    <row r="99" spans="1:52" ht="15.75" customHeight="1">
      <c r="A99" s="7"/>
      <c r="B99" s="12"/>
      <c r="C99" s="42"/>
      <c r="D99" s="31"/>
      <c r="E99" s="31"/>
      <c r="F99" s="31"/>
      <c r="G99" s="163"/>
      <c r="H99" s="31"/>
      <c r="I99" s="31"/>
      <c r="J99" s="32"/>
      <c r="K99" s="31"/>
      <c r="L99" s="34"/>
      <c r="M99" s="32"/>
      <c r="N99" s="34"/>
      <c r="O99" s="32"/>
      <c r="P99" s="31"/>
      <c r="Q99" s="34"/>
      <c r="R99" s="32"/>
      <c r="S99" s="34"/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ht="15.75" customHeight="1">
      <c r="A100" s="7"/>
      <c r="B100" s="12"/>
      <c r="C100" s="24"/>
      <c r="D100" s="48"/>
      <c r="E100" s="48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8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ht="15.75" customHeight="1">
      <c r="A101" s="7"/>
      <c r="B101" s="12"/>
      <c r="C101" s="42"/>
      <c r="D101" s="31"/>
      <c r="E101" s="31"/>
      <c r="F101" s="34"/>
      <c r="G101" s="32"/>
      <c r="H101" s="31"/>
      <c r="I101" s="31"/>
      <c r="J101" s="32"/>
      <c r="K101" s="31"/>
      <c r="L101" s="34"/>
      <c r="M101" s="32"/>
      <c r="N101" s="34"/>
      <c r="O101" s="32"/>
      <c r="P101" s="31"/>
      <c r="Q101" s="34"/>
      <c r="R101" s="32"/>
      <c r="S101" s="3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</row>
    <row r="102" spans="1:52" ht="15.75" customHeight="1">
      <c r="A102" s="7"/>
      <c r="B102" s="12"/>
      <c r="C102" s="42"/>
      <c r="D102" s="31"/>
      <c r="E102" s="31"/>
      <c r="F102" s="34"/>
      <c r="G102" s="32"/>
      <c r="H102" s="31"/>
      <c r="I102" s="31"/>
      <c r="J102" s="32"/>
      <c r="K102" s="31"/>
      <c r="L102" s="34"/>
      <c r="M102" s="32"/>
      <c r="N102" s="34"/>
      <c r="O102" s="32"/>
      <c r="P102" s="31"/>
      <c r="Q102" s="34"/>
      <c r="R102" s="32"/>
      <c r="S102" s="3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</row>
    <row r="103" spans="1:52" ht="15.75" customHeight="1">
      <c r="A103" s="7"/>
      <c r="B103" s="12"/>
      <c r="C103" s="42"/>
      <c r="D103" s="31"/>
      <c r="E103" s="48"/>
      <c r="F103" s="34"/>
      <c r="G103" s="32"/>
      <c r="H103" s="48"/>
      <c r="I103" s="31"/>
      <c r="J103" s="32"/>
      <c r="K103" s="48"/>
      <c r="L103" s="34"/>
      <c r="M103" s="52"/>
      <c r="N103" s="34"/>
      <c r="O103" s="32"/>
      <c r="P103" s="48"/>
      <c r="Q103" s="34"/>
      <c r="R103" s="32"/>
      <c r="S103" s="3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</row>
    <row r="104" spans="1:52" ht="15.75" customHeight="1">
      <c r="A104" s="7"/>
      <c r="B104" s="12"/>
      <c r="C104" s="663"/>
      <c r="D104" s="37"/>
      <c r="E104" s="31"/>
      <c r="F104" s="38"/>
      <c r="G104" s="39"/>
      <c r="H104" s="37"/>
      <c r="I104" s="38"/>
      <c r="J104" s="39"/>
      <c r="K104" s="37"/>
      <c r="L104" s="38"/>
      <c r="M104" s="32"/>
      <c r="N104" s="38"/>
      <c r="O104" s="39"/>
      <c r="P104" s="37"/>
      <c r="Q104" s="38"/>
      <c r="R104" s="57"/>
      <c r="S104" s="38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</row>
    <row r="105" spans="1:52" ht="15.75" customHeight="1">
      <c r="A105" s="7"/>
      <c r="B105" s="12"/>
      <c r="C105" s="42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/>
      <c r="O105" s="42"/>
      <c r="P105" s="14"/>
      <c r="Q105" s="60"/>
      <c r="R105" s="61"/>
      <c r="S105" s="4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</row>
    <row r="106" spans="1:52" ht="15.75" customHeight="1" thickBot="1">
      <c r="A106" s="7"/>
      <c r="B106" s="12"/>
      <c r="C106" s="42"/>
      <c r="D106" s="14"/>
      <c r="E106" s="14"/>
      <c r="F106" s="60"/>
      <c r="G106" s="42"/>
      <c r="H106" s="150"/>
      <c r="I106" s="60"/>
      <c r="J106" s="42"/>
      <c r="K106" s="31"/>
      <c r="L106" s="60"/>
      <c r="M106" s="43"/>
      <c r="N106" s="44"/>
      <c r="O106" s="42"/>
      <c r="P106" s="14"/>
      <c r="Q106" s="60"/>
      <c r="R106" s="61"/>
      <c r="S106" s="4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ht="15.75" customHeight="1" thickTop="1">
      <c r="A107" s="7"/>
      <c r="B107" s="12"/>
      <c r="C107" s="664"/>
      <c r="D107" s="64"/>
      <c r="E107" s="68"/>
      <c r="F107" s="66"/>
      <c r="G107" s="67"/>
      <c r="H107" s="68"/>
      <c r="I107" s="66"/>
      <c r="J107" s="67"/>
      <c r="K107" s="68"/>
      <c r="L107" s="66"/>
      <c r="M107" s="67"/>
      <c r="N107" s="66"/>
      <c r="O107" s="67"/>
      <c r="P107" s="68"/>
      <c r="Q107" s="66"/>
      <c r="R107" s="67"/>
      <c r="S107" s="66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</row>
    <row r="108" spans="1:52" ht="19.5" customHeight="1" thickBot="1">
      <c r="A108" s="7"/>
      <c r="B108" s="12"/>
      <c r="C108" s="73"/>
      <c r="D108" s="71"/>
      <c r="E108" s="71"/>
      <c r="F108" s="72"/>
      <c r="G108" s="73"/>
      <c r="H108" s="71"/>
      <c r="I108" s="72"/>
      <c r="J108" s="73"/>
      <c r="K108" s="71"/>
      <c r="L108" s="72"/>
      <c r="M108" s="74"/>
      <c r="N108" s="75"/>
      <c r="O108" s="73"/>
      <c r="P108" s="71"/>
      <c r="Q108" s="72"/>
      <c r="R108" s="74"/>
      <c r="S108" s="676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</row>
    <row r="109" spans="1:52" ht="15.75" customHeight="1" thickTop="1">
      <c r="A109" s="7"/>
      <c r="B109" s="12"/>
      <c r="C109" s="79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ht="15.75" customHeight="1">
      <c r="A110" s="7"/>
      <c r="B110" s="12"/>
      <c r="C110" s="665"/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41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</row>
    <row r="111" spans="1:52" ht="15.75" customHeight="1">
      <c r="A111" s="7"/>
      <c r="B111" s="12"/>
      <c r="C111" s="42"/>
      <c r="D111" s="82"/>
      <c r="E111" s="83"/>
      <c r="F111" s="31"/>
      <c r="G111" s="164"/>
      <c r="H111" s="83"/>
      <c r="I111" s="31"/>
      <c r="J111" s="164"/>
      <c r="K111" s="83"/>
      <c r="L111" s="34"/>
      <c r="M111" s="42"/>
      <c r="N111" s="60"/>
      <c r="O111" s="42"/>
      <c r="P111" s="83"/>
      <c r="Q111" s="34"/>
      <c r="R111" s="42"/>
      <c r="S111" s="60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</row>
    <row r="112" spans="1:52" ht="15.75" customHeight="1">
      <c r="A112" s="7"/>
      <c r="B112" s="12"/>
      <c r="C112" s="24"/>
      <c r="D112" s="89"/>
      <c r="E112" s="90"/>
      <c r="F112" s="49"/>
      <c r="G112" s="170"/>
      <c r="H112" s="90"/>
      <c r="I112" s="49"/>
      <c r="J112" s="170"/>
      <c r="K112" s="90"/>
      <c r="L112" s="34"/>
      <c r="M112" s="24"/>
      <c r="N112" s="94"/>
      <c r="O112" s="24"/>
      <c r="P112" s="90"/>
      <c r="Q112" s="34"/>
      <c r="R112" s="24"/>
      <c r="S112" s="9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</row>
    <row r="113" spans="1:52" ht="15.75" customHeight="1">
      <c r="A113" s="7"/>
      <c r="B113" s="12"/>
      <c r="C113" s="42"/>
      <c r="D113" s="82"/>
      <c r="E113" s="83"/>
      <c r="F113" s="31"/>
      <c r="G113" s="84"/>
      <c r="H113" s="83"/>
      <c r="I113" s="31"/>
      <c r="J113" s="42"/>
      <c r="K113" s="83"/>
      <c r="L113" s="56"/>
      <c r="M113" s="42"/>
      <c r="N113" s="60"/>
      <c r="O113" s="42"/>
      <c r="P113" s="83"/>
      <c r="Q113" s="56"/>
      <c r="R113" s="42"/>
      <c r="S113" s="60"/>
      <c r="T113" s="14"/>
      <c r="U113" s="14"/>
      <c r="V113" s="31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ht="15.75" customHeight="1">
      <c r="A114" s="7"/>
      <c r="B114" s="12"/>
      <c r="C114" s="42"/>
      <c r="D114" s="82"/>
      <c r="E114" s="83"/>
      <c r="F114" s="31"/>
      <c r="G114" s="84"/>
      <c r="H114" s="83"/>
      <c r="I114" s="31"/>
      <c r="J114" s="42"/>
      <c r="K114" s="83"/>
      <c r="L114" s="34"/>
      <c r="M114" s="42"/>
      <c r="N114" s="60"/>
      <c r="O114" s="42"/>
      <c r="P114" s="83"/>
      <c r="Q114" s="34"/>
      <c r="R114" s="42"/>
      <c r="S114" s="60"/>
      <c r="T114" s="14"/>
      <c r="U114" s="14"/>
      <c r="V114" s="14"/>
      <c r="W114" s="31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</row>
    <row r="115" spans="1:52" ht="15.75" customHeight="1">
      <c r="A115" s="7"/>
      <c r="B115" s="12"/>
      <c r="C115" s="24"/>
      <c r="D115" s="89"/>
      <c r="E115" s="90"/>
      <c r="F115" s="49"/>
      <c r="G115" s="91"/>
      <c r="H115" s="90"/>
      <c r="I115" s="49"/>
      <c r="J115" s="24"/>
      <c r="K115" s="90"/>
      <c r="L115" s="49"/>
      <c r="M115" s="24"/>
      <c r="N115" s="94"/>
      <c r="O115" s="24"/>
      <c r="P115" s="90"/>
      <c r="Q115" s="49"/>
      <c r="R115" s="24"/>
      <c r="S115" s="9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</row>
    <row r="116" spans="1:52" ht="15.75" customHeight="1">
      <c r="A116" s="7"/>
      <c r="B116" s="12"/>
      <c r="C116" s="42"/>
      <c r="D116" s="82"/>
      <c r="E116" s="83"/>
      <c r="F116" s="31"/>
      <c r="G116" s="84"/>
      <c r="H116" s="83"/>
      <c r="I116" s="31"/>
      <c r="J116" s="42"/>
      <c r="K116" s="83"/>
      <c r="L116" s="34"/>
      <c r="M116" s="42"/>
      <c r="N116" s="60"/>
      <c r="O116" s="42"/>
      <c r="P116" s="83"/>
      <c r="Q116" s="34"/>
      <c r="R116" s="42"/>
      <c r="S116" s="60"/>
      <c r="T116" s="14"/>
      <c r="U116" s="14"/>
      <c r="V116" s="12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ht="15.75" customHeight="1">
      <c r="A117" s="7"/>
      <c r="B117" s="12"/>
      <c r="C117" s="42"/>
      <c r="D117" s="82"/>
      <c r="E117" s="83"/>
      <c r="F117" s="31"/>
      <c r="G117" s="84"/>
      <c r="H117" s="83"/>
      <c r="I117" s="31"/>
      <c r="J117" s="42"/>
      <c r="K117" s="83"/>
      <c r="L117" s="34"/>
      <c r="M117" s="42"/>
      <c r="N117" s="60"/>
      <c r="O117" s="42"/>
      <c r="P117" s="83"/>
      <c r="Q117" s="34"/>
      <c r="R117" s="42"/>
      <c r="S117" s="60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</row>
    <row r="118" spans="1:52" ht="15.75" hidden="1" customHeight="1">
      <c r="A118" s="7"/>
      <c r="B118" s="12"/>
      <c r="C118" s="42"/>
      <c r="D118" s="82"/>
      <c r="E118" s="83"/>
      <c r="F118" s="31"/>
      <c r="G118" s="84"/>
      <c r="H118" s="83"/>
      <c r="I118" s="31"/>
      <c r="J118" s="42"/>
      <c r="K118" s="83"/>
      <c r="L118" s="34"/>
      <c r="M118" s="42"/>
      <c r="N118" s="60"/>
      <c r="O118" s="42"/>
      <c r="P118" s="83"/>
      <c r="Q118" s="34"/>
      <c r="R118" s="42"/>
      <c r="S118" s="60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</row>
    <row r="119" spans="1:52" ht="15.75" hidden="1" customHeight="1">
      <c r="A119" s="7"/>
      <c r="B119" s="12"/>
      <c r="C119" s="42"/>
      <c r="D119" s="82"/>
      <c r="E119" s="83"/>
      <c r="F119" s="31"/>
      <c r="G119" s="84"/>
      <c r="H119" s="83"/>
      <c r="I119" s="31"/>
      <c r="J119" s="42"/>
      <c r="K119" s="83"/>
      <c r="L119" s="34"/>
      <c r="M119" s="42"/>
      <c r="N119" s="60"/>
      <c r="O119" s="42"/>
      <c r="P119" s="83"/>
      <c r="Q119" s="34"/>
      <c r="R119" s="42"/>
      <c r="S119" s="60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</row>
    <row r="120" spans="1:52" ht="15.75" hidden="1" customHeight="1">
      <c r="A120" s="7"/>
      <c r="B120" s="12"/>
      <c r="C120" s="42"/>
      <c r="D120" s="82"/>
      <c r="E120" s="83"/>
      <c r="F120" s="31"/>
      <c r="G120" s="84"/>
      <c r="H120" s="83"/>
      <c r="I120" s="31"/>
      <c r="J120" s="42"/>
      <c r="K120" s="83"/>
      <c r="L120" s="34"/>
      <c r="M120" s="42"/>
      <c r="N120" s="60"/>
      <c r="O120" s="42"/>
      <c r="P120" s="83"/>
      <c r="Q120" s="34"/>
      <c r="R120" s="42"/>
      <c r="S120" s="60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ht="15.75" customHeight="1">
      <c r="A121" s="7"/>
      <c r="B121" s="12"/>
      <c r="C121" s="259"/>
      <c r="D121" s="100"/>
      <c r="E121" s="101"/>
      <c r="F121" s="102"/>
      <c r="G121" s="103"/>
      <c r="H121" s="101"/>
      <c r="I121" s="102"/>
      <c r="J121" s="103"/>
      <c r="K121" s="101"/>
      <c r="L121" s="102"/>
      <c r="M121" s="106"/>
      <c r="N121" s="102"/>
      <c r="O121" s="103"/>
      <c r="P121" s="101"/>
      <c r="Q121" s="102"/>
      <c r="R121" s="106"/>
      <c r="S121" s="102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</row>
    <row r="122" spans="1:52" ht="15.75" customHeight="1">
      <c r="A122" s="7"/>
      <c r="B122" s="12"/>
      <c r="C122" s="669"/>
      <c r="D122" s="14"/>
      <c r="E122" s="14"/>
      <c r="F122" s="31"/>
      <c r="G122" s="42"/>
      <c r="H122" s="14"/>
      <c r="I122" s="31"/>
      <c r="J122" s="42"/>
      <c r="K122" s="14"/>
      <c r="L122" s="34"/>
      <c r="M122" s="42"/>
      <c r="N122" s="60"/>
      <c r="O122" s="42"/>
      <c r="P122" s="14"/>
      <c r="Q122" s="34"/>
      <c r="R122" s="42"/>
      <c r="S122" s="41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</row>
    <row r="123" spans="1:52" ht="15.75" customHeight="1">
      <c r="A123" s="7"/>
      <c r="B123" s="12"/>
      <c r="C123" s="670"/>
      <c r="D123" s="82"/>
      <c r="E123" s="14"/>
      <c r="F123" s="49"/>
      <c r="G123" s="84"/>
      <c r="H123" s="14"/>
      <c r="I123" s="49"/>
      <c r="J123" s="42"/>
      <c r="K123" s="14"/>
      <c r="L123" s="49"/>
      <c r="M123" s="42"/>
      <c r="N123" s="60"/>
      <c r="O123" s="42"/>
      <c r="P123" s="14"/>
      <c r="Q123" s="49"/>
      <c r="R123" s="42"/>
      <c r="S123" s="60"/>
      <c r="T123" s="14"/>
      <c r="U123" s="14"/>
      <c r="V123" s="12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ht="15.75" customHeight="1">
      <c r="A124" s="7"/>
      <c r="B124" s="12"/>
      <c r="C124" s="669"/>
      <c r="D124" s="110"/>
      <c r="E124" s="111"/>
      <c r="F124" s="31"/>
      <c r="G124" s="112"/>
      <c r="H124" s="111"/>
      <c r="I124" s="31"/>
      <c r="J124" s="113"/>
      <c r="K124" s="111"/>
      <c r="L124" s="34"/>
      <c r="M124" s="113"/>
      <c r="N124" s="115"/>
      <c r="O124" s="113"/>
      <c r="P124" s="111"/>
      <c r="Q124" s="34"/>
      <c r="R124" s="113"/>
      <c r="S124" s="115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</row>
    <row r="125" spans="1:52" ht="15.75" customHeight="1">
      <c r="A125" s="7"/>
      <c r="B125" s="12"/>
      <c r="C125" s="669"/>
      <c r="D125" s="82"/>
      <c r="E125" s="14"/>
      <c r="F125" s="31"/>
      <c r="G125" s="84"/>
      <c r="H125" s="14"/>
      <c r="I125" s="31"/>
      <c r="J125" s="42"/>
      <c r="K125" s="14"/>
      <c r="L125" s="34"/>
      <c r="M125" s="42"/>
      <c r="N125" s="60"/>
      <c r="O125" s="42"/>
      <c r="P125" s="14"/>
      <c r="Q125" s="34"/>
      <c r="R125" s="42"/>
      <c r="S125" s="60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</row>
    <row r="126" spans="1:52" ht="15.75" hidden="1" customHeight="1">
      <c r="A126" s="7"/>
      <c r="B126" s="12"/>
      <c r="C126" s="669"/>
      <c r="D126" s="82"/>
      <c r="E126" s="14"/>
      <c r="F126" s="31"/>
      <c r="G126" s="84"/>
      <c r="H126" s="14"/>
      <c r="I126" s="31"/>
      <c r="J126" s="42"/>
      <c r="K126" s="14"/>
      <c r="L126" s="34"/>
      <c r="M126" s="42"/>
      <c r="N126" s="60"/>
      <c r="O126" s="42"/>
      <c r="P126" s="14"/>
      <c r="Q126" s="34"/>
      <c r="R126" s="42"/>
      <c r="S126" s="60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</row>
    <row r="127" spans="1:52" ht="15.75" hidden="1" customHeight="1">
      <c r="A127" s="7"/>
      <c r="B127" s="12"/>
      <c r="C127" s="669"/>
      <c r="D127" s="82"/>
      <c r="E127" s="14"/>
      <c r="F127" s="31"/>
      <c r="G127" s="84"/>
      <c r="H127" s="14"/>
      <c r="I127" s="31"/>
      <c r="J127" s="42"/>
      <c r="K127" s="14"/>
      <c r="L127" s="34"/>
      <c r="M127" s="42"/>
      <c r="N127" s="60"/>
      <c r="O127" s="42"/>
      <c r="P127" s="14"/>
      <c r="Q127" s="34"/>
      <c r="R127" s="42"/>
      <c r="S127" s="60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ht="15.75" hidden="1" customHeight="1">
      <c r="A128" s="7"/>
      <c r="B128" s="12"/>
      <c r="C128" s="669"/>
      <c r="D128" s="82"/>
      <c r="E128" s="14"/>
      <c r="F128" s="31"/>
      <c r="G128" s="84"/>
      <c r="H128" s="14"/>
      <c r="I128" s="31"/>
      <c r="J128" s="42"/>
      <c r="K128" s="14"/>
      <c r="L128" s="34"/>
      <c r="M128" s="42"/>
      <c r="N128" s="60"/>
      <c r="O128" s="42"/>
      <c r="P128" s="14"/>
      <c r="Q128" s="34"/>
      <c r="R128" s="42"/>
      <c r="S128" s="60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</row>
    <row r="129" spans="1:52" ht="15.75" customHeight="1">
      <c r="A129" s="7"/>
      <c r="B129" s="12"/>
      <c r="C129" s="670"/>
      <c r="D129" s="82"/>
      <c r="E129" s="14"/>
      <c r="F129" s="31"/>
      <c r="G129" s="84"/>
      <c r="H129" s="14"/>
      <c r="I129" s="31"/>
      <c r="J129" s="42"/>
      <c r="K129" s="14"/>
      <c r="L129" s="34"/>
      <c r="M129" s="42"/>
      <c r="N129" s="60"/>
      <c r="O129" s="42"/>
      <c r="P129" s="14"/>
      <c r="Q129" s="34"/>
      <c r="R129" s="42"/>
      <c r="S129" s="60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</row>
    <row r="130" spans="1:52" ht="15.75" customHeight="1">
      <c r="A130" s="7"/>
      <c r="B130" s="12"/>
      <c r="C130" s="669"/>
      <c r="D130" s="110"/>
      <c r="E130" s="111"/>
      <c r="F130" s="55"/>
      <c r="G130" s="112"/>
      <c r="H130" s="111"/>
      <c r="I130" s="55"/>
      <c r="J130" s="113"/>
      <c r="K130" s="111"/>
      <c r="L130" s="56"/>
      <c r="M130" s="113"/>
      <c r="N130" s="115"/>
      <c r="O130" s="113"/>
      <c r="P130" s="111"/>
      <c r="Q130" s="56"/>
      <c r="R130" s="113"/>
      <c r="S130" s="115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ht="15.75" customHeight="1">
      <c r="A131" s="7"/>
      <c r="B131" s="12"/>
      <c r="C131" s="669"/>
      <c r="D131" s="82"/>
      <c r="E131" s="14"/>
      <c r="F131" s="31"/>
      <c r="G131" s="84"/>
      <c r="H131" s="14"/>
      <c r="I131" s="31"/>
      <c r="J131" s="42"/>
      <c r="K131" s="14"/>
      <c r="L131" s="34"/>
      <c r="M131" s="42"/>
      <c r="N131" s="60"/>
      <c r="O131" s="42"/>
      <c r="P131" s="14"/>
      <c r="Q131" s="34"/>
      <c r="R131" s="42"/>
      <c r="S131" s="60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</row>
    <row r="132" spans="1:52" ht="15.75" customHeight="1">
      <c r="A132" s="7"/>
      <c r="B132" s="12"/>
      <c r="C132" s="669"/>
      <c r="D132" s="82"/>
      <c r="E132" s="14"/>
      <c r="F132" s="31"/>
      <c r="G132" s="84"/>
      <c r="H132" s="14"/>
      <c r="I132" s="31"/>
      <c r="J132" s="42"/>
      <c r="K132" s="14"/>
      <c r="L132" s="34"/>
      <c r="M132" s="42"/>
      <c r="N132" s="60"/>
      <c r="O132" s="42"/>
      <c r="P132" s="14"/>
      <c r="Q132" s="34"/>
      <c r="R132" s="42"/>
      <c r="S132" s="60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</row>
    <row r="133" spans="1:52" ht="15.75" hidden="1" customHeight="1">
      <c r="A133" s="7"/>
      <c r="B133" s="12"/>
      <c r="C133" s="42"/>
      <c r="D133" s="89"/>
      <c r="E133" s="117"/>
      <c r="F133" s="31"/>
      <c r="G133" s="91"/>
      <c r="H133" s="117"/>
      <c r="I133" s="31"/>
      <c r="J133" s="24"/>
      <c r="K133" s="117"/>
      <c r="L133" s="34"/>
      <c r="M133" s="24"/>
      <c r="N133" s="94"/>
      <c r="O133" s="24"/>
      <c r="P133" s="117"/>
      <c r="Q133" s="34"/>
      <c r="R133" s="24"/>
      <c r="S133" s="9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</row>
    <row r="134" spans="1:52" ht="15.75" customHeight="1">
      <c r="A134" s="7"/>
      <c r="B134" s="12"/>
      <c r="C134" s="259"/>
      <c r="D134" s="100"/>
      <c r="E134" s="101"/>
      <c r="F134" s="102"/>
      <c r="G134" s="103"/>
      <c r="H134" s="101"/>
      <c r="I134" s="102"/>
      <c r="J134" s="103"/>
      <c r="K134" s="101"/>
      <c r="L134" s="102"/>
      <c r="M134" s="154"/>
      <c r="N134" s="119"/>
      <c r="O134" s="103"/>
      <c r="P134" s="101"/>
      <c r="Q134" s="102"/>
      <c r="R134" s="154"/>
      <c r="S134" s="119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ht="15.75" customHeight="1">
      <c r="A135" s="7"/>
      <c r="B135" s="12"/>
      <c r="C135" s="42"/>
      <c r="D135" s="82"/>
      <c r="E135" s="14"/>
      <c r="F135" s="31"/>
      <c r="G135" s="84"/>
      <c r="H135" s="14"/>
      <c r="I135" s="31"/>
      <c r="J135" s="42"/>
      <c r="K135" s="14"/>
      <c r="L135" s="34"/>
      <c r="M135" s="42"/>
      <c r="N135" s="60"/>
      <c r="O135" s="42"/>
      <c r="P135" s="14"/>
      <c r="Q135" s="34"/>
      <c r="R135" s="42"/>
      <c r="S135" s="60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ht="15.75" customHeight="1">
      <c r="A136" s="7"/>
      <c r="B136" s="12"/>
      <c r="C136" s="42"/>
      <c r="D136" s="82"/>
      <c r="E136" s="14"/>
      <c r="F136" s="31"/>
      <c r="G136" s="84"/>
      <c r="H136" s="14"/>
      <c r="I136" s="31"/>
      <c r="J136" s="42"/>
      <c r="K136" s="14"/>
      <c r="L136" s="34"/>
      <c r="M136" s="42"/>
      <c r="N136" s="60"/>
      <c r="O136" s="42"/>
      <c r="P136" s="14"/>
      <c r="Q136" s="34"/>
      <c r="R136" s="42"/>
      <c r="S136" s="60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</row>
    <row r="137" spans="1:52" ht="15.75" customHeight="1">
      <c r="A137" s="7"/>
      <c r="B137" s="12"/>
      <c r="C137" s="24"/>
      <c r="D137" s="89"/>
      <c r="E137" s="117"/>
      <c r="F137" s="49"/>
      <c r="G137" s="91"/>
      <c r="H137" s="117"/>
      <c r="I137" s="49"/>
      <c r="J137" s="24"/>
      <c r="K137" s="117"/>
      <c r="L137" s="49"/>
      <c r="M137" s="24"/>
      <c r="N137" s="94"/>
      <c r="O137" s="24"/>
      <c r="P137" s="117"/>
      <c r="Q137" s="49"/>
      <c r="R137" s="24"/>
      <c r="S137" s="9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</row>
    <row r="138" spans="1:52" ht="15.75" customHeight="1">
      <c r="A138" s="7"/>
      <c r="B138" s="12"/>
      <c r="C138" s="42"/>
      <c r="D138" s="82"/>
      <c r="E138" s="14"/>
      <c r="F138" s="31"/>
      <c r="G138" s="84"/>
      <c r="H138" s="14"/>
      <c r="I138" s="31"/>
      <c r="J138" s="42"/>
      <c r="K138" s="14"/>
      <c r="L138" s="34"/>
      <c r="M138" s="42"/>
      <c r="N138" s="60"/>
      <c r="O138" s="42"/>
      <c r="P138" s="14"/>
      <c r="Q138" s="34"/>
      <c r="R138" s="42"/>
      <c r="S138" s="60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ht="15.75" customHeight="1">
      <c r="A139" s="7"/>
      <c r="B139" s="12"/>
      <c r="C139" s="42"/>
      <c r="D139" s="82"/>
      <c r="E139" s="14"/>
      <c r="F139" s="31"/>
      <c r="G139" s="84"/>
      <c r="H139" s="14"/>
      <c r="I139" s="31"/>
      <c r="J139" s="42"/>
      <c r="K139" s="14"/>
      <c r="L139" s="34"/>
      <c r="M139" s="42"/>
      <c r="N139" s="60"/>
      <c r="O139" s="42"/>
      <c r="P139" s="14"/>
      <c r="Q139" s="34"/>
      <c r="R139" s="42"/>
      <c r="S139" s="60"/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</row>
    <row r="140" spans="1:52" ht="15.75" customHeight="1">
      <c r="A140" s="7"/>
      <c r="B140" s="12"/>
      <c r="C140" s="24"/>
      <c r="D140" s="89"/>
      <c r="E140" s="117"/>
      <c r="F140" s="49"/>
      <c r="G140" s="91"/>
      <c r="H140" s="117"/>
      <c r="I140" s="49"/>
      <c r="J140" s="24"/>
      <c r="K140" s="117"/>
      <c r="L140" s="49"/>
      <c r="M140" s="24"/>
      <c r="N140" s="94"/>
      <c r="O140" s="24"/>
      <c r="P140" s="117"/>
      <c r="Q140" s="49"/>
      <c r="R140" s="24"/>
      <c r="S140" s="9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</row>
    <row r="141" spans="1:52" ht="15.75" customHeight="1">
      <c r="A141" s="7"/>
      <c r="B141" s="12"/>
      <c r="C141" s="42"/>
      <c r="D141" s="82"/>
      <c r="E141" s="14"/>
      <c r="F141" s="31"/>
      <c r="G141" s="84"/>
      <c r="H141" s="14"/>
      <c r="I141" s="31"/>
      <c r="J141" s="42"/>
      <c r="K141" s="14"/>
      <c r="L141" s="34"/>
      <c r="M141" s="42"/>
      <c r="N141" s="60"/>
      <c r="O141" s="42"/>
      <c r="P141" s="14"/>
      <c r="Q141" s="34"/>
      <c r="R141" s="42"/>
      <c r="S141" s="60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</row>
    <row r="142" spans="1:52" ht="15.75" customHeight="1">
      <c r="A142" s="7"/>
      <c r="B142" s="12"/>
      <c r="C142" s="42"/>
      <c r="D142" s="82"/>
      <c r="E142" s="14"/>
      <c r="F142" s="31"/>
      <c r="G142" s="84"/>
      <c r="H142" s="14"/>
      <c r="I142" s="31"/>
      <c r="J142" s="42"/>
      <c r="K142" s="14"/>
      <c r="L142" s="34"/>
      <c r="M142" s="42"/>
      <c r="N142" s="60"/>
      <c r="O142" s="42"/>
      <c r="P142" s="14"/>
      <c r="Q142" s="34"/>
      <c r="R142" s="42"/>
      <c r="S142" s="60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</row>
    <row r="143" spans="1:52" ht="15.75" customHeight="1">
      <c r="A143" s="7"/>
      <c r="B143" s="12"/>
      <c r="C143" s="42"/>
      <c r="D143" s="82"/>
      <c r="E143" s="14"/>
      <c r="F143" s="31"/>
      <c r="G143" s="84"/>
      <c r="H143" s="14"/>
      <c r="I143" s="31"/>
      <c r="J143" s="42"/>
      <c r="K143" s="14"/>
      <c r="L143" s="34"/>
      <c r="M143" s="42"/>
      <c r="N143" s="60"/>
      <c r="O143" s="42"/>
      <c r="P143" s="14"/>
      <c r="Q143" s="34"/>
      <c r="R143" s="42"/>
      <c r="S143" s="60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</row>
    <row r="144" spans="1:52" ht="15.75" customHeight="1">
      <c r="A144" s="7"/>
      <c r="B144" s="12"/>
      <c r="C144" s="42"/>
      <c r="D144" s="82"/>
      <c r="E144" s="14"/>
      <c r="F144" s="31"/>
      <c r="G144" s="84"/>
      <c r="H144" s="14"/>
      <c r="I144" s="31"/>
      <c r="J144" s="42"/>
      <c r="K144" s="14"/>
      <c r="L144" s="34"/>
      <c r="M144" s="42"/>
      <c r="N144" s="60"/>
      <c r="O144" s="42"/>
      <c r="P144" s="14"/>
      <c r="Q144" s="34"/>
      <c r="R144" s="42"/>
      <c r="S144" s="60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</row>
    <row r="145" spans="1:52" ht="15.75" customHeight="1">
      <c r="A145" s="7"/>
      <c r="B145" s="12"/>
      <c r="C145" s="42"/>
      <c r="D145" s="82"/>
      <c r="E145" s="14"/>
      <c r="F145" s="31"/>
      <c r="G145" s="84"/>
      <c r="H145" s="14"/>
      <c r="I145" s="31"/>
      <c r="J145" s="42"/>
      <c r="K145" s="14"/>
      <c r="L145" s="34"/>
      <c r="M145" s="42"/>
      <c r="N145" s="60"/>
      <c r="O145" s="42"/>
      <c r="P145" s="14"/>
      <c r="Q145" s="34"/>
      <c r="R145" s="42"/>
      <c r="S145" s="60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</row>
    <row r="146" spans="1:52" ht="15.75" customHeight="1">
      <c r="A146" s="7"/>
      <c r="B146" s="12"/>
      <c r="C146" s="42"/>
      <c r="D146" s="82"/>
      <c r="E146" s="14"/>
      <c r="F146" s="31"/>
      <c r="G146" s="84"/>
      <c r="H146" s="14"/>
      <c r="I146" s="31"/>
      <c r="J146" s="42"/>
      <c r="K146" s="14"/>
      <c r="L146" s="34"/>
      <c r="M146" s="42"/>
      <c r="N146" s="60"/>
      <c r="O146" s="42"/>
      <c r="P146" s="14"/>
      <c r="Q146" s="34"/>
      <c r="R146" s="42"/>
      <c r="S146" s="60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</row>
    <row r="147" spans="1:52" ht="15.75" customHeight="1">
      <c r="A147" s="7"/>
      <c r="B147" s="12"/>
      <c r="C147" s="42"/>
      <c r="D147" s="82"/>
      <c r="E147" s="14"/>
      <c r="F147" s="31"/>
      <c r="G147" s="84"/>
      <c r="H147" s="14"/>
      <c r="I147" s="31"/>
      <c r="J147" s="42"/>
      <c r="K147" s="14"/>
      <c r="L147" s="34"/>
      <c r="M147" s="42"/>
      <c r="N147" s="60"/>
      <c r="O147" s="42"/>
      <c r="P147" s="14"/>
      <c r="Q147" s="34"/>
      <c r="R147" s="42"/>
      <c r="S147" s="60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</row>
    <row r="148" spans="1:52" ht="15.75" customHeight="1">
      <c r="A148" s="7"/>
      <c r="B148" s="12"/>
      <c r="C148" s="42"/>
      <c r="D148" s="82"/>
      <c r="E148" s="14"/>
      <c r="F148" s="31"/>
      <c r="G148" s="84"/>
      <c r="H148" s="14"/>
      <c r="I148" s="31"/>
      <c r="J148" s="42"/>
      <c r="K148" s="14"/>
      <c r="L148" s="34"/>
      <c r="M148" s="42"/>
      <c r="N148" s="60"/>
      <c r="O148" s="42"/>
      <c r="P148" s="14"/>
      <c r="Q148" s="34"/>
      <c r="R148" s="42"/>
      <c r="S148" s="60"/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</row>
    <row r="149" spans="1:52" ht="15.75" hidden="1" customHeight="1">
      <c r="A149" s="7"/>
      <c r="B149" s="12"/>
      <c r="C149" s="42"/>
      <c r="D149" s="82"/>
      <c r="E149" s="14"/>
      <c r="F149" s="31"/>
      <c r="G149" s="84"/>
      <c r="H149" s="14"/>
      <c r="I149" s="31"/>
      <c r="J149" s="42"/>
      <c r="K149" s="14"/>
      <c r="L149" s="34"/>
      <c r="M149" s="42"/>
      <c r="N149" s="60"/>
      <c r="O149" s="42"/>
      <c r="P149" s="14"/>
      <c r="Q149" s="34"/>
      <c r="R149" s="42"/>
      <c r="S149" s="60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</row>
    <row r="150" spans="1:52" ht="15.75" hidden="1" customHeight="1">
      <c r="A150" s="7"/>
      <c r="B150" s="12"/>
      <c r="C150" s="42"/>
      <c r="D150" s="82"/>
      <c r="E150" s="14"/>
      <c r="F150" s="31"/>
      <c r="G150" s="84"/>
      <c r="H150" s="14"/>
      <c r="I150" s="31"/>
      <c r="J150" s="42"/>
      <c r="K150" s="14"/>
      <c r="L150" s="34"/>
      <c r="M150" s="42"/>
      <c r="N150" s="60"/>
      <c r="O150" s="42"/>
      <c r="P150" s="14"/>
      <c r="Q150" s="34"/>
      <c r="R150" s="42"/>
      <c r="S150" s="60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</row>
    <row r="151" spans="1:52" ht="15.75" hidden="1" customHeight="1">
      <c r="A151" s="7"/>
      <c r="B151" s="12"/>
      <c r="C151" s="42"/>
      <c r="D151" s="82"/>
      <c r="E151" s="14"/>
      <c r="F151" s="31"/>
      <c r="G151" s="84"/>
      <c r="H151" s="14"/>
      <c r="I151" s="31"/>
      <c r="J151" s="42"/>
      <c r="K151" s="14"/>
      <c r="L151" s="34"/>
      <c r="M151" s="42"/>
      <c r="N151" s="60"/>
      <c r="O151" s="42"/>
      <c r="P151" s="14"/>
      <c r="Q151" s="34"/>
      <c r="R151" s="42"/>
      <c r="S151" s="60"/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</row>
    <row r="152" spans="1:52" ht="15.75" customHeight="1">
      <c r="A152" s="7"/>
      <c r="B152" s="12"/>
      <c r="C152" s="259"/>
      <c r="D152" s="100"/>
      <c r="E152" s="101"/>
      <c r="F152" s="102"/>
      <c r="G152" s="103"/>
      <c r="H152" s="101"/>
      <c r="I152" s="102"/>
      <c r="J152" s="103"/>
      <c r="K152" s="101"/>
      <c r="L152" s="102"/>
      <c r="M152" s="106"/>
      <c r="N152" s="102"/>
      <c r="O152" s="103"/>
      <c r="P152" s="101"/>
      <c r="Q152" s="102"/>
      <c r="R152" s="106"/>
      <c r="S152" s="102"/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</row>
    <row r="153" spans="1:52" ht="15.75" customHeight="1">
      <c r="A153" s="7"/>
      <c r="B153" s="12"/>
      <c r="C153" s="24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4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</row>
    <row r="154" spans="1:52" ht="15.75" customHeight="1">
      <c r="A154" s="7"/>
      <c r="B154" s="12"/>
      <c r="C154" s="259"/>
      <c r="D154" s="100"/>
      <c r="E154" s="101"/>
      <c r="F154" s="102"/>
      <c r="G154" s="103"/>
      <c r="H154" s="101"/>
      <c r="I154" s="102"/>
      <c r="J154" s="103"/>
      <c r="K154" s="101"/>
      <c r="L154" s="102"/>
      <c r="M154" s="106"/>
      <c r="N154" s="119"/>
      <c r="O154" s="103"/>
      <c r="P154" s="101"/>
      <c r="Q154" s="102"/>
      <c r="R154" s="106"/>
      <c r="S154" s="119"/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</row>
    <row r="155" spans="1:52" ht="15.75" customHeight="1">
      <c r="A155" s="7"/>
      <c r="B155" s="12"/>
      <c r="C155" s="42"/>
      <c r="D155" s="156"/>
      <c r="E155" s="157"/>
      <c r="F155" s="31"/>
      <c r="G155" s="158"/>
      <c r="H155" s="157"/>
      <c r="I155" s="31"/>
      <c r="J155" s="158"/>
      <c r="K155" s="157"/>
      <c r="L155" s="34"/>
      <c r="M155" s="42"/>
      <c r="N155" s="60"/>
      <c r="O155" s="158"/>
      <c r="P155" s="157"/>
      <c r="Q155" s="34"/>
      <c r="R155" s="42"/>
      <c r="S155" s="60"/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</row>
    <row r="156" spans="1:52" ht="15.75" customHeight="1">
      <c r="A156" s="7"/>
      <c r="B156" s="12"/>
      <c r="C156" s="42"/>
      <c r="D156" s="156"/>
      <c r="E156" s="157"/>
      <c r="F156" s="31"/>
      <c r="G156" s="158"/>
      <c r="H156" s="157"/>
      <c r="I156" s="31"/>
      <c r="J156" s="158"/>
      <c r="K156" s="157"/>
      <c r="L156" s="34"/>
      <c r="M156" s="42"/>
      <c r="N156" s="60"/>
      <c r="O156" s="158"/>
      <c r="P156" s="157"/>
      <c r="Q156" s="34"/>
      <c r="R156" s="42"/>
      <c r="S156" s="60"/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</row>
    <row r="157" spans="1:52" ht="15.75" customHeight="1">
      <c r="A157" s="7"/>
      <c r="B157" s="12"/>
      <c r="C157" s="42"/>
      <c r="D157" s="82"/>
      <c r="E157" s="14"/>
      <c r="F157" s="31"/>
      <c r="G157" s="84"/>
      <c r="H157" s="14"/>
      <c r="I157" s="31"/>
      <c r="J157" s="42"/>
      <c r="K157" s="14"/>
      <c r="L157" s="34"/>
      <c r="M157" s="42"/>
      <c r="N157" s="60"/>
      <c r="O157" s="42"/>
      <c r="P157" s="14"/>
      <c r="Q157" s="34"/>
      <c r="R157" s="42"/>
      <c r="S157" s="60"/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</row>
    <row r="158" spans="1:52" ht="15.75" customHeight="1">
      <c r="A158" s="7"/>
      <c r="B158" s="12"/>
      <c r="C158" s="42"/>
      <c r="D158" s="82"/>
      <c r="E158" s="14"/>
      <c r="F158" s="31"/>
      <c r="G158" s="84"/>
      <c r="H158" s="14"/>
      <c r="I158" s="31"/>
      <c r="J158" s="42"/>
      <c r="K158" s="14"/>
      <c r="L158" s="34"/>
      <c r="M158" s="42"/>
      <c r="N158" s="60"/>
      <c r="O158" s="42"/>
      <c r="P158" s="14"/>
      <c r="Q158" s="34"/>
      <c r="R158" s="42"/>
      <c r="S158" s="60"/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</row>
    <row r="159" spans="1:52" ht="15.75" hidden="1" customHeight="1">
      <c r="A159" s="7"/>
      <c r="B159" s="12"/>
      <c r="C159" s="42"/>
      <c r="D159" s="82"/>
      <c r="E159" s="14"/>
      <c r="F159" s="31"/>
      <c r="G159" s="84"/>
      <c r="H159" s="14"/>
      <c r="I159" s="31"/>
      <c r="J159" s="42"/>
      <c r="K159" s="14"/>
      <c r="L159" s="34"/>
      <c r="M159" s="42"/>
      <c r="N159" s="60"/>
      <c r="O159" s="42"/>
      <c r="P159" s="14"/>
      <c r="Q159" s="34"/>
      <c r="R159" s="42"/>
      <c r="S159" s="60"/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</row>
    <row r="160" spans="1:52" ht="15.75" hidden="1" customHeight="1">
      <c r="A160" s="7"/>
      <c r="B160" s="12"/>
      <c r="C160" s="42"/>
      <c r="D160" s="82"/>
      <c r="E160" s="14"/>
      <c r="F160" s="31"/>
      <c r="G160" s="84"/>
      <c r="H160" s="14"/>
      <c r="I160" s="31"/>
      <c r="J160" s="42"/>
      <c r="K160" s="14"/>
      <c r="L160" s="34"/>
      <c r="M160" s="42"/>
      <c r="N160" s="60"/>
      <c r="O160" s="42"/>
      <c r="P160" s="14"/>
      <c r="Q160" s="34"/>
      <c r="R160" s="42"/>
      <c r="S160" s="60"/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</row>
    <row r="161" spans="1:52" ht="15.75" hidden="1" customHeight="1">
      <c r="A161" s="7"/>
      <c r="B161" s="12"/>
      <c r="C161" s="24"/>
      <c r="D161" s="89"/>
      <c r="E161" s="117"/>
      <c r="F161" s="31"/>
      <c r="G161" s="84"/>
      <c r="H161" s="14"/>
      <c r="I161" s="31"/>
      <c r="J161" s="42"/>
      <c r="K161" s="14"/>
      <c r="L161" s="34"/>
      <c r="M161" s="42"/>
      <c r="N161" s="60"/>
      <c r="O161" s="42"/>
      <c r="P161" s="14"/>
      <c r="Q161" s="34"/>
      <c r="R161" s="42"/>
      <c r="S161" s="60"/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</row>
    <row r="162" spans="1:52" ht="15.75" customHeight="1">
      <c r="A162" s="7"/>
      <c r="B162" s="12"/>
      <c r="C162" s="259"/>
      <c r="D162" s="100"/>
      <c r="E162" s="101"/>
      <c r="F162" s="102"/>
      <c r="G162" s="103"/>
      <c r="H162" s="101"/>
      <c r="I162" s="102"/>
      <c r="J162" s="103"/>
      <c r="K162" s="101"/>
      <c r="L162" s="102"/>
      <c r="M162" s="106"/>
      <c r="N162" s="102"/>
      <c r="O162" s="103"/>
      <c r="P162" s="101"/>
      <c r="Q162" s="102"/>
      <c r="R162" s="106"/>
      <c r="S162" s="102"/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</row>
    <row r="163" spans="1:52" ht="15.75" customHeight="1">
      <c r="A163" s="7"/>
      <c r="B163" s="12"/>
      <c r="C163" s="42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60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</row>
    <row r="164" spans="1:52" ht="15.75" customHeight="1" thickBot="1">
      <c r="A164" s="7"/>
      <c r="B164" s="12"/>
      <c r="C164" s="672"/>
      <c r="D164" s="677"/>
      <c r="E164" s="673"/>
      <c r="F164" s="237"/>
      <c r="G164" s="678"/>
      <c r="H164" s="673"/>
      <c r="I164" s="237"/>
      <c r="J164" s="672"/>
      <c r="K164" s="674"/>
      <c r="L164" s="237"/>
      <c r="M164" s="672"/>
      <c r="N164" s="237"/>
      <c r="O164" s="672"/>
      <c r="P164" s="674"/>
      <c r="Q164" s="237"/>
      <c r="R164" s="672"/>
      <c r="S164" s="237"/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</row>
    <row r="165" spans="1:52" ht="15.75" customHeight="1" thickTop="1">
      <c r="A165" s="7"/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</row>
    <row r="166" spans="1:52" ht="15.75" customHeight="1">
      <c r="A166" s="7"/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</row>
    <row r="167" spans="1:52" ht="33.75" customHeight="1">
      <c r="A167" s="7"/>
      <c r="B167" s="12"/>
      <c r="C167" s="6"/>
      <c r="D167" s="2"/>
      <c r="E167" s="2"/>
      <c r="F167" s="2"/>
      <c r="G167" s="2"/>
      <c r="H167" s="1"/>
      <c r="I167" s="1"/>
      <c r="J167" s="1"/>
      <c r="K167" s="749"/>
      <c r="L167" s="2"/>
      <c r="M167" s="2"/>
      <c r="N167" s="1"/>
      <c r="O167" s="1"/>
      <c r="P167" s="2"/>
      <c r="Q167" s="1"/>
      <c r="R167" s="2"/>
      <c r="S167" s="5"/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</row>
    <row r="168" spans="1:52" ht="15.75" customHeight="1" thickBot="1">
      <c r="A168" s="7"/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</row>
    <row r="169" spans="1:52" ht="15.75" customHeight="1" thickTop="1">
      <c r="A169" s="7"/>
      <c r="B169" s="12"/>
      <c r="C169" s="662"/>
      <c r="D169" s="784"/>
      <c r="E169" s="785"/>
      <c r="F169" s="786"/>
      <c r="G169" s="787"/>
      <c r="H169" s="785"/>
      <c r="I169" s="786"/>
      <c r="J169" s="787"/>
      <c r="K169" s="785"/>
      <c r="L169" s="786"/>
      <c r="M169" s="787"/>
      <c r="N169" s="786"/>
      <c r="O169" s="784"/>
      <c r="P169" s="785"/>
      <c r="Q169" s="786"/>
      <c r="R169" s="787"/>
      <c r="S169" s="786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</row>
    <row r="170" spans="1:52" ht="15.75" customHeight="1">
      <c r="A170" s="7"/>
      <c r="B170" s="12"/>
      <c r="C170" s="42"/>
      <c r="D170" s="81"/>
      <c r="E170" s="81"/>
      <c r="F170" s="140"/>
      <c r="G170" s="141"/>
      <c r="H170" s="81"/>
      <c r="I170" s="140"/>
      <c r="J170" s="141"/>
      <c r="K170" s="81"/>
      <c r="L170" s="140"/>
      <c r="M170" s="141"/>
      <c r="N170" s="140"/>
      <c r="O170" s="81"/>
      <c r="P170" s="81"/>
      <c r="Q170" s="140"/>
      <c r="R170" s="141"/>
      <c r="S170" s="140"/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</row>
    <row r="171" spans="1:52" ht="15.75" customHeight="1">
      <c r="A171" s="7"/>
      <c r="B171" s="12"/>
      <c r="C171" s="42"/>
      <c r="D171" s="14"/>
      <c r="E171" s="83"/>
      <c r="F171" s="83"/>
      <c r="G171" s="163"/>
      <c r="H171" s="83"/>
      <c r="I171" s="83"/>
      <c r="J171" s="61"/>
      <c r="K171" s="31"/>
      <c r="L171" s="34"/>
      <c r="M171" s="164"/>
      <c r="N171" s="60"/>
      <c r="O171" s="61"/>
      <c r="P171" s="31"/>
      <c r="Q171" s="34"/>
      <c r="R171" s="164"/>
      <c r="S171" s="60"/>
      <c r="T171" s="83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</row>
    <row r="172" spans="1:52" ht="15.75" customHeight="1">
      <c r="A172" s="7"/>
      <c r="B172" s="12"/>
      <c r="C172" s="42"/>
      <c r="D172" s="14"/>
      <c r="E172" s="150"/>
      <c r="F172" s="165"/>
      <c r="G172" s="42"/>
      <c r="H172" s="150"/>
      <c r="I172" s="165"/>
      <c r="J172" s="61"/>
      <c r="K172" s="14"/>
      <c r="L172" s="165"/>
      <c r="M172" s="164"/>
      <c r="N172" s="60"/>
      <c r="O172" s="61"/>
      <c r="P172" s="14"/>
      <c r="Q172" s="165"/>
      <c r="R172" s="61"/>
      <c r="S172" s="60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</row>
    <row r="173" spans="1:52" ht="15.75" customHeight="1">
      <c r="A173" s="7"/>
      <c r="B173" s="12"/>
      <c r="C173" s="24"/>
      <c r="D173" s="117"/>
      <c r="E173" s="166"/>
      <c r="F173" s="167"/>
      <c r="G173" s="24"/>
      <c r="H173" s="166"/>
      <c r="I173" s="167"/>
      <c r="J173" s="168"/>
      <c r="K173" s="679"/>
      <c r="L173" s="167"/>
      <c r="M173" s="170"/>
      <c r="N173" s="94"/>
      <c r="O173" s="168"/>
      <c r="P173" s="679"/>
      <c r="Q173" s="167"/>
      <c r="R173" s="168"/>
      <c r="S173" s="94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</row>
    <row r="174" spans="1:52" ht="18" customHeight="1">
      <c r="A174" s="7"/>
      <c r="B174" s="12"/>
      <c r="C174" s="113"/>
      <c r="D174" s="171"/>
      <c r="E174" s="83"/>
      <c r="F174" s="83"/>
      <c r="G174" s="172"/>
      <c r="H174" s="83"/>
      <c r="I174" s="83"/>
      <c r="J174" s="172"/>
      <c r="K174" s="31"/>
      <c r="L174" s="34"/>
      <c r="M174" s="164"/>
      <c r="N174" s="115"/>
      <c r="O174" s="172"/>
      <c r="P174" s="55"/>
      <c r="Q174" s="34"/>
      <c r="R174" s="164"/>
      <c r="S174" s="60"/>
      <c r="T174" s="83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</row>
    <row r="175" spans="1:52" ht="15.75" customHeight="1">
      <c r="A175" s="7"/>
      <c r="B175" s="12"/>
      <c r="C175" s="42"/>
      <c r="D175" s="14"/>
      <c r="E175" s="14"/>
      <c r="F175" s="165"/>
      <c r="G175" s="42"/>
      <c r="H175" s="14"/>
      <c r="I175" s="165"/>
      <c r="J175" s="42"/>
      <c r="K175" s="14"/>
      <c r="L175" s="165"/>
      <c r="M175" s="43"/>
      <c r="N175" s="44"/>
      <c r="O175" s="42"/>
      <c r="P175" s="14"/>
      <c r="Q175" s="165"/>
      <c r="R175" s="43"/>
      <c r="S175" s="4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</row>
    <row r="176" spans="1:52" ht="15.75" customHeight="1">
      <c r="A176" s="7"/>
      <c r="B176" s="12"/>
      <c r="C176" s="24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6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</row>
    <row r="177" spans="1:52" ht="15.75" customHeight="1">
      <c r="A177" s="7"/>
      <c r="B177" s="12"/>
      <c r="C177" s="42"/>
      <c r="D177" s="14"/>
      <c r="E177" s="83"/>
      <c r="F177" s="83"/>
      <c r="G177" s="42"/>
      <c r="H177" s="83"/>
      <c r="I177" s="83"/>
      <c r="J177" s="61"/>
      <c r="K177" s="55"/>
      <c r="L177" s="34"/>
      <c r="M177" s="164"/>
      <c r="N177" s="60"/>
      <c r="O177" s="61"/>
      <c r="P177" s="55"/>
      <c r="Q177" s="34"/>
      <c r="R177" s="164"/>
      <c r="S177" s="60"/>
      <c r="T177" s="83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</row>
    <row r="178" spans="1:52" ht="15.75" customHeight="1">
      <c r="A178" s="7"/>
      <c r="B178" s="12"/>
      <c r="C178" s="42"/>
      <c r="D178" s="14"/>
      <c r="E178" s="150"/>
      <c r="F178" s="165"/>
      <c r="G178" s="42"/>
      <c r="H178" s="150"/>
      <c r="I178" s="165"/>
      <c r="J178" s="61"/>
      <c r="K178" s="150"/>
      <c r="L178" s="165"/>
      <c r="M178" s="164"/>
      <c r="N178" s="60"/>
      <c r="O178" s="61"/>
      <c r="P178" s="150"/>
      <c r="Q178" s="165"/>
      <c r="R178" s="61"/>
      <c r="S178" s="60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</row>
    <row r="179" spans="1:52" ht="15.75" customHeight="1">
      <c r="A179" s="7"/>
      <c r="B179" s="12"/>
      <c r="C179" s="42"/>
      <c r="D179" s="14"/>
      <c r="E179" s="166"/>
      <c r="F179" s="167"/>
      <c r="G179" s="42"/>
      <c r="H179" s="166"/>
      <c r="I179" s="167"/>
      <c r="J179" s="61"/>
      <c r="K179" s="180"/>
      <c r="L179" s="165"/>
      <c r="M179" s="164"/>
      <c r="N179" s="60"/>
      <c r="O179" s="61"/>
      <c r="P179" s="180"/>
      <c r="Q179" s="165"/>
      <c r="R179" s="168"/>
      <c r="S179" s="60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</row>
    <row r="180" spans="1:52" ht="15.75" customHeight="1">
      <c r="A180" s="7"/>
      <c r="B180" s="12"/>
      <c r="C180" s="113"/>
      <c r="D180" s="111"/>
      <c r="E180" s="83"/>
      <c r="F180" s="83"/>
      <c r="G180" s="113"/>
      <c r="H180" s="83"/>
      <c r="I180" s="83"/>
      <c r="J180" s="172"/>
      <c r="K180" s="55"/>
      <c r="L180" s="56"/>
      <c r="M180" s="182"/>
      <c r="N180" s="115"/>
      <c r="O180" s="172"/>
      <c r="P180" s="55"/>
      <c r="Q180" s="56"/>
      <c r="R180" s="164"/>
      <c r="S180" s="115"/>
      <c r="T180" s="8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</row>
    <row r="181" spans="1:52" ht="15.75" customHeight="1">
      <c r="A181" s="7"/>
      <c r="B181" s="12"/>
      <c r="C181" s="42"/>
      <c r="D181" s="77"/>
      <c r="E181" s="183"/>
      <c r="F181" s="165"/>
      <c r="G181" s="79"/>
      <c r="H181" s="183"/>
      <c r="I181" s="165"/>
      <c r="J181" s="184"/>
      <c r="K181" s="183"/>
      <c r="L181" s="165"/>
      <c r="M181" s="61"/>
      <c r="N181" s="185"/>
      <c r="O181" s="184"/>
      <c r="P181" s="183"/>
      <c r="Q181" s="165"/>
      <c r="R181" s="42"/>
      <c r="S181" s="185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</row>
    <row r="182" spans="1:52" ht="15.75" customHeight="1">
      <c r="A182" s="7"/>
      <c r="B182" s="12"/>
      <c r="C182" s="24"/>
      <c r="D182" s="187"/>
      <c r="E182" s="188"/>
      <c r="F182" s="167"/>
      <c r="G182" s="189"/>
      <c r="H182" s="188"/>
      <c r="I182" s="167"/>
      <c r="J182" s="190"/>
      <c r="K182" s="48"/>
      <c r="L182" s="167"/>
      <c r="M182" s="168"/>
      <c r="N182" s="191"/>
      <c r="O182" s="190"/>
      <c r="P182" s="48"/>
      <c r="Q182" s="167"/>
      <c r="R182" s="24"/>
      <c r="S182" s="191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</row>
    <row r="183" spans="1:52" ht="26.25" customHeight="1" thickBot="1">
      <c r="A183" s="7"/>
      <c r="B183" s="12"/>
      <c r="C183" s="42"/>
      <c r="D183" s="14"/>
      <c r="E183" s="14"/>
      <c r="F183" s="60"/>
      <c r="G183" s="42"/>
      <c r="H183" s="83"/>
      <c r="I183" s="83"/>
      <c r="J183" s="61"/>
      <c r="K183" s="83"/>
      <c r="L183" s="83"/>
      <c r="M183" s="184"/>
      <c r="N183" s="60"/>
      <c r="O183" s="61"/>
      <c r="P183" s="83"/>
      <c r="Q183" s="34"/>
      <c r="R183" s="680"/>
      <c r="S183" s="60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</row>
    <row r="184" spans="1:52" ht="15.75" customHeight="1" thickTop="1">
      <c r="A184" s="7"/>
      <c r="B184" s="12"/>
      <c r="C184" s="681"/>
      <c r="D184" s="195"/>
      <c r="E184" s="195"/>
      <c r="F184" s="196"/>
      <c r="G184" s="197"/>
      <c r="H184" s="195"/>
      <c r="I184" s="196"/>
      <c r="J184" s="197"/>
      <c r="K184" s="195"/>
      <c r="L184" s="196"/>
      <c r="M184" s="198"/>
      <c r="N184" s="196"/>
      <c r="O184" s="197"/>
      <c r="P184" s="195"/>
      <c r="Q184" s="196"/>
      <c r="R184" s="43"/>
      <c r="S184" s="196"/>
      <c r="T184" s="118"/>
      <c r="U184" s="14"/>
      <c r="V184" s="14"/>
      <c r="W184" s="83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</row>
    <row r="185" spans="1:52" ht="15.75" customHeight="1">
      <c r="A185" s="7"/>
      <c r="B185" s="12"/>
      <c r="C185" s="682"/>
      <c r="D185" s="201"/>
      <c r="E185" s="201"/>
      <c r="F185" s="202"/>
      <c r="G185" s="203"/>
      <c r="H185" s="201"/>
      <c r="I185" s="44"/>
      <c r="J185" s="203"/>
      <c r="K185" s="204"/>
      <c r="L185" s="44"/>
      <c r="M185" s="203"/>
      <c r="N185" s="202"/>
      <c r="O185" s="203"/>
      <c r="P185" s="204"/>
      <c r="Q185" s="44"/>
      <c r="R185" s="203"/>
      <c r="S185" s="44"/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</row>
    <row r="186" spans="1:52" ht="15.75" customHeight="1">
      <c r="A186" s="7"/>
      <c r="B186" s="12"/>
      <c r="C186" s="663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7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</row>
    <row r="187" spans="1:52" ht="15.75" customHeight="1">
      <c r="A187" s="7"/>
      <c r="B187" s="12"/>
      <c r="C187" s="42"/>
      <c r="D187" s="83"/>
      <c r="E187" s="83"/>
      <c r="F187" s="83"/>
      <c r="G187" s="61"/>
      <c r="H187" s="83"/>
      <c r="I187" s="83"/>
      <c r="J187" s="61"/>
      <c r="K187" s="31"/>
      <c r="L187" s="34"/>
      <c r="M187" s="164"/>
      <c r="N187" s="60"/>
      <c r="O187" s="61"/>
      <c r="P187" s="31"/>
      <c r="Q187" s="34"/>
      <c r="R187" s="164"/>
      <c r="S187" s="60"/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</row>
    <row r="188" spans="1:52" ht="15.75" customHeight="1">
      <c r="A188" s="7"/>
      <c r="B188" s="12"/>
      <c r="C188" s="42"/>
      <c r="D188" s="14"/>
      <c r="E188" s="150"/>
      <c r="F188" s="165"/>
      <c r="G188" s="42"/>
      <c r="H188" s="150"/>
      <c r="I188" s="165"/>
      <c r="J188" s="184"/>
      <c r="K188" s="183"/>
      <c r="L188" s="165"/>
      <c r="M188" s="184"/>
      <c r="N188" s="185"/>
      <c r="O188" s="184"/>
      <c r="P188" s="183"/>
      <c r="Q188" s="165"/>
      <c r="R188" s="184"/>
      <c r="S188" s="185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</row>
    <row r="189" spans="1:52" ht="15.75" customHeight="1">
      <c r="A189" s="7"/>
      <c r="B189" s="12"/>
      <c r="C189" s="42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5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</row>
    <row r="190" spans="1:52" ht="15.75" customHeight="1">
      <c r="A190" s="7"/>
      <c r="B190" s="12"/>
      <c r="C190" s="42"/>
      <c r="D190" s="14"/>
      <c r="E190" s="83"/>
      <c r="F190" s="83"/>
      <c r="G190" s="42"/>
      <c r="H190" s="83"/>
      <c r="I190" s="83"/>
      <c r="J190" s="184"/>
      <c r="K190" s="31"/>
      <c r="L190" s="165"/>
      <c r="M190" s="184"/>
      <c r="N190" s="185"/>
      <c r="O190" s="184"/>
      <c r="P190" s="31"/>
      <c r="Q190" s="165"/>
      <c r="R190" s="184"/>
      <c r="S190" s="185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</row>
    <row r="191" spans="1:52" ht="15.75" customHeight="1">
      <c r="A191" s="7"/>
      <c r="B191" s="12"/>
      <c r="C191" s="42"/>
      <c r="D191" s="14"/>
      <c r="E191" s="150"/>
      <c r="F191" s="165"/>
      <c r="G191" s="42"/>
      <c r="H191" s="150"/>
      <c r="I191" s="165"/>
      <c r="J191" s="184"/>
      <c r="K191" s="183"/>
      <c r="L191" s="165"/>
      <c r="M191" s="184"/>
      <c r="N191" s="185"/>
      <c r="O191" s="184"/>
      <c r="P191" s="183"/>
      <c r="Q191" s="165"/>
      <c r="R191" s="184"/>
      <c r="S191" s="185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</row>
    <row r="192" spans="1:52" ht="15.75" customHeight="1" thickBot="1">
      <c r="A192" s="7"/>
      <c r="B192" s="12"/>
      <c r="C192" s="683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3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</row>
    <row r="193" spans="1:52" ht="15.75" customHeight="1" thickTop="1">
      <c r="A193" s="7"/>
      <c r="B193" s="12"/>
      <c r="C193" s="664"/>
      <c r="D193" s="64"/>
      <c r="E193" s="64"/>
      <c r="F193" s="66"/>
      <c r="G193" s="67"/>
      <c r="H193" s="64"/>
      <c r="I193" s="66"/>
      <c r="J193" s="67"/>
      <c r="K193" s="64"/>
      <c r="L193" s="66"/>
      <c r="M193" s="216"/>
      <c r="N193" s="66"/>
      <c r="O193" s="67"/>
      <c r="P193" s="64"/>
      <c r="Q193" s="66"/>
      <c r="R193" s="216"/>
      <c r="S193" s="66"/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</row>
    <row r="194" spans="1:52" ht="15.75" customHeight="1" thickBot="1">
      <c r="A194" s="7"/>
      <c r="B194" s="12"/>
      <c r="C194" s="73"/>
      <c r="D194" s="71"/>
      <c r="E194" s="71"/>
      <c r="F194" s="75"/>
      <c r="G194" s="73"/>
      <c r="H194" s="71"/>
      <c r="I194" s="75"/>
      <c r="J194" s="73"/>
      <c r="K194" s="71"/>
      <c r="L194" s="75"/>
      <c r="M194" s="74"/>
      <c r="N194" s="75"/>
      <c r="O194" s="73"/>
      <c r="P194" s="71"/>
      <c r="Q194" s="75"/>
      <c r="R194" s="74"/>
      <c r="S194" s="75"/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</row>
    <row r="195" spans="1:52" ht="15.75" customHeight="1" thickTop="1">
      <c r="A195" s="7"/>
      <c r="B195" s="12"/>
      <c r="C195" s="79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4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</row>
    <row r="196" spans="1:52" ht="15.75" customHeight="1">
      <c r="A196" s="7"/>
      <c r="B196" s="12"/>
      <c r="C196" s="665"/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41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</row>
    <row r="197" spans="1:52" ht="15.75" customHeight="1">
      <c r="A197" s="7"/>
      <c r="B197" s="12"/>
      <c r="C197" s="669"/>
      <c r="D197" s="14"/>
      <c r="E197" s="14"/>
      <c r="F197" s="31"/>
      <c r="G197" s="42"/>
      <c r="H197" s="14"/>
      <c r="I197" s="31"/>
      <c r="J197" s="42"/>
      <c r="K197" s="14"/>
      <c r="L197" s="34"/>
      <c r="M197" s="42"/>
      <c r="N197" s="60"/>
      <c r="O197" s="42"/>
      <c r="P197" s="14"/>
      <c r="Q197" s="34"/>
      <c r="R197" s="42"/>
      <c r="S197" s="3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</row>
    <row r="198" spans="1:52" ht="15.75" customHeight="1">
      <c r="A198" s="7"/>
      <c r="B198" s="12"/>
      <c r="C198" s="670"/>
      <c r="D198" s="82"/>
      <c r="E198" s="14"/>
      <c r="F198" s="49"/>
      <c r="G198" s="84"/>
      <c r="H198" s="14"/>
      <c r="I198" s="49"/>
      <c r="J198" s="42"/>
      <c r="K198" s="14"/>
      <c r="L198" s="34"/>
      <c r="M198" s="42"/>
      <c r="N198" s="60"/>
      <c r="O198" s="42"/>
      <c r="P198" s="14"/>
      <c r="Q198" s="34"/>
      <c r="R198" s="42"/>
      <c r="S198" s="60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</row>
    <row r="199" spans="1:52" ht="15.75" customHeight="1">
      <c r="A199" s="7"/>
      <c r="B199" s="12"/>
      <c r="C199" s="669"/>
      <c r="D199" s="110"/>
      <c r="E199" s="111"/>
      <c r="F199" s="31"/>
      <c r="G199" s="112"/>
      <c r="H199" s="111"/>
      <c r="I199" s="31"/>
      <c r="J199" s="113"/>
      <c r="K199" s="111"/>
      <c r="L199" s="56"/>
      <c r="M199" s="113"/>
      <c r="N199" s="115"/>
      <c r="O199" s="113"/>
      <c r="P199" s="111"/>
      <c r="Q199" s="56"/>
      <c r="R199" s="113"/>
      <c r="S199" s="115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</row>
    <row r="200" spans="1:52" ht="15.75" customHeight="1">
      <c r="A200" s="7"/>
      <c r="B200" s="12"/>
      <c r="C200" s="669"/>
      <c r="D200" s="82"/>
      <c r="E200" s="14"/>
      <c r="F200" s="31"/>
      <c r="G200" s="84"/>
      <c r="H200" s="14"/>
      <c r="I200" s="31"/>
      <c r="J200" s="42"/>
      <c r="K200" s="14"/>
      <c r="L200" s="34"/>
      <c r="M200" s="42"/>
      <c r="N200" s="60"/>
      <c r="O200" s="42"/>
      <c r="P200" s="14"/>
      <c r="Q200" s="34"/>
      <c r="R200" s="42"/>
      <c r="S200" s="60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</row>
    <row r="201" spans="1:52" ht="15.75" hidden="1" customHeight="1">
      <c r="A201" s="7"/>
      <c r="B201" s="12"/>
      <c r="C201" s="42"/>
      <c r="D201" s="82"/>
      <c r="E201" s="14"/>
      <c r="F201" s="31"/>
      <c r="G201" s="84"/>
      <c r="H201" s="14"/>
      <c r="I201" s="31"/>
      <c r="J201" s="42"/>
      <c r="K201" s="14"/>
      <c r="L201" s="34"/>
      <c r="M201" s="42"/>
      <c r="N201" s="60"/>
      <c r="O201" s="42"/>
      <c r="P201" s="14"/>
      <c r="Q201" s="34"/>
      <c r="R201" s="42"/>
      <c r="S201" s="60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</row>
    <row r="202" spans="1:52" ht="15.75" hidden="1" customHeight="1">
      <c r="A202" s="7"/>
      <c r="B202" s="12"/>
      <c r="C202" s="42"/>
      <c r="D202" s="82"/>
      <c r="E202" s="14"/>
      <c r="F202" s="31"/>
      <c r="G202" s="84"/>
      <c r="H202" s="14"/>
      <c r="I202" s="31"/>
      <c r="J202" s="42"/>
      <c r="K202" s="14"/>
      <c r="L202" s="34"/>
      <c r="M202" s="42"/>
      <c r="N202" s="60"/>
      <c r="O202" s="42"/>
      <c r="P202" s="14"/>
      <c r="Q202" s="34"/>
      <c r="R202" s="42"/>
      <c r="S202" s="60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</row>
    <row r="203" spans="1:52" ht="15.75" hidden="1" customHeight="1">
      <c r="A203" s="7"/>
      <c r="B203" s="12"/>
      <c r="C203" s="42"/>
      <c r="D203" s="82"/>
      <c r="E203" s="14"/>
      <c r="F203" s="31"/>
      <c r="G203" s="84"/>
      <c r="H203" s="14"/>
      <c r="I203" s="31"/>
      <c r="J203" s="42"/>
      <c r="K203" s="14"/>
      <c r="L203" s="34"/>
      <c r="M203" s="42"/>
      <c r="N203" s="60"/>
      <c r="O203" s="42"/>
      <c r="P203" s="14"/>
      <c r="Q203" s="34"/>
      <c r="R203" s="42"/>
      <c r="S203" s="60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</row>
    <row r="204" spans="1:52" ht="15.75" customHeight="1">
      <c r="A204" s="7"/>
      <c r="B204" s="12"/>
      <c r="C204" s="670"/>
      <c r="D204" s="82"/>
      <c r="E204" s="14"/>
      <c r="F204" s="31"/>
      <c r="G204" s="84"/>
      <c r="H204" s="14"/>
      <c r="I204" s="31"/>
      <c r="J204" s="42"/>
      <c r="K204" s="14"/>
      <c r="L204" s="34"/>
      <c r="M204" s="42"/>
      <c r="N204" s="60"/>
      <c r="O204" s="42"/>
      <c r="P204" s="14"/>
      <c r="Q204" s="34"/>
      <c r="R204" s="42"/>
      <c r="S204" s="60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</row>
    <row r="205" spans="1:52" ht="15.75" customHeight="1">
      <c r="A205" s="7"/>
      <c r="B205" s="12"/>
      <c r="C205" s="669"/>
      <c r="D205" s="110"/>
      <c r="E205" s="111"/>
      <c r="F205" s="56"/>
      <c r="G205" s="112"/>
      <c r="H205" s="111"/>
      <c r="I205" s="56"/>
      <c r="J205" s="113"/>
      <c r="K205" s="111"/>
      <c r="L205" s="56"/>
      <c r="M205" s="113"/>
      <c r="N205" s="115"/>
      <c r="O205" s="113"/>
      <c r="P205" s="111"/>
      <c r="Q205" s="56"/>
      <c r="R205" s="113"/>
      <c r="S205" s="115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</row>
    <row r="206" spans="1:52" ht="15.75" customHeight="1">
      <c r="A206" s="7"/>
      <c r="B206" s="12"/>
      <c r="C206" s="669"/>
      <c r="D206" s="82"/>
      <c r="E206" s="14"/>
      <c r="F206" s="31"/>
      <c r="G206" s="84"/>
      <c r="H206" s="14"/>
      <c r="I206" s="31"/>
      <c r="J206" s="42"/>
      <c r="K206" s="14"/>
      <c r="L206" s="34"/>
      <c r="M206" s="42"/>
      <c r="N206" s="60"/>
      <c r="O206" s="42"/>
      <c r="P206" s="14"/>
      <c r="Q206" s="34"/>
      <c r="R206" s="42"/>
      <c r="S206" s="60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</row>
    <row r="207" spans="1:52" ht="15.75" customHeight="1">
      <c r="A207" s="7"/>
      <c r="B207" s="12"/>
      <c r="C207" s="669"/>
      <c r="D207" s="82"/>
      <c r="E207" s="14"/>
      <c r="F207" s="31"/>
      <c r="G207" s="84"/>
      <c r="H207" s="14"/>
      <c r="I207" s="31"/>
      <c r="J207" s="42"/>
      <c r="K207" s="14"/>
      <c r="L207" s="34"/>
      <c r="M207" s="42"/>
      <c r="N207" s="60"/>
      <c r="O207" s="42"/>
      <c r="P207" s="14"/>
      <c r="Q207" s="34"/>
      <c r="R207" s="42"/>
      <c r="S207" s="60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</row>
    <row r="208" spans="1:52" ht="15.75" hidden="1" customHeight="1">
      <c r="A208" s="7"/>
      <c r="B208" s="12"/>
      <c r="C208" s="42"/>
      <c r="D208" s="89"/>
      <c r="E208" s="117"/>
      <c r="F208" s="31"/>
      <c r="G208" s="91"/>
      <c r="H208" s="117"/>
      <c r="I208" s="31"/>
      <c r="J208" s="24"/>
      <c r="K208" s="117"/>
      <c r="L208" s="34"/>
      <c r="M208" s="24"/>
      <c r="N208" s="94"/>
      <c r="O208" s="24"/>
      <c r="P208" s="117"/>
      <c r="Q208" s="34"/>
      <c r="R208" s="24"/>
      <c r="S208" s="9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</row>
    <row r="209" spans="1:52" ht="15.75" customHeight="1">
      <c r="A209" s="7"/>
      <c r="B209" s="12"/>
      <c r="C209" s="259"/>
      <c r="D209" s="100"/>
      <c r="E209" s="101"/>
      <c r="F209" s="102"/>
      <c r="G209" s="103"/>
      <c r="H209" s="101"/>
      <c r="I209" s="102"/>
      <c r="J209" s="103"/>
      <c r="K209" s="101"/>
      <c r="L209" s="102"/>
      <c r="M209" s="154"/>
      <c r="N209" s="119"/>
      <c r="O209" s="103"/>
      <c r="P209" s="101"/>
      <c r="Q209" s="102"/>
      <c r="R209" s="154"/>
      <c r="S209" s="119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</row>
    <row r="210" spans="1:52" ht="15.75" customHeight="1">
      <c r="A210" s="7"/>
      <c r="B210" s="12"/>
      <c r="C210" s="42"/>
      <c r="D210" s="82"/>
      <c r="E210" s="14"/>
      <c r="F210" s="31"/>
      <c r="G210" s="84"/>
      <c r="H210" s="14"/>
      <c r="I210" s="31"/>
      <c r="J210" s="42"/>
      <c r="K210" s="14"/>
      <c r="L210" s="34"/>
      <c r="M210" s="42"/>
      <c r="N210" s="60"/>
      <c r="O210" s="42"/>
      <c r="P210" s="14"/>
      <c r="Q210" s="34"/>
      <c r="R210" s="42"/>
      <c r="S210" s="60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</row>
    <row r="211" spans="1:52" ht="15.75" customHeight="1">
      <c r="A211" s="7"/>
      <c r="B211" s="12"/>
      <c r="C211" s="42"/>
      <c r="D211" s="82"/>
      <c r="E211" s="14"/>
      <c r="F211" s="31"/>
      <c r="G211" s="84"/>
      <c r="H211" s="14"/>
      <c r="I211" s="31"/>
      <c r="J211" s="42"/>
      <c r="K211" s="14"/>
      <c r="L211" s="34"/>
      <c r="M211" s="42"/>
      <c r="N211" s="60"/>
      <c r="O211" s="42"/>
      <c r="P211" s="14"/>
      <c r="Q211" s="34"/>
      <c r="R211" s="42"/>
      <c r="S211" s="60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</row>
    <row r="212" spans="1:52" ht="15.75" customHeight="1">
      <c r="A212" s="7"/>
      <c r="B212" s="12"/>
      <c r="C212" s="24"/>
      <c r="D212" s="89"/>
      <c r="E212" s="117"/>
      <c r="F212" s="49"/>
      <c r="G212" s="91"/>
      <c r="H212" s="117"/>
      <c r="I212" s="49"/>
      <c r="J212" s="24"/>
      <c r="K212" s="117"/>
      <c r="L212" s="34"/>
      <c r="M212" s="24"/>
      <c r="N212" s="94"/>
      <c r="O212" s="24"/>
      <c r="P212" s="117"/>
      <c r="Q212" s="34"/>
      <c r="R212" s="24"/>
      <c r="S212" s="9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</row>
    <row r="213" spans="1:52" ht="15.75" customHeight="1">
      <c r="A213" s="7"/>
      <c r="B213" s="12"/>
      <c r="C213" s="42"/>
      <c r="D213" s="82"/>
      <c r="E213" s="14"/>
      <c r="F213" s="31"/>
      <c r="G213" s="84"/>
      <c r="H213" s="14"/>
      <c r="I213" s="31"/>
      <c r="J213" s="42"/>
      <c r="K213" s="14"/>
      <c r="L213" s="56"/>
      <c r="M213" s="42"/>
      <c r="N213" s="60"/>
      <c r="O213" s="42"/>
      <c r="P213" s="14"/>
      <c r="Q213" s="56"/>
      <c r="R213" s="42"/>
      <c r="S213" s="60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</row>
    <row r="214" spans="1:52" ht="15.75" customHeight="1">
      <c r="A214" s="7"/>
      <c r="B214" s="12"/>
      <c r="C214" s="42"/>
      <c r="D214" s="82"/>
      <c r="E214" s="14"/>
      <c r="F214" s="31"/>
      <c r="G214" s="84"/>
      <c r="H214" s="14"/>
      <c r="I214" s="31"/>
      <c r="J214" s="42"/>
      <c r="K214" s="14"/>
      <c r="L214" s="34"/>
      <c r="M214" s="42"/>
      <c r="N214" s="60"/>
      <c r="O214" s="42"/>
      <c r="P214" s="14"/>
      <c r="Q214" s="34"/>
      <c r="R214" s="42"/>
      <c r="S214" s="60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</row>
    <row r="215" spans="1:52" ht="15.75" customHeight="1">
      <c r="A215" s="7"/>
      <c r="B215" s="12"/>
      <c r="C215" s="24"/>
      <c r="D215" s="89"/>
      <c r="E215" s="117"/>
      <c r="F215" s="49"/>
      <c r="G215" s="91"/>
      <c r="H215" s="117"/>
      <c r="I215" s="49"/>
      <c r="J215" s="24"/>
      <c r="K215" s="117"/>
      <c r="L215" s="34"/>
      <c r="M215" s="24"/>
      <c r="N215" s="94"/>
      <c r="O215" s="24"/>
      <c r="P215" s="117"/>
      <c r="Q215" s="34"/>
      <c r="R215" s="24"/>
      <c r="S215" s="9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</row>
    <row r="216" spans="1:52" ht="15.75" customHeight="1">
      <c r="A216" s="7"/>
      <c r="B216" s="12"/>
      <c r="C216" s="42"/>
      <c r="D216" s="82"/>
      <c r="E216" s="14"/>
      <c r="F216" s="31"/>
      <c r="G216" s="84"/>
      <c r="H216" s="14"/>
      <c r="I216" s="31"/>
      <c r="J216" s="42"/>
      <c r="K216" s="14"/>
      <c r="L216" s="56"/>
      <c r="M216" s="42"/>
      <c r="N216" s="60"/>
      <c r="O216" s="42"/>
      <c r="P216" s="14"/>
      <c r="Q216" s="56"/>
      <c r="R216" s="42"/>
      <c r="S216" s="60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</row>
    <row r="217" spans="1:52" ht="15.75" customHeight="1">
      <c r="A217" s="7"/>
      <c r="B217" s="12"/>
      <c r="C217" s="42"/>
      <c r="D217" s="82"/>
      <c r="E217" s="14"/>
      <c r="F217" s="31"/>
      <c r="G217" s="84"/>
      <c r="H217" s="14"/>
      <c r="I217" s="31"/>
      <c r="J217" s="42"/>
      <c r="K217" s="14"/>
      <c r="L217" s="34"/>
      <c r="M217" s="42"/>
      <c r="N217" s="60"/>
      <c r="O217" s="42"/>
      <c r="P217" s="14"/>
      <c r="Q217" s="34"/>
      <c r="R217" s="42"/>
      <c r="S217" s="60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</row>
    <row r="218" spans="1:52" ht="15.75" customHeight="1">
      <c r="A218" s="7"/>
      <c r="B218" s="12"/>
      <c r="C218" s="42"/>
      <c r="D218" s="82"/>
      <c r="E218" s="14"/>
      <c r="F218" s="31"/>
      <c r="G218" s="84"/>
      <c r="H218" s="14"/>
      <c r="I218" s="31"/>
      <c r="J218" s="42"/>
      <c r="K218" s="14"/>
      <c r="L218" s="34"/>
      <c r="M218" s="42"/>
      <c r="N218" s="60"/>
      <c r="O218" s="42"/>
      <c r="P218" s="14"/>
      <c r="Q218" s="34"/>
      <c r="R218" s="42"/>
      <c r="S218" s="60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</row>
    <row r="219" spans="1:52" ht="15.75" customHeight="1">
      <c r="A219" s="7"/>
      <c r="B219" s="12"/>
      <c r="C219" s="42"/>
      <c r="D219" s="82"/>
      <c r="E219" s="14"/>
      <c r="F219" s="31"/>
      <c r="G219" s="84"/>
      <c r="H219" s="14"/>
      <c r="I219" s="31"/>
      <c r="J219" s="42"/>
      <c r="K219" s="14"/>
      <c r="L219" s="34"/>
      <c r="M219" s="42"/>
      <c r="N219" s="60"/>
      <c r="O219" s="42"/>
      <c r="P219" s="14"/>
      <c r="Q219" s="34"/>
      <c r="R219" s="42"/>
      <c r="S219" s="60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</row>
    <row r="220" spans="1:52" ht="15.75" customHeight="1">
      <c r="A220" s="7"/>
      <c r="B220" s="12"/>
      <c r="C220" s="42"/>
      <c r="D220" s="82"/>
      <c r="E220" s="14"/>
      <c r="F220" s="31"/>
      <c r="G220" s="84"/>
      <c r="H220" s="14"/>
      <c r="I220" s="31"/>
      <c r="J220" s="42"/>
      <c r="K220" s="14"/>
      <c r="L220" s="34"/>
      <c r="M220" s="42"/>
      <c r="N220" s="60"/>
      <c r="O220" s="42"/>
      <c r="P220" s="14"/>
      <c r="Q220" s="34"/>
      <c r="R220" s="42"/>
      <c r="S220" s="60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</row>
    <row r="221" spans="1:52" ht="15.75" customHeight="1">
      <c r="A221" s="7"/>
      <c r="B221" s="12"/>
      <c r="C221" s="42"/>
      <c r="D221" s="82"/>
      <c r="E221" s="14"/>
      <c r="F221" s="31"/>
      <c r="G221" s="84"/>
      <c r="H221" s="14"/>
      <c r="I221" s="31"/>
      <c r="J221" s="42"/>
      <c r="K221" s="14"/>
      <c r="L221" s="34"/>
      <c r="M221" s="42"/>
      <c r="N221" s="60"/>
      <c r="O221" s="42"/>
      <c r="P221" s="14"/>
      <c r="Q221" s="34"/>
      <c r="R221" s="42"/>
      <c r="S221" s="60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</row>
    <row r="222" spans="1:52" ht="15.75" customHeight="1">
      <c r="A222" s="7"/>
      <c r="B222" s="12"/>
      <c r="C222" s="42"/>
      <c r="D222" s="82"/>
      <c r="E222" s="14"/>
      <c r="F222" s="31"/>
      <c r="G222" s="84"/>
      <c r="H222" s="14"/>
      <c r="I222" s="31"/>
      <c r="J222" s="42"/>
      <c r="K222" s="14"/>
      <c r="L222" s="34"/>
      <c r="M222" s="42"/>
      <c r="N222" s="60"/>
      <c r="O222" s="42"/>
      <c r="P222" s="14"/>
      <c r="Q222" s="34"/>
      <c r="R222" s="42"/>
      <c r="S222" s="60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</row>
    <row r="223" spans="1:52" ht="15.75" customHeight="1">
      <c r="A223" s="7"/>
      <c r="B223" s="12"/>
      <c r="C223" s="42"/>
      <c r="D223" s="82"/>
      <c r="E223" s="14"/>
      <c r="F223" s="31"/>
      <c r="G223" s="84"/>
      <c r="H223" s="14"/>
      <c r="I223" s="31"/>
      <c r="J223" s="42"/>
      <c r="K223" s="14"/>
      <c r="L223" s="34"/>
      <c r="M223" s="42"/>
      <c r="N223" s="60"/>
      <c r="O223" s="42"/>
      <c r="P223" s="14"/>
      <c r="Q223" s="34"/>
      <c r="R223" s="42"/>
      <c r="S223" s="60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</row>
    <row r="224" spans="1:52" ht="15.75" customHeight="1">
      <c r="A224" s="7"/>
      <c r="B224" s="12"/>
      <c r="C224" s="42"/>
      <c r="D224" s="82"/>
      <c r="E224" s="14"/>
      <c r="F224" s="31"/>
      <c r="G224" s="84"/>
      <c r="H224" s="14"/>
      <c r="I224" s="31"/>
      <c r="J224" s="42"/>
      <c r="K224" s="14"/>
      <c r="L224" s="34"/>
      <c r="M224" s="42"/>
      <c r="N224" s="60"/>
      <c r="O224" s="42"/>
      <c r="P224" s="14"/>
      <c r="Q224" s="34"/>
      <c r="R224" s="42"/>
      <c r="S224" s="60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</row>
    <row r="225" spans="1:52" ht="15.75" hidden="1" customHeight="1">
      <c r="A225" s="7"/>
      <c r="B225" s="12"/>
      <c r="C225" s="42"/>
      <c r="D225" s="82"/>
      <c r="E225" s="14"/>
      <c r="F225" s="31"/>
      <c r="G225" s="84"/>
      <c r="H225" s="14"/>
      <c r="I225" s="31"/>
      <c r="J225" s="42"/>
      <c r="K225" s="14"/>
      <c r="L225" s="34"/>
      <c r="M225" s="42"/>
      <c r="N225" s="60"/>
      <c r="O225" s="42"/>
      <c r="P225" s="14"/>
      <c r="Q225" s="34"/>
      <c r="R225" s="42"/>
      <c r="S225" s="60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</row>
    <row r="226" spans="1:52" ht="15.75" hidden="1" customHeight="1">
      <c r="A226" s="7"/>
      <c r="B226" s="12"/>
      <c r="C226" s="42"/>
      <c r="D226" s="82"/>
      <c r="E226" s="14"/>
      <c r="F226" s="31"/>
      <c r="G226" s="84"/>
      <c r="H226" s="14"/>
      <c r="I226" s="31"/>
      <c r="J226" s="42"/>
      <c r="K226" s="14"/>
      <c r="L226" s="34"/>
      <c r="M226" s="42"/>
      <c r="N226" s="60"/>
      <c r="O226" s="42"/>
      <c r="P226" s="14"/>
      <c r="Q226" s="34"/>
      <c r="R226" s="42"/>
      <c r="S226" s="60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</row>
    <row r="227" spans="1:52" ht="15.75" hidden="1" customHeight="1">
      <c r="A227" s="7"/>
      <c r="B227" s="12"/>
      <c r="C227" s="42"/>
      <c r="D227" s="82"/>
      <c r="E227" s="14"/>
      <c r="F227" s="31"/>
      <c r="G227" s="84"/>
      <c r="H227" s="14"/>
      <c r="I227" s="31"/>
      <c r="J227" s="42"/>
      <c r="K227" s="14"/>
      <c r="L227" s="34"/>
      <c r="M227" s="42"/>
      <c r="N227" s="60"/>
      <c r="O227" s="42"/>
      <c r="P227" s="14"/>
      <c r="Q227" s="34"/>
      <c r="R227" s="42"/>
      <c r="S227" s="60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</row>
    <row r="228" spans="1:52" ht="15.75" customHeight="1">
      <c r="A228" s="7"/>
      <c r="B228" s="12"/>
      <c r="C228" s="259"/>
      <c r="D228" s="100"/>
      <c r="E228" s="101"/>
      <c r="F228" s="102"/>
      <c r="G228" s="103"/>
      <c r="H228" s="101"/>
      <c r="I228" s="102"/>
      <c r="J228" s="103"/>
      <c r="K228" s="101"/>
      <c r="L228" s="102"/>
      <c r="M228" s="106"/>
      <c r="N228" s="102"/>
      <c r="O228" s="103"/>
      <c r="P228" s="101"/>
      <c r="Q228" s="102"/>
      <c r="R228" s="106"/>
      <c r="S228" s="102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</row>
    <row r="229" spans="1:52" ht="15.75" customHeight="1">
      <c r="A229" s="7"/>
      <c r="B229" s="12"/>
      <c r="C229" s="24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</row>
    <row r="230" spans="1:52" ht="15.75" customHeight="1">
      <c r="A230" s="7"/>
      <c r="B230" s="12"/>
      <c r="C230" s="259"/>
      <c r="D230" s="100"/>
      <c r="E230" s="101"/>
      <c r="F230" s="102"/>
      <c r="G230" s="103"/>
      <c r="H230" s="101"/>
      <c r="I230" s="102"/>
      <c r="J230" s="103"/>
      <c r="K230" s="101"/>
      <c r="L230" s="102"/>
      <c r="M230" s="106"/>
      <c r="N230" s="119"/>
      <c r="O230" s="103"/>
      <c r="P230" s="101"/>
      <c r="Q230" s="102"/>
      <c r="R230" s="106"/>
      <c r="S230" s="119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</row>
    <row r="231" spans="1:52" ht="15.75" customHeight="1">
      <c r="A231" s="7"/>
      <c r="B231" s="12"/>
      <c r="C231" s="42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/>
      <c r="O231" s="42"/>
      <c r="P231" s="14"/>
      <c r="Q231" s="60"/>
      <c r="R231" s="42"/>
      <c r="S231" s="60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</row>
    <row r="232" spans="1:52" ht="15.75" customHeight="1" thickBot="1">
      <c r="A232" s="7"/>
      <c r="B232" s="12"/>
      <c r="C232" s="672"/>
      <c r="D232" s="677"/>
      <c r="E232" s="673"/>
      <c r="F232" s="237"/>
      <c r="G232" s="678"/>
      <c r="H232" s="673"/>
      <c r="I232" s="237"/>
      <c r="J232" s="672"/>
      <c r="K232" s="674"/>
      <c r="L232" s="237"/>
      <c r="M232" s="672"/>
      <c r="N232" s="237"/>
      <c r="O232" s="672"/>
      <c r="P232" s="674"/>
      <c r="Q232" s="237"/>
      <c r="R232" s="672"/>
      <c r="S232" s="237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</row>
    <row r="233" spans="1:52" ht="15.75" customHeight="1" thickTop="1">
      <c r="A233" s="7"/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</row>
    <row r="234" spans="1:52" ht="15.75" customHeight="1">
      <c r="A234" s="7"/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</row>
    <row r="235" spans="1:52" ht="33" customHeight="1">
      <c r="A235" s="7"/>
      <c r="B235" s="12"/>
      <c r="C235" s="6"/>
      <c r="D235" s="2"/>
      <c r="E235" s="2"/>
      <c r="F235" s="2"/>
      <c r="G235" s="2"/>
      <c r="H235" s="1"/>
      <c r="I235" s="1"/>
      <c r="J235" s="1"/>
      <c r="K235" s="749"/>
      <c r="L235" s="2"/>
      <c r="M235" s="2"/>
      <c r="N235" s="1"/>
      <c r="O235" s="1"/>
      <c r="P235" s="2"/>
      <c r="Q235" s="1"/>
      <c r="R235" s="2"/>
      <c r="S235" s="5"/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</row>
    <row r="236" spans="1:52" ht="24" customHeight="1" thickBot="1">
      <c r="A236" s="7"/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</row>
    <row r="237" spans="1:52" ht="15.75" customHeight="1" thickTop="1">
      <c r="A237" s="7"/>
      <c r="B237" s="12"/>
      <c r="C237" s="662"/>
      <c r="D237" s="784"/>
      <c r="E237" s="785"/>
      <c r="F237" s="786"/>
      <c r="G237" s="787"/>
      <c r="H237" s="785"/>
      <c r="I237" s="786"/>
      <c r="J237" s="787"/>
      <c r="K237" s="785"/>
      <c r="L237" s="786"/>
      <c r="M237" s="787"/>
      <c r="N237" s="786"/>
      <c r="O237" s="784"/>
      <c r="P237" s="785"/>
      <c r="Q237" s="786"/>
      <c r="R237" s="787"/>
      <c r="S237" s="786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</row>
    <row r="238" spans="1:52" ht="15.75" customHeight="1">
      <c r="A238" s="7"/>
      <c r="B238" s="12"/>
      <c r="C238" s="42"/>
      <c r="D238" s="81"/>
      <c r="E238" s="81"/>
      <c r="F238" s="140"/>
      <c r="G238" s="141"/>
      <c r="H238" s="81"/>
      <c r="I238" s="140"/>
      <c r="J238" s="141"/>
      <c r="K238" s="81"/>
      <c r="L238" s="140"/>
      <c r="M238" s="141"/>
      <c r="N238" s="140"/>
      <c r="O238" s="81"/>
      <c r="P238" s="81"/>
      <c r="Q238" s="140"/>
      <c r="R238" s="141"/>
      <c r="S238" s="140"/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</row>
    <row r="239" spans="1:52" ht="15.75" customHeight="1">
      <c r="A239" s="7"/>
      <c r="B239" s="12"/>
      <c r="C239" s="42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0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</row>
    <row r="240" spans="1:52" ht="15.75" customHeight="1">
      <c r="A240" s="7"/>
      <c r="B240" s="12"/>
      <c r="C240" s="42"/>
      <c r="D240" s="81"/>
      <c r="E240" s="83"/>
      <c r="F240" s="83"/>
      <c r="G240" s="163"/>
      <c r="H240" s="83"/>
      <c r="I240" s="83"/>
      <c r="J240" s="61"/>
      <c r="K240" s="31"/>
      <c r="L240" s="34"/>
      <c r="M240" s="164"/>
      <c r="N240" s="60"/>
      <c r="O240" s="61"/>
      <c r="P240" s="31"/>
      <c r="Q240" s="34"/>
      <c r="R240" s="164"/>
      <c r="S240" s="60"/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</row>
    <row r="241" spans="1:52" ht="15.75" customHeight="1">
      <c r="A241" s="7"/>
      <c r="B241" s="12"/>
      <c r="C241" s="42"/>
      <c r="D241" s="81"/>
      <c r="E241" s="150"/>
      <c r="F241" s="165"/>
      <c r="G241" s="42"/>
      <c r="H241" s="150"/>
      <c r="I241" s="165"/>
      <c r="J241" s="61"/>
      <c r="K241" s="14"/>
      <c r="L241" s="165"/>
      <c r="M241" s="164"/>
      <c r="N241" s="60"/>
      <c r="O241" s="61"/>
      <c r="P241" s="14"/>
      <c r="Q241" s="165"/>
      <c r="R241" s="61"/>
      <c r="S241" s="60"/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</row>
    <row r="242" spans="1:52" ht="15.75" customHeight="1">
      <c r="A242" s="7"/>
      <c r="B242" s="12"/>
      <c r="C242" s="42"/>
      <c r="D242" s="81"/>
      <c r="E242" s="271"/>
      <c r="F242" s="144"/>
      <c r="G242" s="141"/>
      <c r="H242" s="271"/>
      <c r="I242" s="144"/>
      <c r="J242" s="141"/>
      <c r="K242" s="81"/>
      <c r="L242" s="140"/>
      <c r="M242" s="141"/>
      <c r="N242" s="140"/>
      <c r="O242" s="141"/>
      <c r="P242" s="81"/>
      <c r="Q242" s="140"/>
      <c r="R242" s="143"/>
      <c r="S242" s="140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</row>
    <row r="243" spans="1:52" ht="15.75" customHeight="1">
      <c r="A243" s="7"/>
      <c r="B243" s="12"/>
      <c r="C243" s="113"/>
      <c r="D243" s="111"/>
      <c r="E243" s="83"/>
      <c r="F243" s="83"/>
      <c r="G243" s="220"/>
      <c r="H243" s="83"/>
      <c r="I243" s="83"/>
      <c r="J243" s="172"/>
      <c r="K243" s="55"/>
      <c r="L243" s="56"/>
      <c r="M243" s="182"/>
      <c r="N243" s="115"/>
      <c r="O243" s="172"/>
      <c r="P243" s="55"/>
      <c r="Q243" s="56"/>
      <c r="R243" s="164"/>
      <c r="S243" s="115"/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</row>
    <row r="244" spans="1:52" ht="15.75" customHeight="1">
      <c r="A244" s="7"/>
      <c r="B244" s="12"/>
      <c r="C244" s="42"/>
      <c r="D244" s="14"/>
      <c r="E244" s="150"/>
      <c r="F244" s="165"/>
      <c r="G244" s="42"/>
      <c r="H244" s="150"/>
      <c r="I244" s="165"/>
      <c r="J244" s="61"/>
      <c r="K244" s="14"/>
      <c r="L244" s="165"/>
      <c r="M244" s="164"/>
      <c r="N244" s="60"/>
      <c r="O244" s="61"/>
      <c r="P244" s="14"/>
      <c r="Q244" s="165"/>
      <c r="R244" s="61"/>
      <c r="S244" s="60"/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</row>
    <row r="245" spans="1:52" ht="15.75" customHeight="1">
      <c r="A245" s="7"/>
      <c r="B245" s="12"/>
      <c r="C245" s="24"/>
      <c r="D245" s="117"/>
      <c r="E245" s="166"/>
      <c r="F245" s="167"/>
      <c r="G245" s="24"/>
      <c r="H245" s="166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4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</row>
    <row r="246" spans="1:52" ht="15.75" customHeight="1">
      <c r="A246" s="7"/>
      <c r="B246" s="12"/>
      <c r="C246" s="113"/>
      <c r="D246" s="171"/>
      <c r="E246" s="83"/>
      <c r="F246" s="83"/>
      <c r="G246" s="172"/>
      <c r="H246" s="83"/>
      <c r="I246" s="83"/>
      <c r="J246" s="172"/>
      <c r="K246" s="31"/>
      <c r="L246" s="34"/>
      <c r="M246" s="164"/>
      <c r="N246" s="115"/>
      <c r="O246" s="172"/>
      <c r="P246" s="31"/>
      <c r="Q246" s="34"/>
      <c r="R246" s="164"/>
      <c r="S246" s="60"/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</row>
    <row r="247" spans="1:52" ht="15.75" customHeight="1">
      <c r="A247" s="7"/>
      <c r="B247" s="12"/>
      <c r="C247" s="42"/>
      <c r="D247" s="14"/>
      <c r="E247" s="14"/>
      <c r="F247" s="165"/>
      <c r="G247" s="42"/>
      <c r="H247" s="14"/>
      <c r="I247" s="165"/>
      <c r="J247" s="42"/>
      <c r="K247" s="14"/>
      <c r="L247" s="165"/>
      <c r="M247" s="43"/>
      <c r="N247" s="44"/>
      <c r="O247" s="42"/>
      <c r="P247" s="14"/>
      <c r="Q247" s="165"/>
      <c r="R247" s="43"/>
      <c r="S247" s="44"/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</row>
    <row r="248" spans="1:52" ht="15.75" customHeight="1" thickBot="1">
      <c r="A248" s="7"/>
      <c r="B248" s="12"/>
      <c r="C248" s="42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4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</row>
    <row r="249" spans="1:52" ht="15.75" customHeight="1" thickTop="1">
      <c r="A249" s="7"/>
      <c r="B249" s="12"/>
      <c r="C249" s="664"/>
      <c r="D249" s="64"/>
      <c r="E249" s="64"/>
      <c r="F249" s="66"/>
      <c r="G249" s="67"/>
      <c r="H249" s="64"/>
      <c r="I249" s="66"/>
      <c r="J249" s="67"/>
      <c r="K249" s="64"/>
      <c r="L249" s="66"/>
      <c r="M249" s="216"/>
      <c r="N249" s="66"/>
      <c r="O249" s="67"/>
      <c r="P249" s="64"/>
      <c r="Q249" s="66"/>
      <c r="R249" s="216"/>
      <c r="S249" s="66"/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</row>
    <row r="250" spans="1:52" ht="23.25" customHeight="1" thickBot="1">
      <c r="A250" s="7"/>
      <c r="B250" s="12"/>
      <c r="C250" s="73"/>
      <c r="D250" s="71"/>
      <c r="E250" s="71"/>
      <c r="F250" s="75"/>
      <c r="G250" s="73"/>
      <c r="H250" s="71"/>
      <c r="I250" s="75"/>
      <c r="J250" s="73"/>
      <c r="K250" s="71"/>
      <c r="L250" s="75"/>
      <c r="M250" s="74"/>
      <c r="N250" s="75"/>
      <c r="O250" s="73"/>
      <c r="P250" s="71"/>
      <c r="Q250" s="75"/>
      <c r="R250" s="74"/>
      <c r="S250" s="75"/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</row>
    <row r="251" spans="1:52" ht="15.75" customHeight="1" thickTop="1">
      <c r="A251" s="7"/>
      <c r="B251" s="12"/>
      <c r="C251" s="42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41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</row>
    <row r="252" spans="1:52" ht="15.75" customHeight="1">
      <c r="A252" s="7"/>
      <c r="B252" s="12"/>
      <c r="C252" s="665"/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41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</row>
    <row r="253" spans="1:52" ht="15.75" customHeight="1">
      <c r="A253" s="7"/>
      <c r="B253" s="12"/>
      <c r="C253" s="669"/>
      <c r="D253" s="14"/>
      <c r="E253" s="14"/>
      <c r="F253" s="31"/>
      <c r="G253" s="42"/>
      <c r="H253" s="14"/>
      <c r="I253" s="31"/>
      <c r="J253" s="42"/>
      <c r="K253" s="14"/>
      <c r="L253" s="34"/>
      <c r="M253" s="42"/>
      <c r="N253" s="60"/>
      <c r="O253" s="42"/>
      <c r="P253" s="14"/>
      <c r="Q253" s="34"/>
      <c r="R253" s="42"/>
      <c r="S253" s="3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</row>
    <row r="254" spans="1:52" ht="15.75" customHeight="1">
      <c r="A254" s="7"/>
      <c r="B254" s="12"/>
      <c r="C254" s="670"/>
      <c r="D254" s="82"/>
      <c r="E254" s="14"/>
      <c r="F254" s="49"/>
      <c r="G254" s="84"/>
      <c r="H254" s="14"/>
      <c r="I254" s="49"/>
      <c r="J254" s="42"/>
      <c r="K254" s="14"/>
      <c r="L254" s="34"/>
      <c r="M254" s="42"/>
      <c r="N254" s="60"/>
      <c r="O254" s="42"/>
      <c r="P254" s="14"/>
      <c r="Q254" s="34"/>
      <c r="R254" s="42"/>
      <c r="S254" s="60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</row>
    <row r="255" spans="1:52" ht="15.75" customHeight="1">
      <c r="A255" s="7"/>
      <c r="B255" s="12"/>
      <c r="C255" s="669"/>
      <c r="D255" s="110"/>
      <c r="E255" s="111"/>
      <c r="F255" s="31"/>
      <c r="G255" s="112"/>
      <c r="H255" s="111"/>
      <c r="I255" s="31"/>
      <c r="J255" s="113"/>
      <c r="K255" s="111"/>
      <c r="L255" s="56"/>
      <c r="M255" s="113"/>
      <c r="N255" s="115"/>
      <c r="O255" s="113"/>
      <c r="P255" s="111"/>
      <c r="Q255" s="56"/>
      <c r="R255" s="113"/>
      <c r="S255" s="115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</row>
    <row r="256" spans="1:52" ht="15.75" customHeight="1">
      <c r="A256" s="7"/>
      <c r="B256" s="12"/>
      <c r="C256" s="669"/>
      <c r="D256" s="82"/>
      <c r="E256" s="14"/>
      <c r="F256" s="31"/>
      <c r="G256" s="84"/>
      <c r="H256" s="14"/>
      <c r="I256" s="31"/>
      <c r="J256" s="42"/>
      <c r="K256" s="14"/>
      <c r="L256" s="34"/>
      <c r="M256" s="42"/>
      <c r="N256" s="60"/>
      <c r="O256" s="42"/>
      <c r="P256" s="14"/>
      <c r="Q256" s="34"/>
      <c r="R256" s="42"/>
      <c r="S256" s="60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</row>
    <row r="257" spans="1:52" ht="15.75" hidden="1" customHeight="1">
      <c r="A257" s="7"/>
      <c r="B257" s="12"/>
      <c r="C257" s="42"/>
      <c r="D257" s="82"/>
      <c r="E257" s="14"/>
      <c r="F257" s="31"/>
      <c r="G257" s="84"/>
      <c r="H257" s="14"/>
      <c r="I257" s="31"/>
      <c r="J257" s="42"/>
      <c r="K257" s="14"/>
      <c r="L257" s="34"/>
      <c r="M257" s="42"/>
      <c r="N257" s="60"/>
      <c r="O257" s="42"/>
      <c r="P257" s="14"/>
      <c r="Q257" s="34"/>
      <c r="R257" s="42"/>
      <c r="S257" s="60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</row>
    <row r="258" spans="1:52" ht="15.75" hidden="1" customHeight="1">
      <c r="A258" s="7"/>
      <c r="B258" s="12"/>
      <c r="C258" s="42"/>
      <c r="D258" s="82"/>
      <c r="E258" s="14"/>
      <c r="F258" s="31"/>
      <c r="G258" s="84"/>
      <c r="H258" s="14"/>
      <c r="I258" s="31"/>
      <c r="J258" s="42"/>
      <c r="K258" s="14"/>
      <c r="L258" s="34"/>
      <c r="M258" s="42"/>
      <c r="N258" s="60"/>
      <c r="O258" s="42"/>
      <c r="P258" s="14"/>
      <c r="Q258" s="34"/>
      <c r="R258" s="42"/>
      <c r="S258" s="60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</row>
    <row r="259" spans="1:52" ht="15.75" hidden="1" customHeight="1">
      <c r="A259" s="7"/>
      <c r="B259" s="12"/>
      <c r="C259" s="42"/>
      <c r="D259" s="82"/>
      <c r="E259" s="14"/>
      <c r="F259" s="31"/>
      <c r="G259" s="84"/>
      <c r="H259" s="14"/>
      <c r="I259" s="31"/>
      <c r="J259" s="42"/>
      <c r="K259" s="14"/>
      <c r="L259" s="34"/>
      <c r="M259" s="42"/>
      <c r="N259" s="60"/>
      <c r="O259" s="42"/>
      <c r="P259" s="14"/>
      <c r="Q259" s="34"/>
      <c r="R259" s="42"/>
      <c r="S259" s="60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</row>
    <row r="260" spans="1:52" ht="15.75" customHeight="1">
      <c r="A260" s="7"/>
      <c r="B260" s="12"/>
      <c r="C260" s="670"/>
      <c r="D260" s="82"/>
      <c r="E260" s="14"/>
      <c r="F260" s="49"/>
      <c r="G260" s="84"/>
      <c r="H260" s="14"/>
      <c r="I260" s="49"/>
      <c r="J260" s="42"/>
      <c r="K260" s="14"/>
      <c r="L260" s="34"/>
      <c r="M260" s="42"/>
      <c r="N260" s="60"/>
      <c r="O260" s="42"/>
      <c r="P260" s="14"/>
      <c r="Q260" s="34"/>
      <c r="R260" s="42"/>
      <c r="S260" s="60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</row>
    <row r="261" spans="1:52" ht="15.75" customHeight="1">
      <c r="A261" s="7"/>
      <c r="B261" s="12"/>
      <c r="C261" s="669"/>
      <c r="D261" s="110"/>
      <c r="E261" s="111"/>
      <c r="F261" s="31"/>
      <c r="G261" s="112"/>
      <c r="H261" s="111"/>
      <c r="I261" s="31"/>
      <c r="J261" s="113"/>
      <c r="K261" s="111"/>
      <c r="L261" s="56"/>
      <c r="M261" s="113"/>
      <c r="N261" s="115"/>
      <c r="O261" s="113"/>
      <c r="P261" s="111"/>
      <c r="Q261" s="56"/>
      <c r="R261" s="113"/>
      <c r="S261" s="115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</row>
    <row r="262" spans="1:52" ht="15.75" customHeight="1">
      <c r="A262" s="7"/>
      <c r="B262" s="12"/>
      <c r="C262" s="669"/>
      <c r="D262" s="82"/>
      <c r="E262" s="14"/>
      <c r="F262" s="31"/>
      <c r="G262" s="84"/>
      <c r="H262" s="14"/>
      <c r="I262" s="31"/>
      <c r="J262" s="42"/>
      <c r="K262" s="14"/>
      <c r="L262" s="34"/>
      <c r="M262" s="42"/>
      <c r="N262" s="60"/>
      <c r="O262" s="42"/>
      <c r="P262" s="14"/>
      <c r="Q262" s="34"/>
      <c r="R262" s="42"/>
      <c r="S262" s="60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</row>
    <row r="263" spans="1:52" ht="15.75" customHeight="1">
      <c r="A263" s="7"/>
      <c r="B263" s="12"/>
      <c r="C263" s="669"/>
      <c r="D263" s="82"/>
      <c r="E263" s="14"/>
      <c r="F263" s="31"/>
      <c r="G263" s="84"/>
      <c r="H263" s="14"/>
      <c r="I263" s="31"/>
      <c r="J263" s="42"/>
      <c r="K263" s="14"/>
      <c r="L263" s="34"/>
      <c r="M263" s="42"/>
      <c r="N263" s="60"/>
      <c r="O263" s="42"/>
      <c r="P263" s="14"/>
      <c r="Q263" s="34"/>
      <c r="R263" s="42"/>
      <c r="S263" s="60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</row>
    <row r="264" spans="1:52" ht="15.75" hidden="1" customHeight="1">
      <c r="A264" s="7"/>
      <c r="B264" s="12"/>
      <c r="C264" s="42"/>
      <c r="D264" s="89"/>
      <c r="E264" s="117"/>
      <c r="F264" s="31"/>
      <c r="G264" s="91"/>
      <c r="H264" s="117"/>
      <c r="I264" s="31"/>
      <c r="J264" s="24"/>
      <c r="K264" s="117"/>
      <c r="L264" s="34"/>
      <c r="M264" s="24"/>
      <c r="N264" s="94"/>
      <c r="O264" s="24"/>
      <c r="P264" s="117"/>
      <c r="Q264" s="34"/>
      <c r="R264" s="24"/>
      <c r="S264" s="9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</row>
    <row r="265" spans="1:52" ht="15.75" customHeight="1">
      <c r="A265" s="7"/>
      <c r="B265" s="12"/>
      <c r="C265" s="259"/>
      <c r="D265" s="100"/>
      <c r="E265" s="101"/>
      <c r="F265" s="102"/>
      <c r="G265" s="103"/>
      <c r="H265" s="101"/>
      <c r="I265" s="102"/>
      <c r="J265" s="103"/>
      <c r="K265" s="101"/>
      <c r="L265" s="102"/>
      <c r="M265" s="154"/>
      <c r="N265" s="119"/>
      <c r="O265" s="103"/>
      <c r="P265" s="101"/>
      <c r="Q265" s="102"/>
      <c r="R265" s="154"/>
      <c r="S265" s="119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</row>
    <row r="266" spans="1:52" ht="15.75" customHeight="1">
      <c r="A266" s="7"/>
      <c r="B266" s="12"/>
      <c r="C266" s="684"/>
      <c r="D266" s="82"/>
      <c r="E266" s="14"/>
      <c r="F266" s="31"/>
      <c r="G266" s="84"/>
      <c r="H266" s="14"/>
      <c r="I266" s="31"/>
      <c r="J266" s="42"/>
      <c r="K266" s="14"/>
      <c r="L266" s="34"/>
      <c r="M266" s="42"/>
      <c r="N266" s="60"/>
      <c r="O266" s="42"/>
      <c r="P266" s="14"/>
      <c r="Q266" s="34"/>
      <c r="R266" s="42"/>
      <c r="S266" s="60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</row>
    <row r="267" spans="1:52" ht="15.75" customHeight="1">
      <c r="A267" s="7"/>
      <c r="B267" s="12"/>
      <c r="C267" s="669"/>
      <c r="D267" s="82"/>
      <c r="E267" s="14"/>
      <c r="F267" s="31"/>
      <c r="G267" s="84"/>
      <c r="H267" s="14"/>
      <c r="I267" s="31"/>
      <c r="J267" s="42"/>
      <c r="K267" s="14"/>
      <c r="L267" s="34"/>
      <c r="M267" s="42"/>
      <c r="N267" s="60"/>
      <c r="O267" s="42"/>
      <c r="P267" s="14"/>
      <c r="Q267" s="34"/>
      <c r="R267" s="42"/>
      <c r="S267" s="60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</row>
    <row r="268" spans="1:52" ht="15.75" customHeight="1">
      <c r="A268" s="7"/>
      <c r="B268" s="12"/>
      <c r="C268" s="670"/>
      <c r="D268" s="89"/>
      <c r="E268" s="117"/>
      <c r="F268" s="49"/>
      <c r="G268" s="91"/>
      <c r="H268" s="117"/>
      <c r="I268" s="49"/>
      <c r="J268" s="24"/>
      <c r="K268" s="117"/>
      <c r="L268" s="34"/>
      <c r="M268" s="24"/>
      <c r="N268" s="94"/>
      <c r="O268" s="24"/>
      <c r="P268" s="117"/>
      <c r="Q268" s="34"/>
      <c r="R268" s="24"/>
      <c r="S268" s="9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</row>
    <row r="269" spans="1:52" ht="15.75" customHeight="1">
      <c r="A269" s="7"/>
      <c r="B269" s="12"/>
      <c r="C269" s="669"/>
      <c r="D269" s="82"/>
      <c r="E269" s="14"/>
      <c r="F269" s="31"/>
      <c r="G269" s="84"/>
      <c r="H269" s="14"/>
      <c r="I269" s="31"/>
      <c r="J269" s="42"/>
      <c r="K269" s="14"/>
      <c r="L269" s="56"/>
      <c r="M269" s="42"/>
      <c r="N269" s="60"/>
      <c r="O269" s="42"/>
      <c r="P269" s="14"/>
      <c r="Q269" s="56"/>
      <c r="R269" s="42"/>
      <c r="S269" s="60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</row>
    <row r="270" spans="1:52" ht="15.75" customHeight="1">
      <c r="A270" s="7"/>
      <c r="B270" s="12"/>
      <c r="C270" s="669"/>
      <c r="D270" s="82"/>
      <c r="E270" s="14"/>
      <c r="F270" s="31"/>
      <c r="G270" s="84"/>
      <c r="H270" s="14"/>
      <c r="I270" s="31"/>
      <c r="J270" s="42"/>
      <c r="K270" s="14"/>
      <c r="L270" s="34"/>
      <c r="M270" s="42"/>
      <c r="N270" s="60"/>
      <c r="O270" s="42"/>
      <c r="P270" s="14"/>
      <c r="Q270" s="34"/>
      <c r="R270" s="42"/>
      <c r="S270" s="60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</row>
    <row r="271" spans="1:52" ht="15.75" customHeight="1">
      <c r="A271" s="7"/>
      <c r="B271" s="12"/>
      <c r="C271" s="669"/>
      <c r="D271" s="89"/>
      <c r="E271" s="117"/>
      <c r="F271" s="49"/>
      <c r="G271" s="91"/>
      <c r="H271" s="117"/>
      <c r="I271" s="49"/>
      <c r="J271" s="24"/>
      <c r="K271" s="117"/>
      <c r="L271" s="34"/>
      <c r="M271" s="24"/>
      <c r="N271" s="94"/>
      <c r="O271" s="24"/>
      <c r="P271" s="117"/>
      <c r="Q271" s="34"/>
      <c r="R271" s="24"/>
      <c r="S271" s="9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</row>
    <row r="272" spans="1:52" ht="15.75" customHeight="1">
      <c r="A272" s="7"/>
      <c r="B272" s="12"/>
      <c r="C272" s="684"/>
      <c r="D272" s="82"/>
      <c r="E272" s="14"/>
      <c r="F272" s="31"/>
      <c r="G272" s="84"/>
      <c r="H272" s="14"/>
      <c r="I272" s="31"/>
      <c r="J272" s="42"/>
      <c r="K272" s="14"/>
      <c r="L272" s="56"/>
      <c r="M272" s="42"/>
      <c r="N272" s="60"/>
      <c r="O272" s="42"/>
      <c r="P272" s="14"/>
      <c r="Q272" s="56"/>
      <c r="R272" s="42"/>
      <c r="S272" s="60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</row>
    <row r="273" spans="1:52" ht="15.75" customHeight="1">
      <c r="A273" s="7"/>
      <c r="B273" s="12"/>
      <c r="C273" s="669"/>
      <c r="D273" s="82"/>
      <c r="E273" s="14"/>
      <c r="F273" s="31"/>
      <c r="G273" s="84"/>
      <c r="H273" s="14"/>
      <c r="I273" s="31"/>
      <c r="J273" s="42"/>
      <c r="K273" s="14"/>
      <c r="L273" s="34"/>
      <c r="M273" s="42"/>
      <c r="N273" s="60"/>
      <c r="O273" s="42"/>
      <c r="P273" s="14"/>
      <c r="Q273" s="34"/>
      <c r="R273" s="42"/>
      <c r="S273" s="60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</row>
    <row r="274" spans="1:52" ht="15.75" customHeight="1">
      <c r="A274" s="7"/>
      <c r="B274" s="12"/>
      <c r="C274" s="669"/>
      <c r="D274" s="82"/>
      <c r="E274" s="14"/>
      <c r="F274" s="31"/>
      <c r="G274" s="84"/>
      <c r="H274" s="14"/>
      <c r="I274" s="31"/>
      <c r="J274" s="42"/>
      <c r="K274" s="14"/>
      <c r="L274" s="34"/>
      <c r="M274" s="42"/>
      <c r="N274" s="60"/>
      <c r="O274" s="42"/>
      <c r="P274" s="14"/>
      <c r="Q274" s="34"/>
      <c r="R274" s="42"/>
      <c r="S274" s="60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</row>
    <row r="275" spans="1:52" ht="15.75" customHeight="1">
      <c r="A275" s="7"/>
      <c r="B275" s="12"/>
      <c r="C275" s="669"/>
      <c r="D275" s="82"/>
      <c r="E275" s="14"/>
      <c r="F275" s="31"/>
      <c r="G275" s="84"/>
      <c r="H275" s="14"/>
      <c r="I275" s="31"/>
      <c r="J275" s="42"/>
      <c r="K275" s="14"/>
      <c r="L275" s="34"/>
      <c r="M275" s="42"/>
      <c r="N275" s="60"/>
      <c r="O275" s="42"/>
      <c r="P275" s="14"/>
      <c r="Q275" s="34"/>
      <c r="R275" s="42"/>
      <c r="S275" s="60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</row>
    <row r="276" spans="1:52" ht="15.75" customHeight="1">
      <c r="A276" s="7"/>
      <c r="B276" s="12"/>
      <c r="C276" s="669"/>
      <c r="D276" s="82"/>
      <c r="E276" s="14"/>
      <c r="F276" s="31"/>
      <c r="G276" s="84"/>
      <c r="H276" s="14"/>
      <c r="I276" s="31"/>
      <c r="J276" s="42"/>
      <c r="K276" s="14"/>
      <c r="L276" s="34"/>
      <c r="M276" s="42"/>
      <c r="N276" s="60"/>
      <c r="O276" s="42"/>
      <c r="P276" s="14"/>
      <c r="Q276" s="34"/>
      <c r="R276" s="42"/>
      <c r="S276" s="60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</row>
    <row r="277" spans="1:52" ht="15.75" customHeight="1">
      <c r="A277" s="7"/>
      <c r="B277" s="12"/>
      <c r="C277" s="669"/>
      <c r="D277" s="82"/>
      <c r="E277" s="14"/>
      <c r="F277" s="31"/>
      <c r="G277" s="84"/>
      <c r="H277" s="14"/>
      <c r="I277" s="31"/>
      <c r="J277" s="42"/>
      <c r="K277" s="14"/>
      <c r="L277" s="34"/>
      <c r="M277" s="42"/>
      <c r="N277" s="60"/>
      <c r="O277" s="42"/>
      <c r="P277" s="14"/>
      <c r="Q277" s="34"/>
      <c r="R277" s="42"/>
      <c r="S277" s="60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</row>
    <row r="278" spans="1:52" ht="15.75" customHeight="1">
      <c r="A278" s="7"/>
      <c r="B278" s="12"/>
      <c r="C278" s="669"/>
      <c r="D278" s="82"/>
      <c r="E278" s="14"/>
      <c r="F278" s="31"/>
      <c r="G278" s="84"/>
      <c r="H278" s="14"/>
      <c r="I278" s="31"/>
      <c r="J278" s="42"/>
      <c r="K278" s="14"/>
      <c r="L278" s="34"/>
      <c r="M278" s="42"/>
      <c r="N278" s="60"/>
      <c r="O278" s="42"/>
      <c r="P278" s="14"/>
      <c r="Q278" s="34"/>
      <c r="R278" s="42"/>
      <c r="S278" s="60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</row>
    <row r="279" spans="1:52" ht="15.75" customHeight="1">
      <c r="A279" s="7"/>
      <c r="B279" s="12"/>
      <c r="C279" s="669"/>
      <c r="D279" s="82"/>
      <c r="E279" s="14"/>
      <c r="F279" s="31"/>
      <c r="G279" s="84"/>
      <c r="H279" s="14"/>
      <c r="I279" s="31"/>
      <c r="J279" s="42"/>
      <c r="K279" s="14"/>
      <c r="L279" s="34"/>
      <c r="M279" s="42"/>
      <c r="N279" s="60"/>
      <c r="O279" s="42"/>
      <c r="P279" s="14"/>
      <c r="Q279" s="34"/>
      <c r="R279" s="42"/>
      <c r="S279" s="60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</row>
    <row r="280" spans="1:52" ht="15.75" customHeight="1">
      <c r="A280" s="7"/>
      <c r="B280" s="12"/>
      <c r="C280" s="669"/>
      <c r="D280" s="82"/>
      <c r="E280" s="14"/>
      <c r="F280" s="31"/>
      <c r="G280" s="84"/>
      <c r="H280" s="14"/>
      <c r="I280" s="31"/>
      <c r="J280" s="42"/>
      <c r="K280" s="14"/>
      <c r="L280" s="34"/>
      <c r="M280" s="42"/>
      <c r="N280" s="60"/>
      <c r="O280" s="42"/>
      <c r="P280" s="14"/>
      <c r="Q280" s="34"/>
      <c r="R280" s="42"/>
      <c r="S280" s="60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</row>
    <row r="281" spans="1:52" ht="15.75" hidden="1" customHeight="1">
      <c r="A281" s="7"/>
      <c r="B281" s="12"/>
      <c r="C281" s="669"/>
      <c r="D281" s="82"/>
      <c r="E281" s="14"/>
      <c r="F281" s="31"/>
      <c r="G281" s="84"/>
      <c r="H281" s="14"/>
      <c r="I281" s="31"/>
      <c r="J281" s="42"/>
      <c r="K281" s="14"/>
      <c r="L281" s="34"/>
      <c r="M281" s="42"/>
      <c r="N281" s="60"/>
      <c r="O281" s="42"/>
      <c r="P281" s="14"/>
      <c r="Q281" s="34"/>
      <c r="R281" s="42"/>
      <c r="S281" s="60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</row>
    <row r="282" spans="1:52" ht="15.75" hidden="1" customHeight="1">
      <c r="A282" s="7"/>
      <c r="B282" s="12"/>
      <c r="C282" s="669"/>
      <c r="D282" s="82"/>
      <c r="E282" s="14"/>
      <c r="F282" s="31"/>
      <c r="G282" s="84"/>
      <c r="H282" s="14"/>
      <c r="I282" s="31"/>
      <c r="J282" s="42"/>
      <c r="K282" s="14"/>
      <c r="L282" s="34"/>
      <c r="M282" s="42"/>
      <c r="N282" s="60"/>
      <c r="O282" s="42"/>
      <c r="P282" s="14"/>
      <c r="Q282" s="34"/>
      <c r="R282" s="42"/>
      <c r="S282" s="60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</row>
    <row r="283" spans="1:52" ht="15.75" hidden="1" customHeight="1">
      <c r="A283" s="7"/>
      <c r="B283" s="12"/>
      <c r="C283" s="669"/>
      <c r="D283" s="82"/>
      <c r="E283" s="14"/>
      <c r="F283" s="31"/>
      <c r="G283" s="84"/>
      <c r="H283" s="14"/>
      <c r="I283" s="31"/>
      <c r="J283" s="42"/>
      <c r="K283" s="14"/>
      <c r="L283" s="34"/>
      <c r="M283" s="42"/>
      <c r="N283" s="60"/>
      <c r="O283" s="42"/>
      <c r="P283" s="14"/>
      <c r="Q283" s="34"/>
      <c r="R283" s="42"/>
      <c r="S283" s="60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</row>
    <row r="284" spans="1:52" ht="15.75" customHeight="1">
      <c r="A284" s="7"/>
      <c r="B284" s="12"/>
      <c r="C284" s="259"/>
      <c r="D284" s="100"/>
      <c r="E284" s="101"/>
      <c r="F284" s="102"/>
      <c r="G284" s="103"/>
      <c r="H284" s="101"/>
      <c r="I284" s="102"/>
      <c r="J284" s="103"/>
      <c r="K284" s="101"/>
      <c r="L284" s="102"/>
      <c r="M284" s="106"/>
      <c r="N284" s="102"/>
      <c r="O284" s="103"/>
      <c r="P284" s="101"/>
      <c r="Q284" s="102"/>
      <c r="R284" s="106"/>
      <c r="S284" s="102"/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</row>
    <row r="285" spans="1:52" ht="15.75" customHeight="1">
      <c r="A285" s="7"/>
      <c r="B285" s="12"/>
      <c r="C285" s="24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4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</row>
    <row r="286" spans="1:52" ht="15.75" customHeight="1">
      <c r="A286" s="7"/>
      <c r="B286" s="12"/>
      <c r="C286" s="259"/>
      <c r="D286" s="100"/>
      <c r="E286" s="101"/>
      <c r="F286" s="102"/>
      <c r="G286" s="103"/>
      <c r="H286" s="101"/>
      <c r="I286" s="102"/>
      <c r="J286" s="103"/>
      <c r="K286" s="101"/>
      <c r="L286" s="102"/>
      <c r="M286" s="106"/>
      <c r="N286" s="119"/>
      <c r="O286" s="103"/>
      <c r="P286" s="101"/>
      <c r="Q286" s="102"/>
      <c r="R286" s="106"/>
      <c r="S286" s="119"/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</row>
    <row r="287" spans="1:52" ht="15.75" customHeight="1">
      <c r="A287" s="7"/>
      <c r="B287" s="12"/>
      <c r="C287" s="42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/>
      <c r="O287" s="42"/>
      <c r="P287" s="14"/>
      <c r="Q287" s="60"/>
      <c r="R287" s="42"/>
      <c r="S287" s="60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</row>
    <row r="288" spans="1:52" ht="15.75" customHeight="1" thickBot="1">
      <c r="A288" s="7"/>
      <c r="B288" s="12"/>
      <c r="C288" s="672"/>
      <c r="D288" s="677"/>
      <c r="E288" s="673"/>
      <c r="F288" s="237"/>
      <c r="G288" s="678"/>
      <c r="H288" s="673"/>
      <c r="I288" s="237"/>
      <c r="J288" s="672"/>
      <c r="K288" s="674"/>
      <c r="L288" s="237"/>
      <c r="M288" s="672"/>
      <c r="N288" s="237"/>
      <c r="O288" s="672"/>
      <c r="P288" s="674"/>
      <c r="Q288" s="237"/>
      <c r="R288" s="672"/>
      <c r="S288" s="237"/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</row>
    <row r="289" spans="1:52" ht="15.75" customHeight="1" thickTop="1">
      <c r="A289" s="7"/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</row>
    <row r="290" spans="1:52" ht="36" customHeight="1">
      <c r="A290" s="7"/>
      <c r="B290" s="12"/>
      <c r="C290" s="6"/>
      <c r="D290" s="2"/>
      <c r="E290" s="2"/>
      <c r="F290" s="2"/>
      <c r="G290" s="2"/>
      <c r="H290" s="1"/>
      <c r="I290" s="1"/>
      <c r="J290" s="1"/>
      <c r="K290" s="749"/>
      <c r="L290" s="2"/>
      <c r="M290" s="2"/>
      <c r="N290" s="1"/>
      <c r="O290" s="1"/>
      <c r="P290" s="2"/>
      <c r="Q290" s="1"/>
      <c r="R290" s="2"/>
      <c r="S290" s="5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</row>
    <row r="291" spans="1:52" ht="15.75" customHeight="1" thickBot="1">
      <c r="A291" s="7"/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</row>
    <row r="292" spans="1:52" ht="15.75" customHeight="1" thickTop="1">
      <c r="A292" s="7"/>
      <c r="B292" s="12"/>
      <c r="C292" s="662"/>
      <c r="D292" s="784"/>
      <c r="E292" s="785"/>
      <c r="F292" s="786"/>
      <c r="G292" s="787"/>
      <c r="H292" s="785"/>
      <c r="I292" s="786"/>
      <c r="J292" s="787"/>
      <c r="K292" s="785"/>
      <c r="L292" s="786"/>
      <c r="M292" s="787"/>
      <c r="N292" s="786"/>
      <c r="O292" s="784"/>
      <c r="P292" s="785"/>
      <c r="Q292" s="786"/>
      <c r="R292" s="787"/>
      <c r="S292" s="786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</row>
    <row r="293" spans="1:52" ht="15.75" customHeight="1">
      <c r="A293" s="7"/>
      <c r="B293" s="12"/>
      <c r="C293" s="42"/>
      <c r="D293" s="81"/>
      <c r="E293" s="81"/>
      <c r="F293" s="140"/>
      <c r="G293" s="141"/>
      <c r="H293" s="81"/>
      <c r="I293" s="140"/>
      <c r="J293" s="141"/>
      <c r="K293" s="81"/>
      <c r="L293" s="140"/>
      <c r="M293" s="141"/>
      <c r="N293" s="140"/>
      <c r="O293" s="81"/>
      <c r="P293" s="81"/>
      <c r="Q293" s="140"/>
      <c r="R293" s="141"/>
      <c r="S293" s="140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</row>
    <row r="294" spans="1:52" ht="15.75" customHeight="1">
      <c r="A294" s="7"/>
      <c r="B294" s="12"/>
      <c r="C294" s="42"/>
      <c r="D294" s="83"/>
      <c r="E294" s="155"/>
      <c r="F294" s="60"/>
      <c r="G294" s="83"/>
      <c r="H294" s="155"/>
      <c r="I294" s="60"/>
      <c r="J294" s="31"/>
      <c r="K294" s="155"/>
      <c r="L294" s="34"/>
      <c r="M294" s="164"/>
      <c r="N294" s="60"/>
      <c r="O294" s="31"/>
      <c r="P294" s="155"/>
      <c r="Q294" s="34"/>
      <c r="R294" s="164"/>
      <c r="S294" s="60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</row>
    <row r="295" spans="1:52" ht="15.75" customHeight="1">
      <c r="A295" s="7"/>
      <c r="B295" s="12"/>
      <c r="C295" s="42"/>
      <c r="D295" s="83"/>
      <c r="E295" s="155"/>
      <c r="F295" s="60"/>
      <c r="G295" s="83"/>
      <c r="H295" s="155"/>
      <c r="I295" s="60"/>
      <c r="J295" s="31"/>
      <c r="K295" s="155"/>
      <c r="L295" s="34"/>
      <c r="M295" s="164"/>
      <c r="N295" s="60"/>
      <c r="O295" s="31"/>
      <c r="P295" s="155"/>
      <c r="Q295" s="34"/>
      <c r="R295" s="164"/>
      <c r="S295" s="60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</row>
    <row r="296" spans="1:52" ht="15.75" customHeight="1">
      <c r="A296" s="7"/>
      <c r="B296" s="12"/>
      <c r="C296" s="42"/>
      <c r="D296" s="83"/>
      <c r="E296" s="155"/>
      <c r="F296" s="60"/>
      <c r="G296" s="83"/>
      <c r="H296" s="155"/>
      <c r="I296" s="60"/>
      <c r="J296" s="31"/>
      <c r="K296" s="155"/>
      <c r="L296" s="34"/>
      <c r="M296" s="164"/>
      <c r="N296" s="60"/>
      <c r="O296" s="31"/>
      <c r="P296" s="155"/>
      <c r="Q296" s="34"/>
      <c r="R296" s="164"/>
      <c r="S296" s="60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</row>
    <row r="297" spans="1:52" ht="15.75" customHeight="1">
      <c r="A297" s="7"/>
      <c r="B297" s="12"/>
      <c r="C297" s="42"/>
      <c r="D297" s="83"/>
      <c r="E297" s="155"/>
      <c r="F297" s="60"/>
      <c r="G297" s="83"/>
      <c r="H297" s="155"/>
      <c r="I297" s="60"/>
      <c r="J297" s="31"/>
      <c r="K297" s="155"/>
      <c r="L297" s="34"/>
      <c r="M297" s="164"/>
      <c r="N297" s="60"/>
      <c r="O297" s="31"/>
      <c r="P297" s="155"/>
      <c r="Q297" s="34"/>
      <c r="R297" s="164"/>
      <c r="S297" s="60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</row>
    <row r="298" spans="1:52" ht="15.75" customHeight="1">
      <c r="A298" s="7"/>
      <c r="B298" s="12"/>
      <c r="C298" s="42"/>
      <c r="D298" s="83"/>
      <c r="E298" s="155"/>
      <c r="F298" s="60"/>
      <c r="G298" s="83"/>
      <c r="H298" s="155"/>
      <c r="I298" s="60"/>
      <c r="J298" s="31"/>
      <c r="K298" s="155"/>
      <c r="L298" s="34"/>
      <c r="M298" s="164"/>
      <c r="N298" s="60"/>
      <c r="O298" s="31"/>
      <c r="P298" s="155"/>
      <c r="Q298" s="34"/>
      <c r="R298" s="164"/>
      <c r="S298" s="60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</row>
    <row r="299" spans="1:52" ht="15.75" customHeight="1">
      <c r="A299" s="7"/>
      <c r="B299" s="12"/>
      <c r="C299" s="42"/>
      <c r="D299" s="83"/>
      <c r="E299" s="155"/>
      <c r="F299" s="60"/>
      <c r="G299" s="83"/>
      <c r="H299" s="155"/>
      <c r="I299" s="60"/>
      <c r="J299" s="31"/>
      <c r="K299" s="155"/>
      <c r="L299" s="34"/>
      <c r="M299" s="164"/>
      <c r="N299" s="60"/>
      <c r="O299" s="31"/>
      <c r="P299" s="155"/>
      <c r="Q299" s="34"/>
      <c r="R299" s="164"/>
      <c r="S299" s="60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</row>
    <row r="300" spans="1:52" ht="15.75" hidden="1" customHeight="1">
      <c r="A300" s="7"/>
      <c r="B300" s="12"/>
      <c r="C300" s="42"/>
      <c r="D300" s="83"/>
      <c r="E300" s="155"/>
      <c r="F300" s="60"/>
      <c r="G300" s="83"/>
      <c r="H300" s="155"/>
      <c r="I300" s="60"/>
      <c r="J300" s="31"/>
      <c r="K300" s="155"/>
      <c r="L300" s="34"/>
      <c r="M300" s="164"/>
      <c r="N300" s="60"/>
      <c r="O300" s="31"/>
      <c r="P300" s="155"/>
      <c r="Q300" s="34"/>
      <c r="R300" s="164"/>
      <c r="S300" s="60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</row>
    <row r="301" spans="1:52" ht="15.75" customHeight="1">
      <c r="A301" s="7"/>
      <c r="B301" s="12"/>
      <c r="C301" s="42"/>
      <c r="D301" s="83"/>
      <c r="E301" s="155"/>
      <c r="F301" s="60"/>
      <c r="G301" s="83"/>
      <c r="H301" s="155"/>
      <c r="I301" s="60"/>
      <c r="J301" s="31"/>
      <c r="K301" s="155"/>
      <c r="L301" s="34"/>
      <c r="M301" s="164"/>
      <c r="N301" s="60"/>
      <c r="O301" s="31"/>
      <c r="P301" s="155"/>
      <c r="Q301" s="34"/>
      <c r="R301" s="164"/>
      <c r="S301" s="60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</row>
    <row r="302" spans="1:52" ht="15.75" customHeight="1">
      <c r="A302" s="7"/>
      <c r="B302" s="12"/>
      <c r="C302" s="24"/>
      <c r="D302" s="83"/>
      <c r="E302" s="155"/>
      <c r="F302" s="60"/>
      <c r="G302" s="83"/>
      <c r="H302" s="155"/>
      <c r="I302" s="60"/>
      <c r="J302" s="31"/>
      <c r="K302" s="155"/>
      <c r="L302" s="34"/>
      <c r="M302" s="164"/>
      <c r="N302" s="60"/>
      <c r="O302" s="31"/>
      <c r="P302" s="155"/>
      <c r="Q302" s="34"/>
      <c r="R302" s="164"/>
      <c r="S302" s="60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</row>
    <row r="303" spans="1:52" ht="15.75" customHeight="1">
      <c r="A303" s="7"/>
      <c r="B303" s="12"/>
      <c r="C303" s="79"/>
      <c r="D303" s="205"/>
      <c r="E303" s="224"/>
      <c r="F303" s="207"/>
      <c r="G303" s="205"/>
      <c r="H303" s="224"/>
      <c r="I303" s="207"/>
      <c r="J303" s="205"/>
      <c r="K303" s="224"/>
      <c r="L303" s="207"/>
      <c r="M303" s="225"/>
      <c r="N303" s="207"/>
      <c r="O303" s="205"/>
      <c r="P303" s="224"/>
      <c r="Q303" s="207"/>
      <c r="R303" s="225"/>
      <c r="S303" s="207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</row>
    <row r="304" spans="1:52" ht="15.75" customHeight="1">
      <c r="A304" s="7"/>
      <c r="B304" s="12"/>
      <c r="C304" s="42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/>
      <c r="O304" s="42"/>
      <c r="P304" s="14"/>
      <c r="Q304" s="41"/>
      <c r="R304" s="42"/>
      <c r="S304" s="4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</row>
    <row r="305" spans="1:52" ht="15.75" customHeight="1">
      <c r="A305" s="7"/>
      <c r="B305" s="12"/>
      <c r="C305" s="24"/>
      <c r="D305" s="117"/>
      <c r="E305" s="117"/>
      <c r="F305" s="226"/>
      <c r="G305" s="24"/>
      <c r="H305" s="11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6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</row>
    <row r="306" spans="1:52" ht="15.75" customHeight="1">
      <c r="A306" s="7"/>
      <c r="B306" s="12"/>
      <c r="C306" s="42"/>
      <c r="D306" s="83"/>
      <c r="E306" s="155"/>
      <c r="F306" s="115"/>
      <c r="G306" s="83"/>
      <c r="H306" s="155"/>
      <c r="I306" s="115"/>
      <c r="J306" s="31"/>
      <c r="K306" s="155"/>
      <c r="L306" s="34"/>
      <c r="M306" s="164"/>
      <c r="N306" s="60"/>
      <c r="O306" s="31"/>
      <c r="P306" s="155"/>
      <c r="Q306" s="34"/>
      <c r="R306" s="164"/>
      <c r="S306" s="60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</row>
    <row r="307" spans="1:52" ht="15.75" customHeight="1">
      <c r="A307" s="7"/>
      <c r="B307" s="12"/>
      <c r="C307" s="24"/>
      <c r="D307" s="83"/>
      <c r="E307" s="155"/>
      <c r="F307" s="94"/>
      <c r="G307" s="83"/>
      <c r="H307" s="155"/>
      <c r="I307" s="94"/>
      <c r="J307" s="31"/>
      <c r="K307" s="155"/>
      <c r="L307" s="34"/>
      <c r="M307" s="164"/>
      <c r="N307" s="60"/>
      <c r="O307" s="31"/>
      <c r="P307" s="155"/>
      <c r="Q307" s="34"/>
      <c r="R307" s="164"/>
      <c r="S307" s="60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</row>
    <row r="308" spans="1:52" ht="15.75" customHeight="1">
      <c r="A308" s="7"/>
      <c r="B308" s="12"/>
      <c r="C308" s="79"/>
      <c r="D308" s="205"/>
      <c r="E308" s="224"/>
      <c r="F308" s="207"/>
      <c r="G308" s="208"/>
      <c r="H308" s="224"/>
      <c r="I308" s="207"/>
      <c r="J308" s="208"/>
      <c r="K308" s="224"/>
      <c r="L308" s="207"/>
      <c r="M308" s="225"/>
      <c r="N308" s="207"/>
      <c r="O308" s="208"/>
      <c r="P308" s="224"/>
      <c r="Q308" s="207"/>
      <c r="R308" s="225"/>
      <c r="S308" s="207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</row>
    <row r="309" spans="1:52" ht="15.75" customHeight="1">
      <c r="A309" s="7"/>
      <c r="B309" s="12"/>
      <c r="C309" s="42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/>
      <c r="O309" s="42"/>
      <c r="P309" s="14"/>
      <c r="Q309" s="41"/>
      <c r="R309" s="42"/>
      <c r="S309" s="4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</row>
    <row r="310" spans="1:52" ht="15.75" customHeight="1">
      <c r="A310" s="7"/>
      <c r="B310" s="12"/>
      <c r="C310" s="42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</row>
    <row r="311" spans="1:52" ht="15.75" customHeight="1">
      <c r="A311" s="7"/>
      <c r="B311" s="12"/>
      <c r="C311" s="24"/>
      <c r="D311" s="90"/>
      <c r="E311" s="229"/>
      <c r="F311" s="94"/>
      <c r="G311" s="168"/>
      <c r="H311" s="229"/>
      <c r="I311" s="94"/>
      <c r="J311" s="52"/>
      <c r="K311" s="229"/>
      <c r="L311" s="49"/>
      <c r="M311" s="229"/>
      <c r="N311" s="94"/>
      <c r="O311" s="52"/>
      <c r="P311" s="229"/>
      <c r="Q311" s="49"/>
      <c r="R311" s="229"/>
      <c r="S311" s="9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</row>
    <row r="312" spans="1:52" ht="15.75" customHeight="1" thickBot="1">
      <c r="A312" s="7"/>
      <c r="B312" s="12"/>
      <c r="C312" s="42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60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</row>
    <row r="313" spans="1:52" ht="15.75" customHeight="1" thickTop="1">
      <c r="A313" s="7"/>
      <c r="B313" s="12"/>
      <c r="C313" s="664"/>
      <c r="D313" s="64"/>
      <c r="E313" s="230"/>
      <c r="F313" s="66"/>
      <c r="G313" s="67"/>
      <c r="H313" s="230"/>
      <c r="I313" s="66"/>
      <c r="J313" s="67"/>
      <c r="K313" s="230"/>
      <c r="L313" s="66"/>
      <c r="M313" s="231"/>
      <c r="N313" s="232"/>
      <c r="O313" s="67"/>
      <c r="P313" s="230"/>
      <c r="Q313" s="66"/>
      <c r="R313" s="231"/>
      <c r="S313" s="232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</row>
    <row r="314" spans="1:52" ht="15.75" customHeight="1" thickBot="1">
      <c r="A314" s="7"/>
      <c r="B314" s="12"/>
      <c r="C314" s="672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/>
      <c r="O314" s="238"/>
      <c r="P314" s="236"/>
      <c r="Q314" s="237"/>
      <c r="R314" s="239"/>
      <c r="S314" s="75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</row>
    <row r="315" spans="1:52" ht="15.75" customHeight="1" thickTop="1">
      <c r="A315" s="7"/>
      <c r="B315" s="12"/>
      <c r="C315" s="79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</row>
    <row r="316" spans="1:52" ht="15.75" customHeight="1">
      <c r="A316" s="7"/>
      <c r="B316" s="12"/>
      <c r="C316" s="665"/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41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</row>
    <row r="317" spans="1:52" ht="15.75" customHeight="1">
      <c r="A317" s="7"/>
      <c r="B317" s="12"/>
      <c r="C317" s="669"/>
      <c r="D317" s="14"/>
      <c r="E317" s="14"/>
      <c r="F317" s="31"/>
      <c r="G317" s="42"/>
      <c r="H317" s="14"/>
      <c r="I317" s="31"/>
      <c r="J317" s="42"/>
      <c r="K317" s="14"/>
      <c r="L317" s="34"/>
      <c r="M317" s="42"/>
      <c r="N317" s="732"/>
      <c r="O317" s="42"/>
      <c r="P317" s="14"/>
      <c r="Q317" s="34"/>
      <c r="R317" s="42"/>
      <c r="S317" s="3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</row>
    <row r="318" spans="1:52" ht="15.75" customHeight="1">
      <c r="A318" s="7"/>
      <c r="B318" s="12"/>
      <c r="C318" s="670"/>
      <c r="D318" s="82"/>
      <c r="E318" s="14"/>
      <c r="F318" s="49"/>
      <c r="G318" s="84"/>
      <c r="H318" s="14"/>
      <c r="I318" s="49"/>
      <c r="J318" s="42"/>
      <c r="K318" s="14"/>
      <c r="L318" s="34"/>
      <c r="M318" s="42"/>
      <c r="N318" s="60"/>
      <c r="O318" s="42"/>
      <c r="P318" s="14"/>
      <c r="Q318" s="34"/>
      <c r="R318" s="42"/>
      <c r="S318" s="60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</row>
    <row r="319" spans="1:52" ht="15.75" customHeight="1">
      <c r="A319" s="7"/>
      <c r="B319" s="12"/>
      <c r="C319" s="669"/>
      <c r="D319" s="110"/>
      <c r="E319" s="111"/>
      <c r="F319" s="31"/>
      <c r="G319" s="112"/>
      <c r="H319" s="111"/>
      <c r="I319" s="31"/>
      <c r="J319" s="113"/>
      <c r="K319" s="111"/>
      <c r="L319" s="56"/>
      <c r="M319" s="113"/>
      <c r="N319" s="115"/>
      <c r="O319" s="113"/>
      <c r="P319" s="111"/>
      <c r="Q319" s="56"/>
      <c r="R319" s="113"/>
      <c r="S319" s="115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</row>
    <row r="320" spans="1:52" ht="15.75" customHeight="1">
      <c r="A320" s="7"/>
      <c r="B320" s="12"/>
      <c r="C320" s="669"/>
      <c r="D320" s="82"/>
      <c r="E320" s="14"/>
      <c r="F320" s="31"/>
      <c r="G320" s="84"/>
      <c r="H320" s="14"/>
      <c r="I320" s="31"/>
      <c r="J320" s="42"/>
      <c r="K320" s="14"/>
      <c r="L320" s="34"/>
      <c r="M320" s="42"/>
      <c r="N320" s="60"/>
      <c r="O320" s="42"/>
      <c r="P320" s="14"/>
      <c r="Q320" s="34"/>
      <c r="R320" s="42"/>
      <c r="S320" s="60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</row>
    <row r="321" spans="1:52" ht="15.75" hidden="1" customHeight="1">
      <c r="A321" s="7"/>
      <c r="B321" s="12"/>
      <c r="C321" s="42"/>
      <c r="D321" s="82"/>
      <c r="E321" s="14"/>
      <c r="F321" s="31"/>
      <c r="G321" s="84"/>
      <c r="H321" s="14"/>
      <c r="I321" s="31"/>
      <c r="J321" s="42"/>
      <c r="K321" s="14"/>
      <c r="L321" s="34"/>
      <c r="M321" s="42"/>
      <c r="N321" s="60"/>
      <c r="O321" s="42"/>
      <c r="P321" s="14"/>
      <c r="Q321" s="34"/>
      <c r="R321" s="42"/>
      <c r="S321" s="60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</row>
    <row r="322" spans="1:52" ht="15.75" hidden="1" customHeight="1">
      <c r="A322" s="7"/>
      <c r="B322" s="12"/>
      <c r="C322" s="42"/>
      <c r="D322" s="82"/>
      <c r="E322" s="14"/>
      <c r="F322" s="31"/>
      <c r="G322" s="84"/>
      <c r="H322" s="14"/>
      <c r="I322" s="31"/>
      <c r="J322" s="42"/>
      <c r="K322" s="14"/>
      <c r="L322" s="34"/>
      <c r="M322" s="42"/>
      <c r="N322" s="60"/>
      <c r="O322" s="42"/>
      <c r="P322" s="14"/>
      <c r="Q322" s="34"/>
      <c r="R322" s="42"/>
      <c r="S322" s="60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</row>
    <row r="323" spans="1:52" ht="15.75" hidden="1" customHeight="1">
      <c r="A323" s="7"/>
      <c r="B323" s="12"/>
      <c r="C323" s="42"/>
      <c r="D323" s="82"/>
      <c r="E323" s="14"/>
      <c r="F323" s="31"/>
      <c r="G323" s="84"/>
      <c r="H323" s="14"/>
      <c r="I323" s="31"/>
      <c r="J323" s="42"/>
      <c r="K323" s="14"/>
      <c r="L323" s="34"/>
      <c r="M323" s="42"/>
      <c r="N323" s="60"/>
      <c r="O323" s="42"/>
      <c r="P323" s="14"/>
      <c r="Q323" s="34"/>
      <c r="R323" s="42"/>
      <c r="S323" s="60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</row>
    <row r="324" spans="1:52" ht="15.75" customHeight="1">
      <c r="A324" s="7"/>
      <c r="B324" s="12"/>
      <c r="C324" s="670"/>
      <c r="D324" s="82"/>
      <c r="E324" s="14"/>
      <c r="F324" s="49"/>
      <c r="G324" s="84"/>
      <c r="H324" s="14"/>
      <c r="I324" s="49"/>
      <c r="J324" s="42"/>
      <c r="K324" s="14"/>
      <c r="L324" s="34"/>
      <c r="M324" s="42"/>
      <c r="N324" s="60"/>
      <c r="O324" s="42"/>
      <c r="P324" s="14"/>
      <c r="Q324" s="34"/>
      <c r="R324" s="42"/>
      <c r="S324" s="60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</row>
    <row r="325" spans="1:52" ht="15.75" customHeight="1">
      <c r="A325" s="7"/>
      <c r="B325" s="12"/>
      <c r="C325" s="669"/>
      <c r="D325" s="110"/>
      <c r="E325" s="111"/>
      <c r="F325" s="31"/>
      <c r="G325" s="112"/>
      <c r="H325" s="111"/>
      <c r="I325" s="31"/>
      <c r="J325" s="113"/>
      <c r="K325" s="111"/>
      <c r="L325" s="56"/>
      <c r="M325" s="113"/>
      <c r="N325" s="115"/>
      <c r="O325" s="113"/>
      <c r="P325" s="111"/>
      <c r="Q325" s="56"/>
      <c r="R325" s="113"/>
      <c r="S325" s="115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</row>
    <row r="326" spans="1:52" ht="15.75" customHeight="1">
      <c r="A326" s="7"/>
      <c r="B326" s="12"/>
      <c r="C326" s="669"/>
      <c r="D326" s="82"/>
      <c r="E326" s="14"/>
      <c r="F326" s="31"/>
      <c r="G326" s="84"/>
      <c r="H326" s="14"/>
      <c r="I326" s="31"/>
      <c r="J326" s="42"/>
      <c r="K326" s="14"/>
      <c r="L326" s="34"/>
      <c r="M326" s="42"/>
      <c r="N326" s="60"/>
      <c r="O326" s="42"/>
      <c r="P326" s="14"/>
      <c r="Q326" s="34"/>
      <c r="R326" s="42"/>
      <c r="S326" s="60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</row>
    <row r="327" spans="1:52" ht="15.75" customHeight="1">
      <c r="A327" s="7"/>
      <c r="B327" s="12"/>
      <c r="C327" s="669"/>
      <c r="D327" s="82"/>
      <c r="E327" s="14"/>
      <c r="F327" s="31"/>
      <c r="G327" s="84"/>
      <c r="H327" s="14"/>
      <c r="I327" s="31"/>
      <c r="J327" s="42"/>
      <c r="K327" s="14"/>
      <c r="L327" s="34"/>
      <c r="M327" s="42"/>
      <c r="N327" s="60"/>
      <c r="O327" s="42"/>
      <c r="P327" s="14"/>
      <c r="Q327" s="34"/>
      <c r="R327" s="42"/>
      <c r="S327" s="60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</row>
    <row r="328" spans="1:52" ht="15.75" hidden="1" customHeight="1">
      <c r="A328" s="7"/>
      <c r="B328" s="12"/>
      <c r="C328" s="42"/>
      <c r="D328" s="89"/>
      <c r="E328" s="117"/>
      <c r="F328" s="31"/>
      <c r="G328" s="91"/>
      <c r="H328" s="117"/>
      <c r="I328" s="31"/>
      <c r="J328" s="24"/>
      <c r="K328" s="117"/>
      <c r="L328" s="34"/>
      <c r="M328" s="24"/>
      <c r="N328" s="94"/>
      <c r="O328" s="24"/>
      <c r="P328" s="117"/>
      <c r="Q328" s="34"/>
      <c r="R328" s="24"/>
      <c r="S328" s="9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</row>
    <row r="329" spans="1:52" ht="15.75" customHeight="1">
      <c r="A329" s="7"/>
      <c r="B329" s="12"/>
      <c r="C329" s="259"/>
      <c r="D329" s="100"/>
      <c r="E329" s="101"/>
      <c r="F329" s="102"/>
      <c r="G329" s="103"/>
      <c r="H329" s="101"/>
      <c r="I329" s="102"/>
      <c r="J329" s="103"/>
      <c r="K329" s="101"/>
      <c r="L329" s="102"/>
      <c r="M329" s="154"/>
      <c r="N329" s="119"/>
      <c r="O329" s="103"/>
      <c r="P329" s="101"/>
      <c r="Q329" s="102"/>
      <c r="R329" s="154"/>
      <c r="S329" s="119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</row>
    <row r="330" spans="1:52" ht="15.75" customHeight="1">
      <c r="A330" s="7"/>
      <c r="B330" s="12"/>
      <c r="C330" s="684"/>
      <c r="D330" s="82"/>
      <c r="E330" s="14"/>
      <c r="F330" s="31"/>
      <c r="G330" s="84"/>
      <c r="H330" s="14"/>
      <c r="I330" s="31"/>
      <c r="J330" s="42"/>
      <c r="K330" s="14"/>
      <c r="L330" s="34"/>
      <c r="M330" s="42"/>
      <c r="N330" s="60"/>
      <c r="O330" s="42"/>
      <c r="P330" s="14"/>
      <c r="Q330" s="34"/>
      <c r="R330" s="42"/>
      <c r="S330" s="60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</row>
    <row r="331" spans="1:52" ht="15.75" customHeight="1">
      <c r="A331" s="7"/>
      <c r="B331" s="12"/>
      <c r="C331" s="669"/>
      <c r="D331" s="82"/>
      <c r="E331" s="14"/>
      <c r="F331" s="31"/>
      <c r="G331" s="84"/>
      <c r="H331" s="14"/>
      <c r="I331" s="31"/>
      <c r="J331" s="42"/>
      <c r="K331" s="14"/>
      <c r="L331" s="34"/>
      <c r="M331" s="42"/>
      <c r="N331" s="60"/>
      <c r="O331" s="42"/>
      <c r="P331" s="14"/>
      <c r="Q331" s="34"/>
      <c r="R331" s="42"/>
      <c r="S331" s="60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</row>
    <row r="332" spans="1:52" ht="15.75" customHeight="1">
      <c r="A332" s="7"/>
      <c r="B332" s="12"/>
      <c r="C332" s="670"/>
      <c r="D332" s="89"/>
      <c r="E332" s="117"/>
      <c r="F332" s="49"/>
      <c r="G332" s="91"/>
      <c r="H332" s="117"/>
      <c r="I332" s="49"/>
      <c r="J332" s="24"/>
      <c r="K332" s="117"/>
      <c r="L332" s="34"/>
      <c r="M332" s="24"/>
      <c r="N332" s="94"/>
      <c r="O332" s="24"/>
      <c r="P332" s="117"/>
      <c r="Q332" s="34"/>
      <c r="R332" s="24"/>
      <c r="S332" s="9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</row>
    <row r="333" spans="1:52" ht="15.75" customHeight="1">
      <c r="A333" s="7"/>
      <c r="B333" s="12"/>
      <c r="C333" s="669"/>
      <c r="D333" s="82"/>
      <c r="E333" s="14"/>
      <c r="F333" s="31"/>
      <c r="G333" s="84"/>
      <c r="H333" s="14"/>
      <c r="I333" s="31"/>
      <c r="J333" s="42"/>
      <c r="K333" s="14"/>
      <c r="L333" s="56"/>
      <c r="M333" s="42"/>
      <c r="N333" s="60"/>
      <c r="O333" s="42"/>
      <c r="P333" s="14"/>
      <c r="Q333" s="56"/>
      <c r="R333" s="42"/>
      <c r="S333" s="60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</row>
    <row r="334" spans="1:52" ht="15.75" customHeight="1">
      <c r="A334" s="7"/>
      <c r="B334" s="12"/>
      <c r="C334" s="669"/>
      <c r="D334" s="82"/>
      <c r="E334" s="14"/>
      <c r="F334" s="31"/>
      <c r="G334" s="84"/>
      <c r="H334" s="14"/>
      <c r="I334" s="31"/>
      <c r="J334" s="42"/>
      <c r="K334" s="14"/>
      <c r="L334" s="34"/>
      <c r="M334" s="42"/>
      <c r="N334" s="60"/>
      <c r="O334" s="42"/>
      <c r="P334" s="14"/>
      <c r="Q334" s="34"/>
      <c r="R334" s="42"/>
      <c r="S334" s="60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</row>
    <row r="335" spans="1:52" ht="15.75" customHeight="1">
      <c r="A335" s="7"/>
      <c r="B335" s="12"/>
      <c r="C335" s="670"/>
      <c r="D335" s="89"/>
      <c r="E335" s="117"/>
      <c r="F335" s="49"/>
      <c r="G335" s="91"/>
      <c r="H335" s="117"/>
      <c r="I335" s="49"/>
      <c r="J335" s="24"/>
      <c r="K335" s="117"/>
      <c r="L335" s="49"/>
      <c r="M335" s="24"/>
      <c r="N335" s="94"/>
      <c r="O335" s="24"/>
      <c r="P335" s="117"/>
      <c r="Q335" s="49"/>
      <c r="R335" s="24"/>
      <c r="S335" s="9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</row>
    <row r="336" spans="1:52" ht="15.75" customHeight="1">
      <c r="A336" s="7"/>
      <c r="B336" s="12"/>
      <c r="C336" s="669"/>
      <c r="D336" s="82"/>
      <c r="E336" s="14"/>
      <c r="F336" s="31"/>
      <c r="G336" s="84"/>
      <c r="H336" s="14"/>
      <c r="I336" s="31"/>
      <c r="J336" s="42"/>
      <c r="K336" s="14"/>
      <c r="L336" s="34"/>
      <c r="M336" s="42"/>
      <c r="N336" s="60"/>
      <c r="O336" s="42"/>
      <c r="P336" s="14"/>
      <c r="Q336" s="34"/>
      <c r="R336" s="42"/>
      <c r="S336" s="60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</row>
    <row r="337" spans="1:52" ht="15.75" customHeight="1">
      <c r="A337" s="7"/>
      <c r="B337" s="12"/>
      <c r="C337" s="669"/>
      <c r="D337" s="82"/>
      <c r="E337" s="14"/>
      <c r="F337" s="31"/>
      <c r="G337" s="84"/>
      <c r="H337" s="14"/>
      <c r="I337" s="31"/>
      <c r="J337" s="42"/>
      <c r="K337" s="14"/>
      <c r="L337" s="34"/>
      <c r="M337" s="42"/>
      <c r="N337" s="60"/>
      <c r="O337" s="42"/>
      <c r="P337" s="14"/>
      <c r="Q337" s="34"/>
      <c r="R337" s="42"/>
      <c r="S337" s="60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</row>
    <row r="338" spans="1:52" ht="15.75" customHeight="1">
      <c r="A338" s="7"/>
      <c r="B338" s="12"/>
      <c r="C338" s="669"/>
      <c r="D338" s="82"/>
      <c r="E338" s="14"/>
      <c r="F338" s="31"/>
      <c r="G338" s="84"/>
      <c r="H338" s="14"/>
      <c r="I338" s="31"/>
      <c r="J338" s="42"/>
      <c r="K338" s="14"/>
      <c r="L338" s="34"/>
      <c r="M338" s="42"/>
      <c r="N338" s="60"/>
      <c r="O338" s="42"/>
      <c r="P338" s="14"/>
      <c r="Q338" s="34"/>
      <c r="R338" s="42"/>
      <c r="S338" s="60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</row>
    <row r="339" spans="1:52" ht="15.75" customHeight="1">
      <c r="A339" s="7"/>
      <c r="B339" s="12"/>
      <c r="C339" s="669"/>
      <c r="D339" s="82"/>
      <c r="E339" s="14"/>
      <c r="F339" s="31"/>
      <c r="G339" s="84"/>
      <c r="H339" s="14"/>
      <c r="I339" s="31"/>
      <c r="J339" s="42"/>
      <c r="K339" s="14"/>
      <c r="L339" s="34"/>
      <c r="M339" s="42"/>
      <c r="N339" s="60"/>
      <c r="O339" s="42"/>
      <c r="P339" s="14"/>
      <c r="Q339" s="34"/>
      <c r="R339" s="42"/>
      <c r="S339" s="60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</row>
    <row r="340" spans="1:52" ht="15.75" customHeight="1">
      <c r="A340" s="7"/>
      <c r="B340" s="12"/>
      <c r="C340" s="669"/>
      <c r="D340" s="82"/>
      <c r="E340" s="14"/>
      <c r="F340" s="31"/>
      <c r="G340" s="84"/>
      <c r="H340" s="14"/>
      <c r="I340" s="31"/>
      <c r="J340" s="42"/>
      <c r="K340" s="14"/>
      <c r="L340" s="34"/>
      <c r="M340" s="42"/>
      <c r="N340" s="60"/>
      <c r="O340" s="42"/>
      <c r="P340" s="14"/>
      <c r="Q340" s="34"/>
      <c r="R340" s="42"/>
      <c r="S340" s="60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</row>
    <row r="341" spans="1:52" ht="15.75" customHeight="1">
      <c r="A341" s="7"/>
      <c r="B341" s="12"/>
      <c r="C341" s="669"/>
      <c r="D341" s="82"/>
      <c r="E341" s="14"/>
      <c r="F341" s="31"/>
      <c r="G341" s="84"/>
      <c r="H341" s="14"/>
      <c r="I341" s="31"/>
      <c r="J341" s="42"/>
      <c r="K341" s="14"/>
      <c r="L341" s="34"/>
      <c r="M341" s="42"/>
      <c r="N341" s="60"/>
      <c r="O341" s="42"/>
      <c r="P341" s="14"/>
      <c r="Q341" s="34"/>
      <c r="R341" s="42"/>
      <c r="S341" s="60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</row>
    <row r="342" spans="1:52" ht="15.75" customHeight="1">
      <c r="A342" s="7"/>
      <c r="B342" s="12"/>
      <c r="C342" s="669"/>
      <c r="D342" s="82"/>
      <c r="E342" s="14"/>
      <c r="F342" s="31"/>
      <c r="G342" s="84"/>
      <c r="H342" s="14"/>
      <c r="I342" s="31"/>
      <c r="J342" s="42"/>
      <c r="K342" s="14"/>
      <c r="L342" s="34"/>
      <c r="M342" s="42"/>
      <c r="N342" s="60"/>
      <c r="O342" s="42"/>
      <c r="P342" s="14"/>
      <c r="Q342" s="34"/>
      <c r="R342" s="42"/>
      <c r="S342" s="60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</row>
    <row r="343" spans="1:52" ht="15.75" customHeight="1">
      <c r="A343" s="7"/>
      <c r="B343" s="12"/>
      <c r="C343" s="669"/>
      <c r="D343" s="82"/>
      <c r="E343" s="14"/>
      <c r="F343" s="31"/>
      <c r="G343" s="84"/>
      <c r="H343" s="14"/>
      <c r="I343" s="31"/>
      <c r="J343" s="42"/>
      <c r="K343" s="14"/>
      <c r="L343" s="34"/>
      <c r="M343" s="42"/>
      <c r="N343" s="60"/>
      <c r="O343" s="42"/>
      <c r="P343" s="14"/>
      <c r="Q343" s="34"/>
      <c r="R343" s="42"/>
      <c r="S343" s="60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</row>
    <row r="344" spans="1:52" ht="15.75" customHeight="1">
      <c r="A344" s="7"/>
      <c r="B344" s="12"/>
      <c r="C344" s="669"/>
      <c r="D344" s="82"/>
      <c r="E344" s="14"/>
      <c r="F344" s="31"/>
      <c r="G344" s="84"/>
      <c r="H344" s="14"/>
      <c r="I344" s="31"/>
      <c r="J344" s="42"/>
      <c r="K344" s="14"/>
      <c r="L344" s="34"/>
      <c r="M344" s="42"/>
      <c r="N344" s="60"/>
      <c r="O344" s="42"/>
      <c r="P344" s="14"/>
      <c r="Q344" s="34"/>
      <c r="R344" s="42"/>
      <c r="S344" s="60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</row>
    <row r="345" spans="1:52" ht="15.75" hidden="1" customHeight="1">
      <c r="A345" s="7"/>
      <c r="B345" s="12"/>
      <c r="C345" s="669"/>
      <c r="D345" s="82"/>
      <c r="E345" s="14"/>
      <c r="F345" s="31"/>
      <c r="G345" s="84"/>
      <c r="H345" s="14"/>
      <c r="I345" s="31"/>
      <c r="J345" s="42"/>
      <c r="K345" s="14"/>
      <c r="L345" s="34"/>
      <c r="M345" s="42"/>
      <c r="N345" s="60"/>
      <c r="O345" s="42"/>
      <c r="P345" s="14"/>
      <c r="Q345" s="34"/>
      <c r="R345" s="42"/>
      <c r="S345" s="60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</row>
    <row r="346" spans="1:52" ht="15.75" hidden="1" customHeight="1">
      <c r="A346" s="7"/>
      <c r="B346" s="12"/>
      <c r="C346" s="669"/>
      <c r="D346" s="82"/>
      <c r="E346" s="14"/>
      <c r="F346" s="31"/>
      <c r="G346" s="84"/>
      <c r="H346" s="14"/>
      <c r="I346" s="31"/>
      <c r="J346" s="42"/>
      <c r="K346" s="14"/>
      <c r="L346" s="34"/>
      <c r="M346" s="42"/>
      <c r="N346" s="60"/>
      <c r="O346" s="42"/>
      <c r="P346" s="14"/>
      <c r="Q346" s="34"/>
      <c r="R346" s="42"/>
      <c r="S346" s="60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</row>
    <row r="347" spans="1:52" ht="15.75" hidden="1" customHeight="1">
      <c r="A347" s="7"/>
      <c r="B347" s="12"/>
      <c r="C347" s="669"/>
      <c r="D347" s="82"/>
      <c r="E347" s="14"/>
      <c r="F347" s="31"/>
      <c r="G347" s="84"/>
      <c r="H347" s="14"/>
      <c r="I347" s="31"/>
      <c r="J347" s="42"/>
      <c r="K347" s="14"/>
      <c r="L347" s="34"/>
      <c r="M347" s="42"/>
      <c r="N347" s="60"/>
      <c r="O347" s="42"/>
      <c r="P347" s="14"/>
      <c r="Q347" s="34"/>
      <c r="R347" s="42"/>
      <c r="S347" s="60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</row>
    <row r="348" spans="1:52" ht="15.75" customHeight="1">
      <c r="A348" s="7"/>
      <c r="B348" s="7"/>
      <c r="C348" s="259"/>
      <c r="D348" s="100"/>
      <c r="E348" s="101"/>
      <c r="F348" s="102"/>
      <c r="G348" s="103"/>
      <c r="H348" s="101"/>
      <c r="I348" s="102"/>
      <c r="J348" s="103"/>
      <c r="K348" s="101"/>
      <c r="L348" s="102"/>
      <c r="M348" s="106"/>
      <c r="N348" s="102"/>
      <c r="O348" s="103"/>
      <c r="P348" s="101"/>
      <c r="Q348" s="102"/>
      <c r="R348" s="106"/>
      <c r="S348" s="102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</row>
    <row r="349" spans="1:52" ht="15.75" customHeight="1">
      <c r="A349" s="7"/>
      <c r="B349" s="7"/>
      <c r="C349" s="24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</row>
    <row r="350" spans="1:52" ht="15.75" customHeight="1">
      <c r="A350" s="7"/>
      <c r="B350" s="7"/>
      <c r="C350" s="259"/>
      <c r="D350" s="100"/>
      <c r="E350" s="101"/>
      <c r="F350" s="102"/>
      <c r="G350" s="103"/>
      <c r="H350" s="101"/>
      <c r="I350" s="102"/>
      <c r="J350" s="103"/>
      <c r="K350" s="101"/>
      <c r="L350" s="102"/>
      <c r="M350" s="106"/>
      <c r="N350" s="119"/>
      <c r="O350" s="103"/>
      <c r="P350" s="101"/>
      <c r="Q350" s="102"/>
      <c r="R350" s="106"/>
      <c r="S350" s="119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</row>
    <row r="351" spans="1:52" ht="15.75" customHeight="1">
      <c r="A351" s="7"/>
      <c r="B351" s="7"/>
      <c r="C351" s="42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/>
      <c r="O351" s="42"/>
      <c r="P351" s="14"/>
      <c r="Q351" s="60"/>
      <c r="R351" s="42"/>
      <c r="S351" s="60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</row>
    <row r="352" spans="1:52" ht="15.75" customHeight="1" thickBot="1">
      <c r="A352" s="7"/>
      <c r="B352" s="7"/>
      <c r="C352" s="672"/>
      <c r="D352" s="677"/>
      <c r="E352" s="673"/>
      <c r="F352" s="237"/>
      <c r="G352" s="678"/>
      <c r="H352" s="673"/>
      <c r="I352" s="237"/>
      <c r="J352" s="672"/>
      <c r="K352" s="674"/>
      <c r="L352" s="237"/>
      <c r="M352" s="672"/>
      <c r="N352" s="237"/>
      <c r="O352" s="672"/>
      <c r="P352" s="674"/>
      <c r="Q352" s="237"/>
      <c r="R352" s="672"/>
      <c r="S352" s="237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</row>
    <row r="353" spans="1:52" ht="15.75" customHeight="1" thickTop="1">
      <c r="A353" s="7"/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730"/>
      <c r="T353" s="731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</row>
    <row r="354" spans="1:52" ht="15.75" hidden="1" customHeight="1">
      <c r="A354" s="7"/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</row>
    <row r="355" spans="1:52" ht="34.5" hidden="1" customHeight="1">
      <c r="A355" s="7"/>
      <c r="B355" s="7"/>
      <c r="C355" s="6"/>
      <c r="D355" s="2"/>
      <c r="E355" s="2"/>
      <c r="F355" s="2"/>
      <c r="G355" s="2"/>
      <c r="H355" s="1"/>
      <c r="I355" s="1"/>
      <c r="J355" s="1"/>
      <c r="K355" s="749"/>
      <c r="L355" s="2"/>
      <c r="M355" s="2"/>
      <c r="N355" s="1"/>
      <c r="O355" s="1"/>
      <c r="P355" s="2"/>
      <c r="Q355" s="1"/>
      <c r="R355" s="2"/>
      <c r="S355" s="5"/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</row>
    <row r="356" spans="1:52" ht="15.75" hidden="1" customHeight="1">
      <c r="A356" s="7"/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</row>
    <row r="357" spans="1:52" ht="15.75" hidden="1" customHeight="1">
      <c r="A357" s="7"/>
      <c r="B357" s="7"/>
      <c r="C357" s="662"/>
      <c r="D357" s="784"/>
      <c r="E357" s="785"/>
      <c r="F357" s="786"/>
      <c r="G357" s="787"/>
      <c r="H357" s="785"/>
      <c r="I357" s="786"/>
      <c r="J357" s="787"/>
      <c r="K357" s="785"/>
      <c r="L357" s="786"/>
      <c r="M357" s="787"/>
      <c r="N357" s="786"/>
      <c r="O357" s="784"/>
      <c r="P357" s="785"/>
      <c r="Q357" s="786"/>
      <c r="R357" s="787"/>
      <c r="S357" s="786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</row>
    <row r="358" spans="1:52" ht="15.75" hidden="1" customHeight="1">
      <c r="A358" s="7"/>
      <c r="B358" s="12"/>
      <c r="C358" s="42"/>
      <c r="D358" s="685"/>
      <c r="E358" s="685"/>
      <c r="F358" s="686"/>
      <c r="G358" s="687"/>
      <c r="H358" s="685"/>
      <c r="I358" s="686"/>
      <c r="J358" s="141"/>
      <c r="K358" s="81"/>
      <c r="L358" s="140"/>
      <c r="M358" s="141"/>
      <c r="N358" s="140"/>
      <c r="O358" s="141"/>
      <c r="P358" s="81"/>
      <c r="Q358" s="140"/>
      <c r="R358" s="141"/>
      <c r="S358" s="140"/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</row>
    <row r="359" spans="1:52" ht="15.75" hidden="1" customHeight="1">
      <c r="A359" s="7"/>
      <c r="B359" s="12"/>
      <c r="C359" s="664"/>
      <c r="D359" s="688"/>
      <c r="E359" s="247"/>
      <c r="F359" s="689"/>
      <c r="G359" s="688"/>
      <c r="H359" s="247"/>
      <c r="I359" s="688"/>
      <c r="J359" s="690"/>
      <c r="K359" s="230"/>
      <c r="L359" s="691"/>
      <c r="M359" s="231"/>
      <c r="N359" s="232"/>
      <c r="O359" s="690"/>
      <c r="P359" s="230"/>
      <c r="Q359" s="691"/>
      <c r="R359" s="231"/>
      <c r="S359" s="232"/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</row>
    <row r="360" spans="1:52" ht="15.75" hidden="1" customHeight="1">
      <c r="A360" s="7"/>
      <c r="B360" s="12"/>
      <c r="C360" s="672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5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</row>
    <row r="361" spans="1:52" ht="15.75" hidden="1" customHeight="1">
      <c r="A361" s="7"/>
      <c r="B361" s="12"/>
      <c r="C361" s="79"/>
      <c r="D361" s="118"/>
      <c r="E361" s="183"/>
      <c r="F361" s="185"/>
      <c r="G361" s="184"/>
      <c r="H361" s="183"/>
      <c r="I361" s="185"/>
      <c r="J361" s="184"/>
      <c r="K361" s="183"/>
      <c r="L361" s="185"/>
      <c r="M361" s="155"/>
      <c r="N361" s="254"/>
      <c r="O361" s="184"/>
      <c r="P361" s="183"/>
      <c r="Q361" s="185"/>
      <c r="R361" s="42"/>
      <c r="S361" s="44"/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</row>
    <row r="362" spans="1:52" ht="15.75" hidden="1" customHeight="1">
      <c r="A362" s="7"/>
      <c r="B362" s="12"/>
      <c r="C362" s="665"/>
      <c r="D362" s="14"/>
      <c r="E362" s="14"/>
      <c r="F362" s="60"/>
      <c r="G362" s="42"/>
      <c r="H362" s="14"/>
      <c r="I362" s="60"/>
      <c r="J362" s="42"/>
      <c r="K362" s="14"/>
      <c r="L362" s="41"/>
      <c r="M362" s="42"/>
      <c r="N362" s="165"/>
      <c r="O362" s="42"/>
      <c r="P362" s="14"/>
      <c r="Q362" s="41"/>
      <c r="R362" s="42"/>
      <c r="S362" s="41"/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</row>
    <row r="363" spans="1:52" ht="15.75" hidden="1" customHeight="1">
      <c r="A363" s="7"/>
      <c r="B363" s="12"/>
      <c r="C363" s="665"/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41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</row>
    <row r="364" spans="1:52" ht="15.75" hidden="1" customHeight="1">
      <c r="A364" s="7"/>
      <c r="B364" s="12"/>
      <c r="C364" s="669"/>
      <c r="D364" s="14"/>
      <c r="E364" s="14"/>
      <c r="F364" s="31"/>
      <c r="G364" s="42"/>
      <c r="H364" s="14"/>
      <c r="I364" s="31"/>
      <c r="J364" s="42"/>
      <c r="K364" s="14"/>
      <c r="L364" s="34"/>
      <c r="M364" s="42"/>
      <c r="N364" s="41"/>
      <c r="O364" s="42"/>
      <c r="P364" s="14"/>
      <c r="Q364" s="34"/>
      <c r="R364" s="42"/>
      <c r="S364" s="34"/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</row>
    <row r="365" spans="1:52" ht="15.75" hidden="1" customHeight="1">
      <c r="A365" s="7"/>
      <c r="B365" s="12"/>
      <c r="C365" s="670"/>
      <c r="D365" s="82"/>
      <c r="E365" s="14"/>
      <c r="F365" s="49"/>
      <c r="G365" s="84"/>
      <c r="H365" s="14"/>
      <c r="I365" s="49"/>
      <c r="J365" s="42"/>
      <c r="K365" s="14"/>
      <c r="L365" s="49"/>
      <c r="M365" s="42"/>
      <c r="N365" s="60"/>
      <c r="O365" s="42"/>
      <c r="P365" s="14"/>
      <c r="Q365" s="49"/>
      <c r="R365" s="42"/>
      <c r="S365" s="60"/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</row>
    <row r="366" spans="1:52" ht="15.75" hidden="1" customHeight="1">
      <c r="A366" s="7"/>
      <c r="B366" s="12"/>
      <c r="C366" s="669"/>
      <c r="D366" s="110"/>
      <c r="E366" s="111"/>
      <c r="F366" s="31"/>
      <c r="G366" s="112"/>
      <c r="H366" s="111"/>
      <c r="I366" s="31"/>
      <c r="J366" s="113"/>
      <c r="K366" s="111"/>
      <c r="L366" s="34"/>
      <c r="M366" s="113"/>
      <c r="N366" s="115"/>
      <c r="O366" s="113"/>
      <c r="P366" s="111"/>
      <c r="Q366" s="34"/>
      <c r="R366" s="113"/>
      <c r="S366" s="115"/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</row>
    <row r="367" spans="1:52" ht="15.75" hidden="1" customHeight="1">
      <c r="A367" s="7"/>
      <c r="B367" s="12"/>
      <c r="C367" s="669"/>
      <c r="D367" s="82"/>
      <c r="E367" s="14"/>
      <c r="F367" s="31"/>
      <c r="G367" s="84"/>
      <c r="H367" s="14"/>
      <c r="I367" s="31"/>
      <c r="J367" s="42"/>
      <c r="K367" s="14"/>
      <c r="L367" s="34"/>
      <c r="M367" s="42"/>
      <c r="N367" s="60"/>
      <c r="O367" s="42"/>
      <c r="P367" s="14"/>
      <c r="Q367" s="34"/>
      <c r="R367" s="42"/>
      <c r="S367" s="60"/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</row>
    <row r="368" spans="1:52" ht="15.75" hidden="1" customHeight="1">
      <c r="A368" s="7"/>
      <c r="B368" s="12"/>
      <c r="C368" s="42"/>
      <c r="D368" s="82"/>
      <c r="E368" s="14"/>
      <c r="F368" s="31"/>
      <c r="G368" s="84"/>
      <c r="H368" s="14"/>
      <c r="I368" s="31"/>
      <c r="J368" s="42"/>
      <c r="K368" s="14"/>
      <c r="L368" s="34"/>
      <c r="M368" s="42"/>
      <c r="N368" s="60"/>
      <c r="O368" s="42"/>
      <c r="P368" s="14"/>
      <c r="Q368" s="34"/>
      <c r="R368" s="42"/>
      <c r="S368" s="60"/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</row>
    <row r="369" spans="1:52" ht="15.75" hidden="1" customHeight="1">
      <c r="A369" s="7"/>
      <c r="B369" s="12"/>
      <c r="C369" s="42"/>
      <c r="D369" s="82"/>
      <c r="E369" s="14"/>
      <c r="F369" s="31"/>
      <c r="G369" s="84"/>
      <c r="H369" s="14"/>
      <c r="I369" s="31"/>
      <c r="J369" s="42"/>
      <c r="K369" s="14"/>
      <c r="L369" s="34"/>
      <c r="M369" s="42"/>
      <c r="N369" s="60"/>
      <c r="O369" s="42"/>
      <c r="P369" s="14"/>
      <c r="Q369" s="34"/>
      <c r="R369" s="42"/>
      <c r="S369" s="60"/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</row>
    <row r="370" spans="1:52" ht="15.75" hidden="1" customHeight="1">
      <c r="A370" s="7"/>
      <c r="B370" s="12"/>
      <c r="C370" s="42"/>
      <c r="D370" s="82"/>
      <c r="E370" s="14"/>
      <c r="F370" s="31"/>
      <c r="G370" s="84"/>
      <c r="H370" s="14"/>
      <c r="I370" s="31"/>
      <c r="J370" s="42"/>
      <c r="K370" s="14"/>
      <c r="L370" s="34"/>
      <c r="M370" s="42"/>
      <c r="N370" s="60"/>
      <c r="O370" s="42"/>
      <c r="P370" s="14"/>
      <c r="Q370" s="34"/>
      <c r="R370" s="42"/>
      <c r="S370" s="60"/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</row>
    <row r="371" spans="1:52" ht="15.75" hidden="1" customHeight="1">
      <c r="A371" s="7"/>
      <c r="B371" s="12"/>
      <c r="C371" s="670"/>
      <c r="D371" s="82"/>
      <c r="E371" s="14"/>
      <c r="F371" s="49"/>
      <c r="G371" s="84"/>
      <c r="H371" s="14"/>
      <c r="I371" s="49"/>
      <c r="J371" s="42"/>
      <c r="K371" s="14"/>
      <c r="L371" s="49"/>
      <c r="M371" s="42"/>
      <c r="N371" s="60"/>
      <c r="O371" s="42"/>
      <c r="P371" s="14"/>
      <c r="Q371" s="49"/>
      <c r="R371" s="42"/>
      <c r="S371" s="60"/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</row>
    <row r="372" spans="1:52" ht="15.75" hidden="1" customHeight="1">
      <c r="A372" s="7"/>
      <c r="B372" s="12"/>
      <c r="C372" s="669"/>
      <c r="D372" s="110"/>
      <c r="E372" s="111"/>
      <c r="F372" s="31"/>
      <c r="G372" s="112"/>
      <c r="H372" s="111"/>
      <c r="I372" s="31"/>
      <c r="J372" s="113"/>
      <c r="K372" s="111"/>
      <c r="L372" s="34"/>
      <c r="M372" s="113"/>
      <c r="N372" s="115"/>
      <c r="O372" s="113"/>
      <c r="P372" s="111"/>
      <c r="Q372" s="34"/>
      <c r="R372" s="113"/>
      <c r="S372" s="115"/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</row>
    <row r="373" spans="1:52" ht="15.75" hidden="1" customHeight="1">
      <c r="A373" s="7"/>
      <c r="B373" s="12"/>
      <c r="C373" s="669"/>
      <c r="D373" s="82"/>
      <c r="E373" s="14"/>
      <c r="F373" s="31"/>
      <c r="G373" s="84"/>
      <c r="H373" s="14"/>
      <c r="I373" s="31"/>
      <c r="J373" s="42"/>
      <c r="K373" s="14"/>
      <c r="L373" s="34"/>
      <c r="M373" s="42"/>
      <c r="N373" s="60"/>
      <c r="O373" s="42"/>
      <c r="P373" s="14"/>
      <c r="Q373" s="34"/>
      <c r="R373" s="42"/>
      <c r="S373" s="60"/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</row>
    <row r="374" spans="1:52" ht="15.75" hidden="1" customHeight="1">
      <c r="A374" s="7"/>
      <c r="B374" s="12"/>
      <c r="C374" s="669"/>
      <c r="D374" s="82"/>
      <c r="E374" s="14"/>
      <c r="F374" s="31"/>
      <c r="G374" s="84"/>
      <c r="H374" s="14"/>
      <c r="I374" s="31"/>
      <c r="J374" s="42"/>
      <c r="K374" s="14"/>
      <c r="L374" s="34"/>
      <c r="M374" s="42"/>
      <c r="N374" s="60"/>
      <c r="O374" s="42"/>
      <c r="P374" s="14"/>
      <c r="Q374" s="34"/>
      <c r="R374" s="42"/>
      <c r="S374" s="60"/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</row>
    <row r="375" spans="1:52" ht="15.75" hidden="1" customHeight="1">
      <c r="A375" s="7"/>
      <c r="B375" s="12"/>
      <c r="C375" s="42"/>
      <c r="D375" s="89"/>
      <c r="E375" s="117"/>
      <c r="F375" s="31"/>
      <c r="G375" s="91"/>
      <c r="H375" s="117"/>
      <c r="I375" s="31"/>
      <c r="J375" s="24"/>
      <c r="K375" s="117"/>
      <c r="L375" s="34"/>
      <c r="M375" s="24"/>
      <c r="N375" s="94"/>
      <c r="O375" s="24"/>
      <c r="P375" s="117"/>
      <c r="Q375" s="34"/>
      <c r="R375" s="24"/>
      <c r="S375" s="94"/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</row>
    <row r="376" spans="1:52" ht="15.75" hidden="1" customHeight="1">
      <c r="A376" s="7"/>
      <c r="B376" s="12"/>
      <c r="C376" s="259"/>
      <c r="D376" s="100"/>
      <c r="E376" s="101"/>
      <c r="F376" s="102"/>
      <c r="G376" s="103"/>
      <c r="H376" s="101"/>
      <c r="I376" s="102"/>
      <c r="J376" s="103"/>
      <c r="K376" s="101"/>
      <c r="L376" s="102"/>
      <c r="M376" s="154"/>
      <c r="N376" s="119"/>
      <c r="O376" s="103"/>
      <c r="P376" s="101"/>
      <c r="Q376" s="102"/>
      <c r="R376" s="154"/>
      <c r="S376" s="119"/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</row>
    <row r="377" spans="1:52" ht="15.75" hidden="1" customHeight="1">
      <c r="A377" s="7"/>
      <c r="B377" s="12"/>
      <c r="C377" s="684"/>
      <c r="D377" s="82"/>
      <c r="E377" s="14"/>
      <c r="F377" s="31"/>
      <c r="G377" s="84"/>
      <c r="H377" s="14"/>
      <c r="I377" s="31"/>
      <c r="J377" s="42"/>
      <c r="K377" s="14"/>
      <c r="L377" s="34"/>
      <c r="M377" s="42"/>
      <c r="N377" s="60"/>
      <c r="O377" s="42"/>
      <c r="P377" s="14"/>
      <c r="Q377" s="34"/>
      <c r="R377" s="42"/>
      <c r="S377" s="60"/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</row>
    <row r="378" spans="1:52" ht="15.75" hidden="1" customHeight="1">
      <c r="A378" s="7"/>
      <c r="B378" s="12"/>
      <c r="C378" s="669"/>
      <c r="D378" s="82"/>
      <c r="E378" s="14"/>
      <c r="F378" s="31"/>
      <c r="G378" s="84"/>
      <c r="H378" s="14"/>
      <c r="I378" s="31"/>
      <c r="J378" s="42"/>
      <c r="K378" s="14"/>
      <c r="L378" s="34"/>
      <c r="M378" s="42"/>
      <c r="N378" s="60"/>
      <c r="O378" s="42"/>
      <c r="P378" s="14"/>
      <c r="Q378" s="34"/>
      <c r="R378" s="42"/>
      <c r="S378" s="60"/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</row>
    <row r="379" spans="1:52" ht="15.75" hidden="1" customHeight="1">
      <c r="A379" s="7"/>
      <c r="B379" s="12"/>
      <c r="C379" s="670"/>
      <c r="D379" s="89"/>
      <c r="E379" s="117"/>
      <c r="F379" s="49"/>
      <c r="G379" s="91"/>
      <c r="H379" s="117"/>
      <c r="I379" s="49"/>
      <c r="J379" s="24"/>
      <c r="K379" s="117"/>
      <c r="L379" s="49"/>
      <c r="M379" s="24"/>
      <c r="N379" s="94"/>
      <c r="O379" s="24"/>
      <c r="P379" s="117"/>
      <c r="Q379" s="49"/>
      <c r="R379" s="24"/>
      <c r="S379" s="94"/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</row>
    <row r="380" spans="1:52" ht="15.75" hidden="1" customHeight="1">
      <c r="A380" s="7"/>
      <c r="B380" s="12"/>
      <c r="C380" s="669"/>
      <c r="D380" s="82"/>
      <c r="E380" s="14"/>
      <c r="F380" s="31"/>
      <c r="G380" s="84"/>
      <c r="H380" s="14"/>
      <c r="I380" s="31"/>
      <c r="J380" s="42"/>
      <c r="K380" s="14"/>
      <c r="L380" s="34"/>
      <c r="M380" s="42"/>
      <c r="N380" s="60"/>
      <c r="O380" s="42"/>
      <c r="P380" s="14"/>
      <c r="Q380" s="34"/>
      <c r="R380" s="42"/>
      <c r="S380" s="60"/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</row>
    <row r="381" spans="1:52" ht="15.75" hidden="1" customHeight="1">
      <c r="A381" s="7"/>
      <c r="B381" s="12"/>
      <c r="C381" s="669"/>
      <c r="D381" s="82"/>
      <c r="E381" s="14"/>
      <c r="F381" s="31"/>
      <c r="G381" s="84"/>
      <c r="H381" s="14"/>
      <c r="I381" s="31"/>
      <c r="J381" s="42"/>
      <c r="K381" s="14"/>
      <c r="L381" s="34"/>
      <c r="M381" s="42"/>
      <c r="N381" s="60"/>
      <c r="O381" s="42"/>
      <c r="P381" s="14"/>
      <c r="Q381" s="34"/>
      <c r="R381" s="42"/>
      <c r="S381" s="60"/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</row>
    <row r="382" spans="1:52" ht="15.75" hidden="1" customHeight="1">
      <c r="A382" s="7"/>
      <c r="B382" s="12"/>
      <c r="C382" s="669"/>
      <c r="D382" s="89"/>
      <c r="E382" s="117"/>
      <c r="F382" s="49"/>
      <c r="G382" s="91"/>
      <c r="H382" s="117"/>
      <c r="I382" s="49"/>
      <c r="J382" s="24"/>
      <c r="K382" s="117"/>
      <c r="L382" s="49"/>
      <c r="M382" s="24"/>
      <c r="N382" s="94"/>
      <c r="O382" s="24"/>
      <c r="P382" s="117"/>
      <c r="Q382" s="49"/>
      <c r="R382" s="24"/>
      <c r="S382" s="94"/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</row>
    <row r="383" spans="1:52" ht="20.25" hidden="1" customHeight="1">
      <c r="A383" s="7"/>
      <c r="B383" s="12"/>
      <c r="C383" s="684"/>
      <c r="D383" s="82"/>
      <c r="E383" s="14"/>
      <c r="F383" s="31"/>
      <c r="G383" s="84"/>
      <c r="H383" s="14"/>
      <c r="I383" s="31"/>
      <c r="J383" s="42"/>
      <c r="K383" s="14"/>
      <c r="L383" s="34"/>
      <c r="M383" s="42"/>
      <c r="N383" s="60"/>
      <c r="O383" s="42"/>
      <c r="P383" s="14"/>
      <c r="Q383" s="34"/>
      <c r="R383" s="42"/>
      <c r="S383" s="60"/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</row>
    <row r="384" spans="1:52" ht="20.25" hidden="1" customHeight="1">
      <c r="A384" s="7"/>
      <c r="B384" s="12"/>
      <c r="C384" s="669"/>
      <c r="D384" s="82"/>
      <c r="E384" s="14"/>
      <c r="F384" s="31"/>
      <c r="G384" s="84"/>
      <c r="H384" s="14"/>
      <c r="I384" s="31"/>
      <c r="J384" s="42"/>
      <c r="K384" s="14"/>
      <c r="L384" s="34"/>
      <c r="M384" s="42"/>
      <c r="N384" s="60"/>
      <c r="O384" s="42"/>
      <c r="P384" s="14"/>
      <c r="Q384" s="34"/>
      <c r="R384" s="42"/>
      <c r="S384" s="60"/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</row>
    <row r="385" spans="1:52" ht="20.25" hidden="1" customHeight="1">
      <c r="A385" s="7"/>
      <c r="B385" s="12"/>
      <c r="C385" s="669"/>
      <c r="D385" s="82"/>
      <c r="E385" s="14"/>
      <c r="F385" s="31"/>
      <c r="G385" s="84"/>
      <c r="H385" s="14"/>
      <c r="I385" s="31"/>
      <c r="J385" s="42"/>
      <c r="K385" s="14"/>
      <c r="L385" s="34"/>
      <c r="M385" s="42"/>
      <c r="N385" s="60"/>
      <c r="O385" s="42"/>
      <c r="P385" s="14"/>
      <c r="Q385" s="34"/>
      <c r="R385" s="42"/>
      <c r="S385" s="60"/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</row>
    <row r="386" spans="1:52" ht="20.25" hidden="1" customHeight="1">
      <c r="A386" s="7"/>
      <c r="B386" s="12"/>
      <c r="C386" s="669"/>
      <c r="D386" s="82"/>
      <c r="E386" s="14"/>
      <c r="F386" s="31"/>
      <c r="G386" s="84"/>
      <c r="H386" s="14"/>
      <c r="I386" s="31"/>
      <c r="J386" s="42"/>
      <c r="K386" s="14"/>
      <c r="L386" s="34"/>
      <c r="M386" s="42"/>
      <c r="N386" s="60"/>
      <c r="O386" s="42"/>
      <c r="P386" s="14"/>
      <c r="Q386" s="34"/>
      <c r="R386" s="42"/>
      <c r="S386" s="60"/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</row>
    <row r="387" spans="1:52" ht="20.25" hidden="1" customHeight="1">
      <c r="A387" s="7"/>
      <c r="B387" s="12"/>
      <c r="C387" s="669"/>
      <c r="D387" s="82"/>
      <c r="E387" s="14"/>
      <c r="F387" s="31"/>
      <c r="G387" s="84"/>
      <c r="H387" s="14"/>
      <c r="I387" s="31"/>
      <c r="J387" s="42"/>
      <c r="K387" s="14"/>
      <c r="L387" s="34"/>
      <c r="M387" s="42"/>
      <c r="N387" s="60"/>
      <c r="O387" s="42"/>
      <c r="P387" s="14"/>
      <c r="Q387" s="34"/>
      <c r="R387" s="42"/>
      <c r="S387" s="60"/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</row>
    <row r="388" spans="1:52" ht="20.25" hidden="1" customHeight="1">
      <c r="A388" s="7"/>
      <c r="B388" s="12"/>
      <c r="C388" s="669"/>
      <c r="D388" s="82"/>
      <c r="E388" s="14"/>
      <c r="F388" s="31"/>
      <c r="G388" s="84"/>
      <c r="H388" s="14"/>
      <c r="I388" s="31"/>
      <c r="J388" s="42"/>
      <c r="K388" s="14"/>
      <c r="L388" s="34"/>
      <c r="M388" s="42"/>
      <c r="N388" s="60"/>
      <c r="O388" s="42"/>
      <c r="P388" s="14"/>
      <c r="Q388" s="34"/>
      <c r="R388" s="42"/>
      <c r="S388" s="60"/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</row>
    <row r="389" spans="1:52" ht="20.25" hidden="1" customHeight="1">
      <c r="A389" s="7"/>
      <c r="B389" s="12"/>
      <c r="C389" s="669"/>
      <c r="D389" s="82"/>
      <c r="E389" s="14"/>
      <c r="F389" s="31"/>
      <c r="G389" s="84"/>
      <c r="H389" s="14"/>
      <c r="I389" s="31"/>
      <c r="J389" s="42"/>
      <c r="K389" s="14"/>
      <c r="L389" s="34"/>
      <c r="M389" s="42"/>
      <c r="N389" s="60"/>
      <c r="O389" s="42"/>
      <c r="P389" s="14"/>
      <c r="Q389" s="34"/>
      <c r="R389" s="42"/>
      <c r="S389" s="60"/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</row>
    <row r="390" spans="1:52" ht="20.25" hidden="1" customHeight="1">
      <c r="A390" s="7"/>
      <c r="B390" s="12"/>
      <c r="C390" s="669"/>
      <c r="D390" s="82"/>
      <c r="E390" s="14"/>
      <c r="F390" s="31"/>
      <c r="G390" s="84"/>
      <c r="H390" s="14"/>
      <c r="I390" s="31"/>
      <c r="J390" s="42"/>
      <c r="K390" s="14"/>
      <c r="L390" s="34"/>
      <c r="M390" s="42"/>
      <c r="N390" s="60"/>
      <c r="O390" s="42"/>
      <c r="P390" s="14"/>
      <c r="Q390" s="34"/>
      <c r="R390" s="42"/>
      <c r="S390" s="60"/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</row>
    <row r="391" spans="1:52" ht="15.75" hidden="1" customHeight="1">
      <c r="A391" s="7"/>
      <c r="B391" s="12"/>
      <c r="C391" s="669"/>
      <c r="D391" s="82"/>
      <c r="E391" s="14"/>
      <c r="F391" s="31"/>
      <c r="G391" s="84"/>
      <c r="H391" s="14"/>
      <c r="I391" s="31"/>
      <c r="J391" s="42"/>
      <c r="K391" s="14"/>
      <c r="L391" s="34"/>
      <c r="M391" s="42"/>
      <c r="N391" s="60"/>
      <c r="O391" s="42"/>
      <c r="P391" s="14"/>
      <c r="Q391" s="34"/>
      <c r="R391" s="42"/>
      <c r="S391" s="60"/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</row>
    <row r="392" spans="1:52" ht="15.75" hidden="1" customHeight="1">
      <c r="A392" s="7"/>
      <c r="B392" s="12"/>
      <c r="C392" s="669"/>
      <c r="D392" s="82"/>
      <c r="E392" s="14"/>
      <c r="F392" s="31"/>
      <c r="G392" s="84"/>
      <c r="H392" s="14"/>
      <c r="I392" s="31"/>
      <c r="J392" s="42"/>
      <c r="K392" s="14"/>
      <c r="L392" s="34"/>
      <c r="M392" s="42"/>
      <c r="N392" s="60"/>
      <c r="O392" s="42"/>
      <c r="P392" s="14"/>
      <c r="Q392" s="34"/>
      <c r="R392" s="42"/>
      <c r="S392" s="60"/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</row>
    <row r="393" spans="1:52" ht="15.75" hidden="1" customHeight="1">
      <c r="A393" s="7"/>
      <c r="B393" s="12"/>
      <c r="C393" s="669"/>
      <c r="D393" s="89"/>
      <c r="E393" s="117"/>
      <c r="F393" s="31"/>
      <c r="G393" s="91"/>
      <c r="H393" s="117"/>
      <c r="I393" s="31"/>
      <c r="J393" s="24"/>
      <c r="K393" s="117"/>
      <c r="L393" s="34"/>
      <c r="M393" s="24"/>
      <c r="N393" s="94"/>
      <c r="O393" s="24"/>
      <c r="P393" s="117"/>
      <c r="Q393" s="34"/>
      <c r="R393" s="24"/>
      <c r="S393" s="94"/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</row>
    <row r="394" spans="1:52" ht="15.75" hidden="1" customHeight="1">
      <c r="A394" s="7"/>
      <c r="B394" s="7"/>
      <c r="C394" s="259"/>
      <c r="D394" s="100"/>
      <c r="E394" s="101"/>
      <c r="F394" s="102"/>
      <c r="G394" s="103"/>
      <c r="H394" s="101"/>
      <c r="I394" s="102"/>
      <c r="J394" s="103"/>
      <c r="K394" s="101"/>
      <c r="L394" s="102"/>
      <c r="M394" s="154"/>
      <c r="N394" s="102"/>
      <c r="O394" s="103"/>
      <c r="P394" s="101"/>
      <c r="Q394" s="102"/>
      <c r="R394" s="154"/>
      <c r="S394" s="119"/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</row>
    <row r="395" spans="1:52" ht="15.75" hidden="1" customHeight="1">
      <c r="A395" s="7"/>
      <c r="B395" s="7"/>
      <c r="C395" s="42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78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</row>
    <row r="396" spans="1:52" ht="15.75" hidden="1" customHeight="1">
      <c r="A396" s="7"/>
      <c r="B396" s="7"/>
      <c r="C396" s="259"/>
      <c r="D396" s="100"/>
      <c r="E396" s="101"/>
      <c r="F396" s="102"/>
      <c r="G396" s="103"/>
      <c r="H396" s="101"/>
      <c r="I396" s="102"/>
      <c r="J396" s="103"/>
      <c r="K396" s="101"/>
      <c r="L396" s="102"/>
      <c r="M396" s="259"/>
      <c r="N396" s="102"/>
      <c r="O396" s="103"/>
      <c r="P396" s="101"/>
      <c r="Q396" s="102"/>
      <c r="R396" s="106"/>
      <c r="S396" s="102"/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</row>
    <row r="397" spans="1:52" ht="15.75" hidden="1" customHeight="1">
      <c r="A397" s="7"/>
      <c r="B397" s="7"/>
      <c r="C397" s="42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78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</row>
    <row r="398" spans="1:52" ht="15.75" hidden="1" customHeight="1">
      <c r="A398" s="7"/>
      <c r="B398" s="7"/>
      <c r="C398" s="692"/>
      <c r="D398" s="693"/>
      <c r="E398" s="693"/>
      <c r="F398" s="694"/>
      <c r="G398" s="692"/>
      <c r="H398" s="693"/>
      <c r="I398" s="694"/>
      <c r="J398" s="695"/>
      <c r="K398" s="696"/>
      <c r="L398" s="694"/>
      <c r="M398" s="692"/>
      <c r="N398" s="694"/>
      <c r="O398" s="695"/>
      <c r="P398" s="696"/>
      <c r="Q398" s="694"/>
      <c r="R398" s="695"/>
      <c r="S398" s="694"/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</row>
    <row r="399" spans="1:52" ht="15.75" customHeight="1">
      <c r="A399" s="7"/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</row>
    <row r="400" spans="1:52" ht="15.75" customHeight="1">
      <c r="A400" s="7"/>
      <c r="B400" s="7"/>
      <c r="C400" s="14"/>
      <c r="D400" s="14"/>
      <c r="E400" s="14"/>
      <c r="F400" s="14"/>
      <c r="G400" s="14"/>
      <c r="H400" s="14"/>
      <c r="I400" s="14"/>
      <c r="J400" s="83"/>
      <c r="K400" s="14"/>
      <c r="L400" s="11"/>
      <c r="M400" s="14"/>
      <c r="N400" s="14"/>
      <c r="O400" s="14"/>
      <c r="P400" s="14"/>
      <c r="Q400" s="14"/>
      <c r="R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</row>
    <row r="401" spans="1:61" ht="44.25" customHeight="1">
      <c r="A401" s="7"/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644"/>
      <c r="N401" s="733"/>
      <c r="O401" s="644"/>
      <c r="P401" s="11"/>
      <c r="Q401" s="644"/>
      <c r="R401" s="11"/>
      <c r="S401" s="536"/>
      <c r="T401" s="7"/>
      <c r="U401" s="11"/>
      <c r="V401" s="6"/>
      <c r="W401" s="6"/>
      <c r="X401" s="6"/>
      <c r="Y401" s="6"/>
      <c r="Z401" s="1"/>
      <c r="AA401" s="1"/>
      <c r="AB401" s="6"/>
      <c r="AC401" s="6"/>
      <c r="AD401" s="1"/>
      <c r="AE401" s="749"/>
      <c r="AF401" s="6"/>
      <c r="AG401" s="6"/>
      <c r="AH401" s="1"/>
      <c r="AI401" s="1"/>
      <c r="AJ401" s="267"/>
      <c r="AK401" s="2"/>
      <c r="AL401" s="1"/>
      <c r="AM401" s="6"/>
      <c r="AN401" s="6"/>
      <c r="AO401" s="5"/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1:61" ht="15.75" customHeight="1" thickBot="1">
      <c r="A402" s="7"/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644"/>
      <c r="N402" s="733"/>
      <c r="O402" s="644"/>
      <c r="P402" s="316"/>
      <c r="Q402" s="644"/>
      <c r="R402" s="11"/>
      <c r="S402" s="536"/>
      <c r="T402" s="7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1:61" ht="15.75" customHeight="1" thickTop="1" thickBot="1">
      <c r="A403" s="7"/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644"/>
      <c r="N403" s="733"/>
      <c r="O403" s="644"/>
      <c r="P403" s="316"/>
      <c r="Q403" s="644"/>
      <c r="R403" s="11"/>
      <c r="S403" s="536"/>
      <c r="T403" s="7"/>
      <c r="U403" s="11"/>
      <c r="V403" s="697"/>
      <c r="W403" s="751"/>
      <c r="X403" s="788"/>
      <c r="Y403" s="782"/>
      <c r="Z403" s="789"/>
      <c r="AA403" s="781"/>
      <c r="AB403" s="782"/>
      <c r="AC403" s="789"/>
      <c r="AD403" s="781"/>
      <c r="AE403" s="782"/>
      <c r="AF403" s="789"/>
      <c r="AG403" s="781"/>
      <c r="AH403" s="782"/>
      <c r="AI403" s="789"/>
      <c r="AJ403" s="781"/>
      <c r="AK403" s="782"/>
      <c r="AL403" s="782"/>
      <c r="AM403" s="781"/>
      <c r="AN403" s="782"/>
      <c r="AO403" s="783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1:61" ht="15.75" customHeight="1">
      <c r="A404" s="7"/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L404" s="7"/>
      <c r="M404" s="537"/>
      <c r="N404" s="734"/>
      <c r="O404" s="644"/>
      <c r="P404" s="316"/>
      <c r="Q404" s="648"/>
      <c r="R404" s="11"/>
      <c r="S404" s="536"/>
      <c r="T404" s="536"/>
      <c r="U404" s="11"/>
      <c r="V404" s="24"/>
      <c r="W404" s="271"/>
      <c r="X404" s="271"/>
      <c r="Y404" s="271"/>
      <c r="Z404" s="272"/>
      <c r="AA404" s="271"/>
      <c r="AB404" s="271"/>
      <c r="AC404" s="272"/>
      <c r="AD404" s="273"/>
      <c r="AE404" s="271"/>
      <c r="AF404" s="271"/>
      <c r="AG404" s="273"/>
      <c r="AH404" s="271"/>
      <c r="AI404" s="271"/>
      <c r="AJ404" s="273"/>
      <c r="AK404" s="271"/>
      <c r="AL404" s="271"/>
      <c r="AM404" s="274"/>
      <c r="AN404" s="271"/>
      <c r="AO404" s="144"/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1:61" ht="15.75" customHeight="1">
      <c r="A405" s="7"/>
      <c r="B405" s="7"/>
      <c r="C405" s="11"/>
      <c r="D405" s="11"/>
      <c r="E405" s="11"/>
      <c r="F405" s="11"/>
      <c r="G405" s="11"/>
      <c r="H405" s="11"/>
      <c r="I405" s="11"/>
      <c r="J405" s="644"/>
      <c r="K405" s="735"/>
      <c r="L405" s="11"/>
      <c r="M405" s="644"/>
      <c r="N405" s="733"/>
      <c r="O405" s="733"/>
      <c r="P405" s="316"/>
      <c r="Q405" s="316"/>
      <c r="R405" s="258"/>
      <c r="S405" s="536"/>
      <c r="T405" s="536"/>
      <c r="U405" s="258"/>
      <c r="V405" s="670"/>
      <c r="W405" s="275"/>
      <c r="X405" s="275"/>
      <c r="Y405" s="275"/>
      <c r="Z405" s="276"/>
      <c r="AA405" s="275"/>
      <c r="AB405" s="275"/>
      <c r="AC405" s="276"/>
      <c r="AD405" s="277"/>
      <c r="AE405" s="278"/>
      <c r="AF405" s="278"/>
      <c r="AG405" s="277"/>
      <c r="AH405" s="278"/>
      <c r="AI405" s="279"/>
      <c r="AJ405" s="277"/>
      <c r="AK405" s="278"/>
      <c r="AL405" s="278"/>
      <c r="AM405" s="280"/>
      <c r="AN405" s="278"/>
      <c r="AO405" s="698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1:61" ht="15.75" customHeight="1">
      <c r="A406" s="7"/>
      <c r="B406" s="7"/>
      <c r="C406" s="11"/>
      <c r="D406" s="11"/>
      <c r="E406" s="11"/>
      <c r="F406" s="11"/>
      <c r="G406" s="11"/>
      <c r="H406" s="11"/>
      <c r="I406" s="11"/>
      <c r="J406" s="644"/>
      <c r="K406" s="735"/>
      <c r="L406" s="11"/>
      <c r="M406" s="644"/>
      <c r="N406" s="733"/>
      <c r="O406" s="644"/>
      <c r="P406" s="316"/>
      <c r="Q406" s="644"/>
      <c r="R406" s="258"/>
      <c r="S406" s="536"/>
      <c r="T406" s="7"/>
      <c r="U406" s="258"/>
      <c r="V406" s="699"/>
      <c r="W406" s="283"/>
      <c r="X406" s="283"/>
      <c r="Y406" s="283"/>
      <c r="Z406" s="284"/>
      <c r="AA406" s="283"/>
      <c r="AB406" s="283"/>
      <c r="AC406" s="284"/>
      <c r="AD406" s="285"/>
      <c r="AE406" s="286"/>
      <c r="AF406" s="286"/>
      <c r="AG406" s="285"/>
      <c r="AH406" s="286"/>
      <c r="AI406" s="287"/>
      <c r="AJ406" s="285"/>
      <c r="AK406" s="286"/>
      <c r="AL406" s="286"/>
      <c r="AM406" s="288"/>
      <c r="AN406" s="286"/>
      <c r="AO406" s="700"/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1:61" ht="15.75" customHeight="1">
      <c r="A407" s="7"/>
      <c r="B407" s="7"/>
      <c r="C407" s="11"/>
      <c r="D407" s="11"/>
      <c r="E407" s="11"/>
      <c r="F407" s="11"/>
      <c r="G407" s="11"/>
      <c r="H407" s="11"/>
      <c r="I407" s="11"/>
      <c r="J407" s="162"/>
      <c r="K407" s="735"/>
      <c r="L407" s="11"/>
      <c r="M407" s="644"/>
      <c r="N407" s="733"/>
      <c r="O407" s="644"/>
      <c r="P407" s="316"/>
      <c r="Q407" s="644"/>
      <c r="R407" s="258"/>
      <c r="S407" s="536"/>
      <c r="T407" s="7"/>
      <c r="U407" s="258"/>
      <c r="V407" s="701"/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702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1:61" ht="15.75" customHeight="1">
      <c r="A408" s="7"/>
      <c r="B408" s="7"/>
      <c r="C408" s="11"/>
      <c r="D408" s="11"/>
      <c r="E408" s="11"/>
      <c r="F408" s="11"/>
      <c r="G408" s="11"/>
      <c r="H408" s="11"/>
      <c r="I408" s="11"/>
      <c r="J408" s="644"/>
      <c r="K408" s="735"/>
      <c r="L408" s="11"/>
      <c r="M408" s="644"/>
      <c r="N408" s="733"/>
      <c r="O408" s="644"/>
      <c r="P408" s="316"/>
      <c r="Q408" s="644"/>
      <c r="R408" s="258"/>
      <c r="S408" s="536"/>
      <c r="T408" s="7"/>
      <c r="U408" s="258"/>
      <c r="V408" s="669"/>
      <c r="W408" s="298"/>
      <c r="X408" s="291"/>
      <c r="Y408" s="299"/>
      <c r="Z408" s="292"/>
      <c r="AA408" s="291"/>
      <c r="AB408" s="299"/>
      <c r="AC408" s="292"/>
      <c r="AD408" s="300"/>
      <c r="AE408" s="299"/>
      <c r="AF408" s="292"/>
      <c r="AG408" s="293"/>
      <c r="AH408" s="294"/>
      <c r="AI408" s="295"/>
      <c r="AJ408" s="300"/>
      <c r="AK408" s="294"/>
      <c r="AL408" s="292"/>
      <c r="AM408" s="296"/>
      <c r="AN408" s="294"/>
      <c r="AO408" s="703"/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1:61" ht="15.75" customHeight="1">
      <c r="A409" s="7"/>
      <c r="B409" s="7"/>
      <c r="C409" s="11"/>
      <c r="D409" s="11"/>
      <c r="E409" s="11"/>
      <c r="F409" s="11"/>
      <c r="G409" s="11"/>
      <c r="H409" s="11"/>
      <c r="I409" s="11"/>
      <c r="J409" s="644"/>
      <c r="K409" s="735"/>
      <c r="L409" s="7"/>
      <c r="M409" s="537"/>
      <c r="N409" s="733"/>
      <c r="O409" s="537"/>
      <c r="P409" s="7"/>
      <c r="Q409" s="648"/>
      <c r="R409" s="258"/>
      <c r="S409" s="536"/>
      <c r="T409" s="536"/>
      <c r="U409" s="258"/>
      <c r="V409" s="670"/>
      <c r="W409" s="302"/>
      <c r="X409" s="275"/>
      <c r="Y409" s="303"/>
      <c r="Z409" s="276"/>
      <c r="AA409" s="275"/>
      <c r="AB409" s="303"/>
      <c r="AC409" s="276"/>
      <c r="AD409" s="304"/>
      <c r="AE409" s="303"/>
      <c r="AF409" s="276"/>
      <c r="AG409" s="277"/>
      <c r="AH409" s="278"/>
      <c r="AI409" s="305"/>
      <c r="AJ409" s="304"/>
      <c r="AK409" s="278"/>
      <c r="AL409" s="276"/>
      <c r="AM409" s="280"/>
      <c r="AN409" s="278"/>
      <c r="AO409" s="698"/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1:61" ht="15.75" customHeight="1">
      <c r="A410" s="7"/>
      <c r="B410" s="7"/>
      <c r="C410" s="11"/>
      <c r="D410" s="11"/>
      <c r="E410" s="11"/>
      <c r="F410" s="11"/>
      <c r="G410" s="11"/>
      <c r="H410" s="11"/>
      <c r="I410" s="11"/>
      <c r="J410" s="644"/>
      <c r="K410" s="11"/>
      <c r="L410" s="11"/>
      <c r="M410" s="537"/>
      <c r="N410" s="733"/>
      <c r="O410" s="733"/>
      <c r="P410" s="316"/>
      <c r="Q410" s="316"/>
      <c r="R410" s="258"/>
      <c r="S410" s="536"/>
      <c r="T410" s="536"/>
      <c r="U410" s="258"/>
      <c r="V410" s="669"/>
      <c r="W410" s="298"/>
      <c r="X410" s="291"/>
      <c r="Y410" s="299"/>
      <c r="Z410" s="292"/>
      <c r="AA410" s="291"/>
      <c r="AB410" s="299"/>
      <c r="AC410" s="292"/>
      <c r="AD410" s="300"/>
      <c r="AE410" s="299"/>
      <c r="AF410" s="292"/>
      <c r="AG410" s="293"/>
      <c r="AH410" s="294"/>
      <c r="AI410" s="295"/>
      <c r="AJ410" s="300"/>
      <c r="AK410" s="294"/>
      <c r="AL410" s="292"/>
      <c r="AM410" s="296"/>
      <c r="AN410" s="294"/>
      <c r="AO410" s="703"/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1:61" ht="15.75" customHeight="1">
      <c r="A411" s="7"/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644"/>
      <c r="N411" s="733"/>
      <c r="O411" s="644"/>
      <c r="P411" s="316"/>
      <c r="Q411" s="644"/>
      <c r="R411" s="258"/>
      <c r="S411" s="536"/>
      <c r="T411" s="7"/>
      <c r="U411" s="258"/>
      <c r="V411" s="669"/>
      <c r="W411" s="298"/>
      <c r="X411" s="291"/>
      <c r="Y411" s="299"/>
      <c r="Z411" s="292"/>
      <c r="AA411" s="291"/>
      <c r="AB411" s="299"/>
      <c r="AC411" s="292"/>
      <c r="AD411" s="300"/>
      <c r="AE411" s="299"/>
      <c r="AF411" s="292"/>
      <c r="AG411" s="293"/>
      <c r="AH411" s="294"/>
      <c r="AI411" s="295"/>
      <c r="AJ411" s="300"/>
      <c r="AK411" s="294"/>
      <c r="AL411" s="292"/>
      <c r="AM411" s="296"/>
      <c r="AN411" s="294"/>
      <c r="AO411" s="703"/>
      <c r="AP411" s="258"/>
      <c r="AQ411" s="258"/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1:61" ht="15.75" customHeight="1">
      <c r="A412" s="7"/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644"/>
      <c r="N412" s="733"/>
      <c r="O412" s="644"/>
      <c r="P412" s="316"/>
      <c r="Q412" s="644"/>
      <c r="R412" s="258"/>
      <c r="S412" s="536"/>
      <c r="T412" s="7"/>
      <c r="U412" s="258"/>
      <c r="V412" s="670"/>
      <c r="W412" s="302"/>
      <c r="X412" s="275"/>
      <c r="Y412" s="303"/>
      <c r="Z412" s="276"/>
      <c r="AA412" s="275"/>
      <c r="AB412" s="303"/>
      <c r="AC412" s="276"/>
      <c r="AD412" s="304"/>
      <c r="AE412" s="303"/>
      <c r="AF412" s="276"/>
      <c r="AG412" s="277"/>
      <c r="AH412" s="278"/>
      <c r="AI412" s="305"/>
      <c r="AJ412" s="304"/>
      <c r="AK412" s="278"/>
      <c r="AL412" s="276"/>
      <c r="AM412" s="280"/>
      <c r="AN412" s="278"/>
      <c r="AO412" s="698"/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1:61" ht="15.75" customHeight="1">
      <c r="A413" s="7"/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644"/>
      <c r="N413" s="733"/>
      <c r="O413" s="644"/>
      <c r="P413" s="316"/>
      <c r="Q413" s="644"/>
      <c r="R413" s="258"/>
      <c r="S413" s="536"/>
      <c r="T413" s="7"/>
      <c r="U413" s="258"/>
      <c r="V413" s="669"/>
      <c r="W413" s="298"/>
      <c r="X413" s="295"/>
      <c r="Y413" s="299"/>
      <c r="Z413" s="292"/>
      <c r="AA413" s="295"/>
      <c r="AB413" s="299"/>
      <c r="AC413" s="292"/>
      <c r="AD413" s="300"/>
      <c r="AE413" s="299"/>
      <c r="AF413" s="292"/>
      <c r="AG413" s="293"/>
      <c r="AH413" s="294"/>
      <c r="AI413" s="295"/>
      <c r="AJ413" s="300"/>
      <c r="AK413" s="294"/>
      <c r="AL413" s="292"/>
      <c r="AM413" s="296"/>
      <c r="AN413" s="294"/>
      <c r="AO413" s="703"/>
      <c r="AP413" s="258"/>
      <c r="AQ413" s="258"/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1:61" ht="15.75" customHeight="1">
      <c r="A414" s="7"/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644"/>
      <c r="N414" s="644"/>
      <c r="O414" s="644"/>
      <c r="P414" s="7"/>
      <c r="Q414" s="644"/>
      <c r="R414" s="258"/>
      <c r="S414" s="536"/>
      <c r="T414" s="536"/>
      <c r="U414" s="258"/>
      <c r="V414" s="669"/>
      <c r="W414" s="298"/>
      <c r="X414" s="291"/>
      <c r="Y414" s="299"/>
      <c r="Z414" s="292"/>
      <c r="AA414" s="291"/>
      <c r="AB414" s="299"/>
      <c r="AC414" s="292"/>
      <c r="AD414" s="300"/>
      <c r="AE414" s="299"/>
      <c r="AF414" s="292"/>
      <c r="AG414" s="293"/>
      <c r="AH414" s="294"/>
      <c r="AI414" s="295"/>
      <c r="AJ414" s="300"/>
      <c r="AK414" s="294"/>
      <c r="AL414" s="292"/>
      <c r="AM414" s="296"/>
      <c r="AN414" s="294"/>
      <c r="AO414" s="703"/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1:61" ht="15.75" hidden="1" customHeight="1">
      <c r="A415" s="7"/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733"/>
      <c r="P415" s="316"/>
      <c r="Q415" s="644"/>
      <c r="R415" s="258"/>
      <c r="S415" s="536"/>
      <c r="T415" s="536"/>
      <c r="U415" s="258"/>
      <c r="V415" s="669"/>
      <c r="W415" s="298"/>
      <c r="X415" s="295"/>
      <c r="Y415" s="299"/>
      <c r="Z415" s="292"/>
      <c r="AA415" s="291"/>
      <c r="AB415" s="299"/>
      <c r="AC415" s="292"/>
      <c r="AD415" s="300"/>
      <c r="AE415" s="299"/>
      <c r="AF415" s="292"/>
      <c r="AG415" s="293"/>
      <c r="AH415" s="294"/>
      <c r="AI415" s="295"/>
      <c r="AJ415" s="300"/>
      <c r="AK415" s="294"/>
      <c r="AL415" s="292"/>
      <c r="AM415" s="296"/>
      <c r="AN415" s="294"/>
      <c r="AO415" s="703"/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1:61" ht="15.75" hidden="1" customHeight="1">
      <c r="A416" s="7"/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733"/>
      <c r="P416" s="316"/>
      <c r="Q416" s="644"/>
      <c r="R416" s="258"/>
      <c r="S416" s="536"/>
      <c r="T416" s="536"/>
      <c r="U416" s="258"/>
      <c r="V416" s="669"/>
      <c r="W416" s="298"/>
      <c r="X416" s="295"/>
      <c r="Y416" s="299"/>
      <c r="Z416" s="292"/>
      <c r="AA416" s="291"/>
      <c r="AB416" s="299"/>
      <c r="AC416" s="292"/>
      <c r="AD416" s="300"/>
      <c r="AE416" s="299"/>
      <c r="AF416" s="292"/>
      <c r="AG416" s="293"/>
      <c r="AH416" s="294"/>
      <c r="AI416" s="295"/>
      <c r="AJ416" s="300"/>
      <c r="AK416" s="294"/>
      <c r="AL416" s="292"/>
      <c r="AM416" s="296"/>
      <c r="AN416" s="294"/>
      <c r="AO416" s="703"/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1:61" ht="15.75" hidden="1" customHeight="1">
      <c r="A417" s="7"/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733"/>
      <c r="P417" s="316"/>
      <c r="Q417" s="11"/>
      <c r="R417" s="258"/>
      <c r="S417" s="536"/>
      <c r="T417" s="536"/>
      <c r="U417" s="258"/>
      <c r="V417" s="669"/>
      <c r="W417" s="298"/>
      <c r="X417" s="291"/>
      <c r="Y417" s="299"/>
      <c r="Z417" s="292"/>
      <c r="AA417" s="291"/>
      <c r="AB417" s="299"/>
      <c r="AC417" s="292"/>
      <c r="AD417" s="300"/>
      <c r="AE417" s="299"/>
      <c r="AF417" s="292"/>
      <c r="AG417" s="293"/>
      <c r="AH417" s="294"/>
      <c r="AI417" s="295"/>
      <c r="AJ417" s="300"/>
      <c r="AK417" s="294"/>
      <c r="AL417" s="292"/>
      <c r="AM417" s="296"/>
      <c r="AN417" s="294"/>
      <c r="AO417" s="703"/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1:61" ht="15.75" customHeight="1">
      <c r="A418" s="7"/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644"/>
      <c r="N418" s="733"/>
      <c r="O418" s="733"/>
      <c r="P418" s="316"/>
      <c r="Q418" s="316"/>
      <c r="R418" s="258"/>
      <c r="S418" s="536"/>
      <c r="T418" s="536"/>
      <c r="U418" s="258"/>
      <c r="V418" s="704"/>
      <c r="W418" s="309"/>
      <c r="X418" s="310"/>
      <c r="Y418" s="309"/>
      <c r="Z418" s="311"/>
      <c r="AA418" s="310"/>
      <c r="AB418" s="309"/>
      <c r="AC418" s="311"/>
      <c r="AD418" s="312"/>
      <c r="AE418" s="309"/>
      <c r="AF418" s="311"/>
      <c r="AG418" s="313"/>
      <c r="AH418" s="314"/>
      <c r="AI418" s="310"/>
      <c r="AJ418" s="312"/>
      <c r="AK418" s="309"/>
      <c r="AL418" s="311"/>
      <c r="AM418" s="315"/>
      <c r="AN418" s="314"/>
      <c r="AO418" s="700"/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1:61" ht="15.75" customHeight="1">
      <c r="A419" s="7"/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316"/>
      <c r="N419" s="733"/>
      <c r="O419" s="316"/>
      <c r="P419" s="316"/>
      <c r="Q419" s="644"/>
      <c r="R419" s="258"/>
      <c r="S419" s="536"/>
      <c r="T419" s="7"/>
      <c r="U419" s="258"/>
      <c r="V419" s="669"/>
      <c r="W419" s="298"/>
      <c r="X419" s="291"/>
      <c r="Y419" s="291"/>
      <c r="Z419" s="292"/>
      <c r="AA419" s="291"/>
      <c r="AB419" s="291"/>
      <c r="AC419" s="292"/>
      <c r="AD419" s="300"/>
      <c r="AE419" s="299"/>
      <c r="AF419" s="292"/>
      <c r="AG419" s="293"/>
      <c r="AH419" s="294"/>
      <c r="AI419" s="295"/>
      <c r="AJ419" s="300"/>
      <c r="AK419" s="291"/>
      <c r="AL419" s="292"/>
      <c r="AM419" s="296"/>
      <c r="AN419" s="294"/>
      <c r="AO419" s="703"/>
      <c r="AP419" s="258"/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1:61" ht="15.75" customHeight="1">
      <c r="A420" s="7"/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316"/>
      <c r="N420" s="733"/>
      <c r="O420" s="316"/>
      <c r="P420" s="316"/>
      <c r="Q420" s="644"/>
      <c r="R420" s="258"/>
      <c r="S420" s="536"/>
      <c r="T420" s="7"/>
      <c r="U420" s="258"/>
      <c r="V420" s="669"/>
      <c r="W420" s="298"/>
      <c r="X420" s="291"/>
      <c r="Y420" s="291"/>
      <c r="Z420" s="292"/>
      <c r="AA420" s="291"/>
      <c r="AB420" s="291"/>
      <c r="AC420" s="292"/>
      <c r="AD420" s="300"/>
      <c r="AE420" s="299"/>
      <c r="AF420" s="292"/>
      <c r="AG420" s="293"/>
      <c r="AH420" s="294"/>
      <c r="AI420" s="295"/>
      <c r="AJ420" s="300"/>
      <c r="AK420" s="291"/>
      <c r="AL420" s="292"/>
      <c r="AM420" s="296"/>
      <c r="AN420" s="294"/>
      <c r="AO420" s="703"/>
      <c r="AP420" s="258"/>
      <c r="AQ420" s="258"/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1:61" ht="15.75" customHeight="1">
      <c r="A421" s="7"/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11"/>
      <c r="M421" s="316"/>
      <c r="N421" s="733"/>
      <c r="O421" s="316"/>
      <c r="P421" s="317"/>
      <c r="Q421" s="644"/>
      <c r="R421" s="258"/>
      <c r="S421" s="536"/>
      <c r="T421" s="7"/>
      <c r="U421" s="258"/>
      <c r="V421" s="670"/>
      <c r="W421" s="302"/>
      <c r="X421" s="275"/>
      <c r="Y421" s="275"/>
      <c r="Z421" s="276"/>
      <c r="AA421" s="275"/>
      <c r="AB421" s="275"/>
      <c r="AC421" s="276"/>
      <c r="AD421" s="304"/>
      <c r="AE421" s="303"/>
      <c r="AF421" s="276"/>
      <c r="AG421" s="277"/>
      <c r="AH421" s="278"/>
      <c r="AI421" s="305"/>
      <c r="AJ421" s="304"/>
      <c r="AK421" s="275"/>
      <c r="AL421" s="276"/>
      <c r="AM421" s="280"/>
      <c r="AN421" s="278"/>
      <c r="AO421" s="698"/>
      <c r="AP421" s="258"/>
      <c r="AQ421" s="258"/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1:61" ht="15.75" customHeight="1">
      <c r="A422" s="7"/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317"/>
      <c r="N422" s="317"/>
      <c r="O422" s="317"/>
      <c r="P422" s="7"/>
      <c r="Q422" s="648"/>
      <c r="R422" s="258"/>
      <c r="S422" s="536"/>
      <c r="T422" s="536"/>
      <c r="U422" s="258"/>
      <c r="V422" s="669"/>
      <c r="W422" s="298"/>
      <c r="X422" s="291"/>
      <c r="Y422" s="291"/>
      <c r="Z422" s="292"/>
      <c r="AA422" s="291"/>
      <c r="AB422" s="291"/>
      <c r="AC422" s="292"/>
      <c r="AD422" s="300"/>
      <c r="AE422" s="299"/>
      <c r="AF422" s="292"/>
      <c r="AG422" s="293"/>
      <c r="AH422" s="294"/>
      <c r="AI422" s="295"/>
      <c r="AJ422" s="300"/>
      <c r="AK422" s="291"/>
      <c r="AL422" s="292"/>
      <c r="AM422" s="296"/>
      <c r="AN422" s="294"/>
      <c r="AO422" s="703"/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1:61" ht="15.75" customHeight="1">
      <c r="A423" s="7"/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317"/>
      <c r="N423" s="733"/>
      <c r="O423" s="540"/>
      <c r="P423" s="316"/>
      <c r="Q423" s="316"/>
      <c r="R423" s="258"/>
      <c r="S423" s="536"/>
      <c r="T423" s="536"/>
      <c r="U423" s="258"/>
      <c r="V423" s="669"/>
      <c r="W423" s="298"/>
      <c r="X423" s="291"/>
      <c r="Y423" s="291"/>
      <c r="Z423" s="292"/>
      <c r="AA423" s="291"/>
      <c r="AB423" s="291"/>
      <c r="AC423" s="292"/>
      <c r="AD423" s="300"/>
      <c r="AE423" s="299"/>
      <c r="AF423" s="292"/>
      <c r="AG423" s="293"/>
      <c r="AH423" s="294"/>
      <c r="AI423" s="295"/>
      <c r="AJ423" s="300"/>
      <c r="AK423" s="291"/>
      <c r="AL423" s="292"/>
      <c r="AM423" s="296"/>
      <c r="AN423" s="294"/>
      <c r="AO423" s="703"/>
      <c r="AP423" s="258"/>
      <c r="AQ423" s="258"/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1:61" ht="15.75" hidden="1" customHeight="1">
      <c r="A424" s="7"/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317"/>
      <c r="N424" s="162"/>
      <c r="O424" s="540"/>
      <c r="P424" s="317"/>
      <c r="Q424" s="258"/>
      <c r="R424" s="258"/>
      <c r="S424" s="536"/>
      <c r="T424" s="536"/>
      <c r="U424" s="258"/>
      <c r="V424" s="669"/>
      <c r="W424" s="298"/>
      <c r="X424" s="291"/>
      <c r="Y424" s="291"/>
      <c r="Z424" s="292"/>
      <c r="AA424" s="291"/>
      <c r="AB424" s="291"/>
      <c r="AC424" s="292"/>
      <c r="AD424" s="300"/>
      <c r="AE424" s="299"/>
      <c r="AF424" s="292"/>
      <c r="AG424" s="293"/>
      <c r="AH424" s="294"/>
      <c r="AI424" s="295"/>
      <c r="AJ424" s="300"/>
      <c r="AK424" s="291"/>
      <c r="AL424" s="292"/>
      <c r="AM424" s="296"/>
      <c r="AN424" s="294"/>
      <c r="AO424" s="703"/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1:61" ht="15.75" hidden="1" customHeight="1">
      <c r="A425" s="7"/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317"/>
      <c r="N425" s="162"/>
      <c r="O425" s="540"/>
      <c r="P425" s="317"/>
      <c r="Q425" s="258"/>
      <c r="R425" s="258"/>
      <c r="S425" s="536"/>
      <c r="T425" s="536"/>
      <c r="U425" s="258"/>
      <c r="V425" s="669"/>
      <c r="W425" s="298"/>
      <c r="X425" s="291"/>
      <c r="Y425" s="291"/>
      <c r="Z425" s="292"/>
      <c r="AA425" s="291"/>
      <c r="AB425" s="291"/>
      <c r="AC425" s="292"/>
      <c r="AD425" s="300"/>
      <c r="AE425" s="299"/>
      <c r="AF425" s="292"/>
      <c r="AG425" s="293"/>
      <c r="AH425" s="294"/>
      <c r="AI425" s="295"/>
      <c r="AJ425" s="300"/>
      <c r="AK425" s="291"/>
      <c r="AL425" s="292"/>
      <c r="AM425" s="296"/>
      <c r="AN425" s="294"/>
      <c r="AO425" s="703"/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1:61" ht="15.75" hidden="1" customHeight="1">
      <c r="A426" s="7"/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317"/>
      <c r="N426" s="162"/>
      <c r="O426" s="540"/>
      <c r="P426" s="317"/>
      <c r="Q426" s="258"/>
      <c r="R426" s="258"/>
      <c r="S426" s="536"/>
      <c r="T426" s="536"/>
      <c r="U426" s="258"/>
      <c r="V426" s="669"/>
      <c r="W426" s="298"/>
      <c r="X426" s="291"/>
      <c r="Y426" s="291"/>
      <c r="Z426" s="292"/>
      <c r="AA426" s="291"/>
      <c r="AB426" s="291"/>
      <c r="AC426" s="292"/>
      <c r="AD426" s="300"/>
      <c r="AE426" s="299"/>
      <c r="AF426" s="292"/>
      <c r="AG426" s="293"/>
      <c r="AH426" s="294"/>
      <c r="AI426" s="295"/>
      <c r="AJ426" s="300"/>
      <c r="AK426" s="291"/>
      <c r="AL426" s="292"/>
      <c r="AM426" s="296"/>
      <c r="AN426" s="294"/>
      <c r="AO426" s="703"/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1:61" ht="15.75" customHeight="1">
      <c r="A427" s="7"/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11"/>
      <c r="M427" s="317"/>
      <c r="N427" s="162"/>
      <c r="O427" s="540"/>
      <c r="P427" s="317"/>
      <c r="Q427" s="258"/>
      <c r="R427" s="258"/>
      <c r="S427" s="536"/>
      <c r="T427" s="536"/>
      <c r="U427" s="258"/>
      <c r="V427" s="670"/>
      <c r="W427" s="302"/>
      <c r="X427" s="275"/>
      <c r="Y427" s="275"/>
      <c r="Z427" s="276"/>
      <c r="AA427" s="275"/>
      <c r="AB427" s="275"/>
      <c r="AC427" s="276"/>
      <c r="AD427" s="304"/>
      <c r="AE427" s="303"/>
      <c r="AF427" s="276"/>
      <c r="AG427" s="277"/>
      <c r="AH427" s="278"/>
      <c r="AI427" s="305"/>
      <c r="AJ427" s="304"/>
      <c r="AK427" s="275"/>
      <c r="AL427" s="276"/>
      <c r="AM427" s="280"/>
      <c r="AN427" s="278"/>
      <c r="AO427" s="698"/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1:61" ht="15.75" customHeight="1">
      <c r="A428" s="7"/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11"/>
      <c r="M428" s="317"/>
      <c r="N428" s="733"/>
      <c r="O428" s="317"/>
      <c r="P428" s="317"/>
      <c r="Q428" s="644"/>
      <c r="R428" s="258"/>
      <c r="S428" s="536"/>
      <c r="T428" s="7"/>
      <c r="U428" s="258"/>
      <c r="V428" s="669"/>
      <c r="W428" s="298"/>
      <c r="X428" s="291"/>
      <c r="Y428" s="291"/>
      <c r="Z428" s="292"/>
      <c r="AA428" s="291"/>
      <c r="AB428" s="291"/>
      <c r="AC428" s="292"/>
      <c r="AD428" s="300"/>
      <c r="AE428" s="299"/>
      <c r="AF428" s="292"/>
      <c r="AG428" s="293"/>
      <c r="AH428" s="294"/>
      <c r="AI428" s="295"/>
      <c r="AJ428" s="300"/>
      <c r="AK428" s="291"/>
      <c r="AL428" s="292"/>
      <c r="AM428" s="296"/>
      <c r="AN428" s="294"/>
      <c r="AO428" s="703"/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1:61" ht="15.75" customHeight="1">
      <c r="A429" s="7"/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11"/>
      <c r="M429" s="317"/>
      <c r="N429" s="733"/>
      <c r="O429" s="317"/>
      <c r="P429" s="317"/>
      <c r="Q429" s="644"/>
      <c r="R429" s="258"/>
      <c r="S429" s="536"/>
      <c r="T429" s="7"/>
      <c r="U429" s="258"/>
      <c r="V429" s="669"/>
      <c r="W429" s="298"/>
      <c r="X429" s="291"/>
      <c r="Y429" s="291"/>
      <c r="Z429" s="292"/>
      <c r="AA429" s="291"/>
      <c r="AB429" s="291"/>
      <c r="AC429" s="292"/>
      <c r="AD429" s="300"/>
      <c r="AE429" s="299"/>
      <c r="AF429" s="292"/>
      <c r="AG429" s="293"/>
      <c r="AH429" s="294"/>
      <c r="AI429" s="295"/>
      <c r="AJ429" s="300"/>
      <c r="AK429" s="291"/>
      <c r="AL429" s="292"/>
      <c r="AM429" s="296"/>
      <c r="AN429" s="294"/>
      <c r="AO429" s="703"/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1:61" ht="15.75" customHeight="1">
      <c r="A430" s="7"/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11"/>
      <c r="M430" s="317"/>
      <c r="N430" s="733"/>
      <c r="O430" s="317"/>
      <c r="P430" s="317"/>
      <c r="Q430" s="644"/>
      <c r="R430" s="258"/>
      <c r="S430" s="536"/>
      <c r="T430" s="7"/>
      <c r="U430" s="258"/>
      <c r="V430" s="669"/>
      <c r="W430" s="298"/>
      <c r="X430" s="291"/>
      <c r="Y430" s="291"/>
      <c r="Z430" s="292"/>
      <c r="AA430" s="291"/>
      <c r="AB430" s="291"/>
      <c r="AC430" s="292"/>
      <c r="AD430" s="300"/>
      <c r="AE430" s="299"/>
      <c r="AF430" s="292"/>
      <c r="AG430" s="293"/>
      <c r="AH430" s="294"/>
      <c r="AI430" s="318"/>
      <c r="AJ430" s="300"/>
      <c r="AK430" s="291"/>
      <c r="AL430" s="292"/>
      <c r="AM430" s="296"/>
      <c r="AN430" s="294"/>
      <c r="AO430" s="703"/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1:61" ht="15.75" hidden="1" customHeight="1">
      <c r="A431" s="7"/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316"/>
      <c r="Q431" s="648"/>
      <c r="R431" s="258"/>
      <c r="S431" s="7"/>
      <c r="T431" s="7"/>
      <c r="U431" s="258"/>
      <c r="V431" s="42"/>
      <c r="W431" s="298"/>
      <c r="X431" s="291"/>
      <c r="Y431" s="299"/>
      <c r="Z431" s="292"/>
      <c r="AA431" s="291"/>
      <c r="AB431" s="299"/>
      <c r="AC431" s="292"/>
      <c r="AD431" s="300"/>
      <c r="AE431" s="299"/>
      <c r="AF431" s="292"/>
      <c r="AG431" s="293"/>
      <c r="AH431" s="294"/>
      <c r="AI431" s="295"/>
      <c r="AJ431" s="300"/>
      <c r="AK431" s="294"/>
      <c r="AL431" s="292"/>
      <c r="AM431" s="296"/>
      <c r="AN431" s="294"/>
      <c r="AO431" s="698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1:61" ht="15.75" customHeight="1">
      <c r="A432" s="7"/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L432" s="7"/>
      <c r="M432" s="7"/>
      <c r="N432" s="7"/>
      <c r="O432" s="538"/>
      <c r="P432" s="7"/>
      <c r="Q432" s="537"/>
      <c r="R432" s="258"/>
      <c r="S432" s="7"/>
      <c r="T432" s="7"/>
      <c r="U432" s="258"/>
      <c r="V432" s="704"/>
      <c r="W432" s="309"/>
      <c r="X432" s="310"/>
      <c r="Y432" s="309"/>
      <c r="Z432" s="311"/>
      <c r="AA432" s="310"/>
      <c r="AB432" s="309"/>
      <c r="AC432" s="311"/>
      <c r="AD432" s="312"/>
      <c r="AE432" s="319"/>
      <c r="AF432" s="311"/>
      <c r="AG432" s="320"/>
      <c r="AH432" s="736"/>
      <c r="AI432" s="737"/>
      <c r="AJ432" s="312"/>
      <c r="AK432" s="309"/>
      <c r="AL432" s="311"/>
      <c r="AM432" s="321"/>
      <c r="AN432" s="314"/>
      <c r="AO432" s="700"/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1:62" ht="15.75" customHeight="1">
      <c r="A433" s="7"/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538"/>
      <c r="N433" s="733"/>
      <c r="O433" s="541"/>
      <c r="P433" s="316"/>
      <c r="Q433" s="316"/>
      <c r="R433" s="258"/>
      <c r="S433" s="7"/>
      <c r="T433" s="7"/>
      <c r="U433" s="258"/>
      <c r="V433" s="684"/>
      <c r="W433" s="323"/>
      <c r="X433" s="324"/>
      <c r="Y433" s="324"/>
      <c r="Z433" s="325"/>
      <c r="AA433" s="324"/>
      <c r="AB433" s="324"/>
      <c r="AC433" s="325"/>
      <c r="AD433" s="326"/>
      <c r="AE433" s="327"/>
      <c r="AF433" s="325"/>
      <c r="AG433" s="326"/>
      <c r="AH433" s="328"/>
      <c r="AI433" s="329"/>
      <c r="AJ433" s="326"/>
      <c r="AK433" s="324"/>
      <c r="AL433" s="325"/>
      <c r="AM433" s="330"/>
      <c r="AN433" s="328"/>
      <c r="AO433" s="702"/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1:62" ht="15.75" customHeight="1">
      <c r="A434" s="7"/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/>
      <c r="M434" s="258"/>
      <c r="N434" s="7"/>
      <c r="O434" s="540"/>
      <c r="P434" s="538"/>
      <c r="Q434" s="258"/>
      <c r="R434" s="258"/>
      <c r="S434" s="7"/>
      <c r="T434" s="7"/>
      <c r="U434" s="258"/>
      <c r="V434" s="669"/>
      <c r="W434" s="298"/>
      <c r="X434" s="291"/>
      <c r="Y434" s="291"/>
      <c r="Z434" s="292"/>
      <c r="AA434" s="291"/>
      <c r="AB434" s="291"/>
      <c r="AC434" s="292"/>
      <c r="AD434" s="300"/>
      <c r="AE434" s="299"/>
      <c r="AF434" s="292"/>
      <c r="AG434" s="293"/>
      <c r="AH434" s="294"/>
      <c r="AI434" s="295"/>
      <c r="AJ434" s="300"/>
      <c r="AK434" s="291"/>
      <c r="AL434" s="292"/>
      <c r="AM434" s="296"/>
      <c r="AN434" s="294"/>
      <c r="AO434" s="703"/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1:62" ht="15.75" customHeight="1">
      <c r="A435" s="7"/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11"/>
      <c r="M435" s="317"/>
      <c r="N435" s="733"/>
      <c r="O435" s="317"/>
      <c r="P435" s="538"/>
      <c r="Q435" s="317"/>
      <c r="R435" s="258"/>
      <c r="S435" s="7"/>
      <c r="T435" s="7"/>
      <c r="U435" s="258"/>
      <c r="V435" s="670"/>
      <c r="W435" s="302"/>
      <c r="X435" s="275"/>
      <c r="Y435" s="275"/>
      <c r="Z435" s="276"/>
      <c r="AA435" s="275"/>
      <c r="AB435" s="275"/>
      <c r="AC435" s="276"/>
      <c r="AD435" s="304"/>
      <c r="AE435" s="303"/>
      <c r="AF435" s="276"/>
      <c r="AG435" s="277"/>
      <c r="AH435" s="278"/>
      <c r="AI435" s="305"/>
      <c r="AJ435" s="304"/>
      <c r="AK435" s="275"/>
      <c r="AL435" s="276"/>
      <c r="AM435" s="280"/>
      <c r="AN435" s="278"/>
      <c r="AO435" s="698"/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1:62" ht="15.75" customHeight="1">
      <c r="A436" s="7"/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11"/>
      <c r="M436" s="317"/>
      <c r="N436" s="733"/>
      <c r="O436" s="317"/>
      <c r="P436" s="538"/>
      <c r="Q436" s="317"/>
      <c r="R436" s="258"/>
      <c r="S436" s="7"/>
      <c r="T436" s="7"/>
      <c r="U436" s="258"/>
      <c r="V436" s="669"/>
      <c r="W436" s="298"/>
      <c r="X436" s="291"/>
      <c r="Y436" s="291"/>
      <c r="Z436" s="292"/>
      <c r="AA436" s="291"/>
      <c r="AB436" s="291"/>
      <c r="AC436" s="292"/>
      <c r="AD436" s="300"/>
      <c r="AE436" s="299"/>
      <c r="AF436" s="292"/>
      <c r="AG436" s="293"/>
      <c r="AH436" s="294"/>
      <c r="AI436" s="295"/>
      <c r="AJ436" s="300"/>
      <c r="AK436" s="291"/>
      <c r="AL436" s="292"/>
      <c r="AM436" s="296"/>
      <c r="AN436" s="294"/>
      <c r="AO436" s="703"/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1:62" ht="15.75" customHeight="1">
      <c r="A437" s="7"/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11"/>
      <c r="M437" s="317"/>
      <c r="N437" s="733"/>
      <c r="O437" s="317"/>
      <c r="P437" s="538"/>
      <c r="Q437" s="317"/>
      <c r="R437" s="258"/>
      <c r="S437" s="7"/>
      <c r="T437" s="7"/>
      <c r="U437" s="258"/>
      <c r="V437" s="669"/>
      <c r="W437" s="298"/>
      <c r="X437" s="291"/>
      <c r="Y437" s="291"/>
      <c r="Z437" s="292"/>
      <c r="AA437" s="291"/>
      <c r="AB437" s="291"/>
      <c r="AC437" s="292"/>
      <c r="AD437" s="300"/>
      <c r="AE437" s="299"/>
      <c r="AF437" s="292"/>
      <c r="AG437" s="293"/>
      <c r="AH437" s="294"/>
      <c r="AI437" s="295"/>
      <c r="AJ437" s="300"/>
      <c r="AK437" s="291"/>
      <c r="AL437" s="292"/>
      <c r="AM437" s="296"/>
      <c r="AN437" s="294"/>
      <c r="AO437" s="703"/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1:62" ht="15.75" customHeight="1">
      <c r="A438" s="7"/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11"/>
      <c r="M438" s="11"/>
      <c r="N438" s="11"/>
      <c r="O438" s="316"/>
      <c r="P438" s="538"/>
      <c r="Q438" s="316"/>
      <c r="R438" s="258"/>
      <c r="S438" s="7"/>
      <c r="T438" s="7"/>
      <c r="U438" s="258"/>
      <c r="V438" s="669"/>
      <c r="W438" s="298"/>
      <c r="X438" s="291"/>
      <c r="Y438" s="291"/>
      <c r="Z438" s="292"/>
      <c r="AA438" s="291"/>
      <c r="AB438" s="291"/>
      <c r="AC438" s="292"/>
      <c r="AD438" s="300"/>
      <c r="AE438" s="299"/>
      <c r="AF438" s="292"/>
      <c r="AG438" s="293"/>
      <c r="AH438" s="294"/>
      <c r="AI438" s="295"/>
      <c r="AJ438" s="300"/>
      <c r="AK438" s="291"/>
      <c r="AL438" s="292"/>
      <c r="AM438" s="296"/>
      <c r="AN438" s="294"/>
      <c r="AO438" s="703"/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1:62" ht="15.75" customHeight="1">
      <c r="A439" s="7"/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L439" s="7"/>
      <c r="M439" s="538"/>
      <c r="N439" s="733"/>
      <c r="O439" s="540"/>
      <c r="P439" s="538"/>
      <c r="Q439" s="258"/>
      <c r="R439" s="258"/>
      <c r="S439" s="7"/>
      <c r="T439" s="7"/>
      <c r="U439" s="258"/>
      <c r="V439" s="684"/>
      <c r="W439" s="323"/>
      <c r="X439" s="324"/>
      <c r="Y439" s="324"/>
      <c r="Z439" s="325"/>
      <c r="AA439" s="324"/>
      <c r="AB439" s="324"/>
      <c r="AC439" s="325"/>
      <c r="AD439" s="326"/>
      <c r="AE439" s="327"/>
      <c r="AF439" s="325"/>
      <c r="AG439" s="705"/>
      <c r="AH439" s="328"/>
      <c r="AI439" s="329"/>
      <c r="AJ439" s="326"/>
      <c r="AK439" s="324"/>
      <c r="AL439" s="325"/>
      <c r="AM439" s="330"/>
      <c r="AN439" s="328"/>
      <c r="AO439" s="702"/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1:62" ht="15.75" customHeight="1">
      <c r="A440" s="7"/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341"/>
      <c r="O440" s="540"/>
      <c r="P440" s="317"/>
      <c r="Q440" s="258"/>
      <c r="R440" s="258"/>
      <c r="S440" s="7"/>
      <c r="T440" s="7"/>
      <c r="U440" s="258"/>
      <c r="V440" s="669"/>
      <c r="W440" s="298"/>
      <c r="X440" s="291"/>
      <c r="Y440" s="299"/>
      <c r="Z440" s="292"/>
      <c r="AA440" s="291"/>
      <c r="AB440" s="299"/>
      <c r="AC440" s="292"/>
      <c r="AD440" s="300"/>
      <c r="AE440" s="299"/>
      <c r="AF440" s="292"/>
      <c r="AG440" s="293"/>
      <c r="AH440" s="294"/>
      <c r="AI440" s="295"/>
      <c r="AJ440" s="300"/>
      <c r="AK440" s="291"/>
      <c r="AL440" s="292"/>
      <c r="AM440" s="296"/>
      <c r="AN440" s="294"/>
      <c r="AO440" s="703"/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1:62" ht="15.75" customHeight="1">
      <c r="A441" s="7"/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P441" s="7"/>
      <c r="Q441" s="322"/>
      <c r="R441" s="7"/>
      <c r="S441" s="258"/>
      <c r="T441" s="258"/>
      <c r="U441" s="258"/>
      <c r="V441" s="669"/>
      <c r="W441" s="298"/>
      <c r="X441" s="291"/>
      <c r="Y441" s="291"/>
      <c r="Z441" s="292"/>
      <c r="AA441" s="291"/>
      <c r="AB441" s="291"/>
      <c r="AC441" s="292"/>
      <c r="AD441" s="300"/>
      <c r="AE441" s="299"/>
      <c r="AF441" s="292"/>
      <c r="AG441" s="293"/>
      <c r="AH441" s="294"/>
      <c r="AI441" s="318"/>
      <c r="AJ441" s="300"/>
      <c r="AK441" s="291"/>
      <c r="AL441" s="292"/>
      <c r="AM441" s="296"/>
      <c r="AN441" s="294"/>
      <c r="AO441" s="703"/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1:62" ht="15.75" customHeight="1">
      <c r="A442" s="7"/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669"/>
      <c r="W442" s="298"/>
      <c r="X442" s="291"/>
      <c r="Y442" s="291"/>
      <c r="Z442" s="292"/>
      <c r="AA442" s="291"/>
      <c r="AB442" s="291"/>
      <c r="AC442" s="292"/>
      <c r="AD442" s="300"/>
      <c r="AE442" s="299"/>
      <c r="AF442" s="292"/>
      <c r="AG442" s="293"/>
      <c r="AH442" s="294"/>
      <c r="AI442" s="295"/>
      <c r="AJ442" s="300"/>
      <c r="AK442" s="291"/>
      <c r="AL442" s="292"/>
      <c r="AM442" s="296"/>
      <c r="AN442" s="294"/>
      <c r="AO442" s="703"/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1:62" ht="15.75" customHeight="1">
      <c r="A443" s="7"/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R443" s="7"/>
      <c r="S443" s="258"/>
      <c r="T443" s="258"/>
      <c r="U443" s="258"/>
      <c r="V443" s="669"/>
      <c r="W443" s="298"/>
      <c r="X443" s="291"/>
      <c r="Y443" s="291"/>
      <c r="Z443" s="292"/>
      <c r="AA443" s="291"/>
      <c r="AB443" s="291"/>
      <c r="AC443" s="292"/>
      <c r="AD443" s="300"/>
      <c r="AE443" s="299"/>
      <c r="AF443" s="292"/>
      <c r="AG443" s="293"/>
      <c r="AH443" s="294"/>
      <c r="AI443" s="318"/>
      <c r="AJ443" s="300"/>
      <c r="AK443" s="291"/>
      <c r="AL443" s="292"/>
      <c r="AM443" s="296"/>
      <c r="AN443" s="294"/>
      <c r="AO443" s="703"/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1:62" ht="15.75" customHeight="1">
      <c r="A444" s="7"/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R444" s="7"/>
      <c r="S444" s="258"/>
      <c r="T444" s="258"/>
      <c r="U444" s="258"/>
      <c r="V444" s="669"/>
      <c r="W444" s="298"/>
      <c r="X444" s="291"/>
      <c r="Y444" s="291"/>
      <c r="Z444" s="292"/>
      <c r="AA444" s="291"/>
      <c r="AB444" s="291"/>
      <c r="AC444" s="292"/>
      <c r="AD444" s="300"/>
      <c r="AE444" s="299"/>
      <c r="AF444" s="292"/>
      <c r="AG444" s="293"/>
      <c r="AH444" s="294"/>
      <c r="AI444" s="295"/>
      <c r="AJ444" s="300"/>
      <c r="AK444" s="291"/>
      <c r="AL444" s="292"/>
      <c r="AM444" s="296"/>
      <c r="AN444" s="294"/>
      <c r="AO444" s="703"/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1:62" ht="15.75" customHeight="1">
      <c r="A445" s="7"/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669"/>
      <c r="W445" s="298"/>
      <c r="X445" s="291"/>
      <c r="Y445" s="299"/>
      <c r="Z445" s="292"/>
      <c r="AA445" s="291"/>
      <c r="AB445" s="299"/>
      <c r="AC445" s="292"/>
      <c r="AD445" s="300"/>
      <c r="AE445" s="299"/>
      <c r="AF445" s="292"/>
      <c r="AG445" s="293"/>
      <c r="AH445" s="294"/>
      <c r="AI445" s="318"/>
      <c r="AJ445" s="300"/>
      <c r="AK445" s="291"/>
      <c r="AL445" s="292"/>
      <c r="AM445" s="296"/>
      <c r="AN445" s="294"/>
      <c r="AO445" s="703"/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1:62" ht="15.75" customHeight="1">
      <c r="A446" s="7"/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669"/>
      <c r="W446" s="298"/>
      <c r="X446" s="291"/>
      <c r="Y446" s="299"/>
      <c r="Z446" s="292"/>
      <c r="AA446" s="291"/>
      <c r="AB446" s="299"/>
      <c r="AC446" s="292"/>
      <c r="AD446" s="300"/>
      <c r="AE446" s="299"/>
      <c r="AF446" s="292"/>
      <c r="AG446" s="293"/>
      <c r="AH446" s="294"/>
      <c r="AI446" s="295"/>
      <c r="AJ446" s="300"/>
      <c r="AK446" s="291"/>
      <c r="AL446" s="292"/>
      <c r="AM446" s="296"/>
      <c r="AN446" s="294"/>
      <c r="AO446" s="703"/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1:62" ht="15.75" customHeight="1">
      <c r="A447" s="7"/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669"/>
      <c r="W447" s="298"/>
      <c r="X447" s="291"/>
      <c r="Y447" s="299"/>
      <c r="Z447" s="292"/>
      <c r="AA447" s="291"/>
      <c r="AB447" s="299"/>
      <c r="AC447" s="292"/>
      <c r="AD447" s="300"/>
      <c r="AE447" s="299"/>
      <c r="AF447" s="292"/>
      <c r="AG447" s="293"/>
      <c r="AH447" s="294"/>
      <c r="AI447" s="295"/>
      <c r="AJ447" s="300"/>
      <c r="AK447" s="291"/>
      <c r="AL447" s="292"/>
      <c r="AM447" s="296"/>
      <c r="AN447" s="294"/>
      <c r="AO447" s="703"/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1:62" ht="15.75" hidden="1" customHeight="1">
      <c r="A448" s="7"/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669"/>
      <c r="W448" s="298"/>
      <c r="X448" s="291"/>
      <c r="Y448" s="299"/>
      <c r="Z448" s="292"/>
      <c r="AA448" s="291"/>
      <c r="AB448" s="299"/>
      <c r="AC448" s="292"/>
      <c r="AD448" s="300"/>
      <c r="AE448" s="299"/>
      <c r="AF448" s="292"/>
      <c r="AG448" s="293"/>
      <c r="AH448" s="294"/>
      <c r="AI448" s="295"/>
      <c r="AJ448" s="300"/>
      <c r="AK448" s="291"/>
      <c r="AL448" s="292"/>
      <c r="AM448" s="296"/>
      <c r="AN448" s="294"/>
      <c r="AO448" s="703"/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1:62" ht="15.75" hidden="1" customHeight="1">
      <c r="A449" s="7"/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669"/>
      <c r="W449" s="298"/>
      <c r="X449" s="291"/>
      <c r="Y449" s="299"/>
      <c r="Z449" s="292"/>
      <c r="AA449" s="291"/>
      <c r="AB449" s="299"/>
      <c r="AC449" s="292"/>
      <c r="AD449" s="300"/>
      <c r="AE449" s="299"/>
      <c r="AF449" s="292"/>
      <c r="AG449" s="293"/>
      <c r="AH449" s="294"/>
      <c r="AI449" s="295"/>
      <c r="AJ449" s="300"/>
      <c r="AK449" s="291"/>
      <c r="AL449" s="292"/>
      <c r="AM449" s="296"/>
      <c r="AN449" s="294"/>
      <c r="AO449" s="703"/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1:62" ht="15.75" hidden="1" customHeight="1">
      <c r="A450" s="7"/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669"/>
      <c r="W450" s="298"/>
      <c r="X450" s="291"/>
      <c r="Y450" s="299"/>
      <c r="Z450" s="292"/>
      <c r="AA450" s="291"/>
      <c r="AB450" s="299"/>
      <c r="AC450" s="292"/>
      <c r="AD450" s="300"/>
      <c r="AE450" s="299"/>
      <c r="AF450" s="292"/>
      <c r="AG450" s="293"/>
      <c r="AH450" s="294"/>
      <c r="AI450" s="295"/>
      <c r="AJ450" s="300"/>
      <c r="AK450" s="291"/>
      <c r="AL450" s="292"/>
      <c r="AM450" s="296"/>
      <c r="AN450" s="294"/>
      <c r="AO450" s="703"/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1:62" ht="15.75" customHeight="1">
      <c r="A451" s="7"/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704"/>
      <c r="W451" s="342"/>
      <c r="X451" s="310"/>
      <c r="Y451" s="309"/>
      <c r="Z451" s="311"/>
      <c r="AA451" s="310"/>
      <c r="AB451" s="309"/>
      <c r="AC451" s="311"/>
      <c r="AD451" s="312"/>
      <c r="AE451" s="309"/>
      <c r="AF451" s="311"/>
      <c r="AG451" s="320"/>
      <c r="AH451" s="343"/>
      <c r="AI451" s="310"/>
      <c r="AJ451" s="312"/>
      <c r="AK451" s="310"/>
      <c r="AL451" s="311"/>
      <c r="AM451" s="321"/>
      <c r="AN451" s="314"/>
      <c r="AO451" s="706"/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1:62" ht="15.75" customHeight="1">
      <c r="A452" s="7"/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669"/>
      <c r="W452" s="298"/>
      <c r="X452" s="291"/>
      <c r="Y452" s="299"/>
      <c r="Z452" s="292"/>
      <c r="AA452" s="291"/>
      <c r="AB452" s="299"/>
      <c r="AC452" s="292"/>
      <c r="AD452" s="300"/>
      <c r="AE452" s="299"/>
      <c r="AF452" s="292"/>
      <c r="AG452" s="293"/>
      <c r="AH452" s="294"/>
      <c r="AI452" s="295"/>
      <c r="AJ452" s="300"/>
      <c r="AK452" s="291"/>
      <c r="AL452" s="292"/>
      <c r="AM452" s="296"/>
      <c r="AN452" s="294"/>
      <c r="AO452" s="703"/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1:62" ht="15.75" customHeight="1">
      <c r="A453" s="7"/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669"/>
      <c r="W453" s="298"/>
      <c r="X453" s="291"/>
      <c r="Y453" s="299"/>
      <c r="Z453" s="292"/>
      <c r="AA453" s="291"/>
      <c r="AB453" s="299"/>
      <c r="AC453" s="292"/>
      <c r="AD453" s="300"/>
      <c r="AE453" s="299"/>
      <c r="AF453" s="292"/>
      <c r="AG453" s="293"/>
      <c r="AH453" s="294"/>
      <c r="AI453" s="295"/>
      <c r="AJ453" s="300"/>
      <c r="AK453" s="291"/>
      <c r="AL453" s="292"/>
      <c r="AM453" s="296"/>
      <c r="AN453" s="294"/>
      <c r="AO453" s="703"/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1:62" ht="15.75" customHeight="1">
      <c r="A454" s="7"/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670"/>
      <c r="W454" s="302"/>
      <c r="X454" s="275"/>
      <c r="Y454" s="303"/>
      <c r="Z454" s="276"/>
      <c r="AA454" s="275"/>
      <c r="AB454" s="303"/>
      <c r="AC454" s="276"/>
      <c r="AD454" s="304"/>
      <c r="AE454" s="303"/>
      <c r="AF454" s="276"/>
      <c r="AG454" s="277"/>
      <c r="AH454" s="278"/>
      <c r="AI454" s="305"/>
      <c r="AJ454" s="304"/>
      <c r="AK454" s="275"/>
      <c r="AL454" s="276"/>
      <c r="AM454" s="280"/>
      <c r="AN454" s="278"/>
      <c r="AO454" s="698"/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1:62" ht="15.75" customHeight="1">
      <c r="A455" s="7"/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669"/>
      <c r="W455" s="298"/>
      <c r="X455" s="291"/>
      <c r="Y455" s="299"/>
      <c r="Z455" s="292"/>
      <c r="AA455" s="291"/>
      <c r="AB455" s="299"/>
      <c r="AC455" s="292"/>
      <c r="AD455" s="300"/>
      <c r="AE455" s="299"/>
      <c r="AF455" s="292"/>
      <c r="AG455" s="293"/>
      <c r="AH455" s="294"/>
      <c r="AI455" s="295"/>
      <c r="AJ455" s="300"/>
      <c r="AK455" s="291"/>
      <c r="AL455" s="292"/>
      <c r="AM455" s="296"/>
      <c r="AN455" s="294"/>
      <c r="AO455" s="703"/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1:62" ht="15.75" customHeight="1">
      <c r="A456" s="7"/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670"/>
      <c r="W456" s="302"/>
      <c r="X456" s="275"/>
      <c r="Y456" s="303"/>
      <c r="Z456" s="276"/>
      <c r="AA456" s="275"/>
      <c r="AB456" s="303"/>
      <c r="AC456" s="276"/>
      <c r="AD456" s="304"/>
      <c r="AE456" s="303"/>
      <c r="AF456" s="276"/>
      <c r="AG456" s="277"/>
      <c r="AH456" s="278"/>
      <c r="AI456" s="305"/>
      <c r="AJ456" s="304"/>
      <c r="AK456" s="275"/>
      <c r="AL456" s="276"/>
      <c r="AM456" s="280"/>
      <c r="AN456" s="278"/>
      <c r="AO456" s="698"/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1:62" ht="15.75" customHeight="1">
      <c r="A457" s="7"/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669"/>
      <c r="W457" s="298"/>
      <c r="X457" s="345"/>
      <c r="Y457" s="346"/>
      <c r="Z457" s="292"/>
      <c r="AA457" s="345"/>
      <c r="AB457" s="346"/>
      <c r="AC457" s="292"/>
      <c r="AD457" s="300"/>
      <c r="AE457" s="299"/>
      <c r="AF457" s="292"/>
      <c r="AG457" s="293"/>
      <c r="AH457" s="294"/>
      <c r="AI457" s="295"/>
      <c r="AJ457" s="300"/>
      <c r="AK457" s="291"/>
      <c r="AL457" s="292"/>
      <c r="AM457" s="296"/>
      <c r="AN457" s="294"/>
      <c r="AO457" s="703"/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1:62" ht="15.75" customHeight="1">
      <c r="A458" s="7"/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669"/>
      <c r="W458" s="298"/>
      <c r="X458" s="291"/>
      <c r="Y458" s="299"/>
      <c r="Z458" s="292"/>
      <c r="AA458" s="291"/>
      <c r="AB458" s="299"/>
      <c r="AC458" s="292"/>
      <c r="AD458" s="300"/>
      <c r="AE458" s="299"/>
      <c r="AF458" s="292"/>
      <c r="AG458" s="293"/>
      <c r="AH458" s="294"/>
      <c r="AI458" s="295"/>
      <c r="AJ458" s="300"/>
      <c r="AK458" s="291"/>
      <c r="AL458" s="292"/>
      <c r="AM458" s="296"/>
      <c r="AN458" s="294"/>
      <c r="AO458" s="703"/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1:62" ht="15.75" customHeight="1">
      <c r="A459" s="7"/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670"/>
      <c r="W459" s="302"/>
      <c r="X459" s="275"/>
      <c r="Y459" s="303"/>
      <c r="Z459" s="276"/>
      <c r="AA459" s="275"/>
      <c r="AB459" s="303"/>
      <c r="AC459" s="276"/>
      <c r="AD459" s="304"/>
      <c r="AE459" s="303"/>
      <c r="AF459" s="276"/>
      <c r="AG459" s="277"/>
      <c r="AH459" s="278"/>
      <c r="AI459" s="305"/>
      <c r="AJ459" s="304"/>
      <c r="AK459" s="275"/>
      <c r="AL459" s="276"/>
      <c r="AM459" s="280"/>
      <c r="AN459" s="278"/>
      <c r="AO459" s="698"/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1:62" ht="15.75" customHeight="1">
      <c r="A460" s="7"/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669"/>
      <c r="W460" s="298"/>
      <c r="X460" s="291"/>
      <c r="Y460" s="299"/>
      <c r="Z460" s="292"/>
      <c r="AA460" s="291"/>
      <c r="AB460" s="299"/>
      <c r="AC460" s="292"/>
      <c r="AD460" s="300"/>
      <c r="AE460" s="299"/>
      <c r="AF460" s="292"/>
      <c r="AG460" s="293"/>
      <c r="AH460" s="294"/>
      <c r="AI460" s="349"/>
      <c r="AJ460" s="291"/>
      <c r="AK460" s="291"/>
      <c r="AL460" s="292"/>
      <c r="AM460" s="296"/>
      <c r="AN460" s="294"/>
      <c r="AO460" s="703"/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1:62" ht="15.75" customHeight="1">
      <c r="A461" s="7"/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669"/>
      <c r="W461" s="298"/>
      <c r="X461" s="291"/>
      <c r="Y461" s="299"/>
      <c r="Z461" s="292"/>
      <c r="AA461" s="291"/>
      <c r="AB461" s="299"/>
      <c r="AC461" s="292"/>
      <c r="AD461" s="300"/>
      <c r="AE461" s="299"/>
      <c r="AF461" s="292"/>
      <c r="AG461" s="293"/>
      <c r="AH461" s="294"/>
      <c r="AI461" s="318"/>
      <c r="AJ461" s="291"/>
      <c r="AK461" s="291"/>
      <c r="AL461" s="292"/>
      <c r="AM461" s="296"/>
      <c r="AN461" s="294"/>
      <c r="AO461" s="703"/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1:62" ht="15.75" hidden="1" customHeight="1">
      <c r="A462" s="7"/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669"/>
      <c r="W462" s="298"/>
      <c r="X462" s="291"/>
      <c r="Y462" s="299"/>
      <c r="Z462" s="292"/>
      <c r="AA462" s="291"/>
      <c r="AB462" s="299"/>
      <c r="AC462" s="292"/>
      <c r="AD462" s="300"/>
      <c r="AE462" s="299"/>
      <c r="AF462" s="292"/>
      <c r="AG462" s="293"/>
      <c r="AH462" s="294"/>
      <c r="AI462" s="318"/>
      <c r="AJ462" s="291"/>
      <c r="AK462" s="291"/>
      <c r="AL462" s="292"/>
      <c r="AM462" s="296"/>
      <c r="AN462" s="294"/>
      <c r="AO462" s="703"/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1:62" ht="15.75" hidden="1" customHeight="1">
      <c r="A463" s="7"/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669"/>
      <c r="W463" s="298"/>
      <c r="X463" s="291"/>
      <c r="Y463" s="299"/>
      <c r="Z463" s="292"/>
      <c r="AA463" s="291"/>
      <c r="AB463" s="299"/>
      <c r="AC463" s="292"/>
      <c r="AD463" s="300"/>
      <c r="AE463" s="299"/>
      <c r="AF463" s="292"/>
      <c r="AG463" s="293"/>
      <c r="AH463" s="294"/>
      <c r="AI463" s="318"/>
      <c r="AJ463" s="291"/>
      <c r="AK463" s="291"/>
      <c r="AL463" s="292"/>
      <c r="AM463" s="296"/>
      <c r="AN463" s="294"/>
      <c r="AO463" s="703"/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1:62" ht="15.75" hidden="1" customHeight="1">
      <c r="A464" s="7"/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669"/>
      <c r="W464" s="298"/>
      <c r="X464" s="291"/>
      <c r="Y464" s="299"/>
      <c r="Z464" s="292"/>
      <c r="AA464" s="291"/>
      <c r="AB464" s="299"/>
      <c r="AC464" s="292"/>
      <c r="AD464" s="300"/>
      <c r="AE464" s="299"/>
      <c r="AF464" s="292"/>
      <c r="AG464" s="293"/>
      <c r="AH464" s="294"/>
      <c r="AI464" s="318"/>
      <c r="AJ464" s="291"/>
      <c r="AK464" s="291"/>
      <c r="AL464" s="292"/>
      <c r="AM464" s="296"/>
      <c r="AN464" s="294"/>
      <c r="AO464" s="703"/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1:62" ht="15.75" customHeight="1">
      <c r="A465" s="7"/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704"/>
      <c r="W465" s="309"/>
      <c r="X465" s="310"/>
      <c r="Y465" s="309"/>
      <c r="Z465" s="311"/>
      <c r="AA465" s="310"/>
      <c r="AB465" s="309"/>
      <c r="AC465" s="311"/>
      <c r="AD465" s="312"/>
      <c r="AE465" s="309"/>
      <c r="AF465" s="311"/>
      <c r="AG465" s="320"/>
      <c r="AH465" s="736"/>
      <c r="AI465" s="310"/>
      <c r="AJ465" s="312"/>
      <c r="AK465" s="310"/>
      <c r="AL465" s="311"/>
      <c r="AM465" s="321"/>
      <c r="AN465" s="314"/>
      <c r="AO465" s="706"/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1:62" ht="15.75" customHeight="1">
      <c r="A466" s="7"/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669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/>
      <c r="AI466" s="295"/>
      <c r="AJ466" s="300"/>
      <c r="AK466" s="291"/>
      <c r="AL466" s="351"/>
      <c r="AM466" s="352"/>
      <c r="AN466" s="294"/>
      <c r="AO466" s="707"/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1:62" ht="15.75" customHeight="1">
      <c r="A467" s="7"/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704"/>
      <c r="W467" s="309"/>
      <c r="X467" s="310"/>
      <c r="Y467" s="309"/>
      <c r="Z467" s="311"/>
      <c r="AA467" s="310"/>
      <c r="AB467" s="309"/>
      <c r="AC467" s="311"/>
      <c r="AD467" s="312"/>
      <c r="AE467" s="309"/>
      <c r="AF467" s="311"/>
      <c r="AG467" s="320"/>
      <c r="AH467" s="314"/>
      <c r="AI467" s="310"/>
      <c r="AJ467" s="312"/>
      <c r="AK467" s="310"/>
      <c r="AL467" s="311"/>
      <c r="AM467" s="321"/>
      <c r="AN467" s="314"/>
      <c r="AO467" s="700"/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1:62" ht="15.75" customHeight="1">
      <c r="A468" s="7"/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669"/>
      <c r="W468" s="346"/>
      <c r="X468" s="346"/>
      <c r="Y468" s="291"/>
      <c r="Z468" s="325"/>
      <c r="AA468" s="354"/>
      <c r="AB468" s="355"/>
      <c r="AC468" s="325"/>
      <c r="AD468" s="356"/>
      <c r="AE468" s="355"/>
      <c r="AF468" s="292"/>
      <c r="AG468" s="357"/>
      <c r="AH468" s="294"/>
      <c r="AI468" s="349"/>
      <c r="AJ468" s="356"/>
      <c r="AK468" s="354"/>
      <c r="AL468" s="358"/>
      <c r="AM468" s="359"/>
      <c r="AN468" s="294"/>
      <c r="AO468" s="703"/>
      <c r="AP468" s="258"/>
      <c r="AQ468" s="258"/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1:62" ht="30" customHeight="1">
      <c r="A469" s="7"/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669"/>
      <c r="W469" s="291"/>
      <c r="X469" s="291"/>
      <c r="Y469" s="291"/>
      <c r="Z469" s="292"/>
      <c r="AA469" s="345"/>
      <c r="AB469" s="346"/>
      <c r="AC469" s="292"/>
      <c r="AD469" s="360"/>
      <c r="AE469" s="346"/>
      <c r="AF469" s="292"/>
      <c r="AG469" s="361"/>
      <c r="AH469" s="294"/>
      <c r="AI469" s="318"/>
      <c r="AJ469" s="360"/>
      <c r="AK469" s="345"/>
      <c r="AL469" s="362"/>
      <c r="AM469" s="363"/>
      <c r="AN469" s="294"/>
      <c r="AO469" s="703"/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1:62" ht="15.75" customHeight="1">
      <c r="A470" s="7"/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669"/>
      <c r="W470" s="291"/>
      <c r="X470" s="291"/>
      <c r="Y470" s="291"/>
      <c r="Z470" s="292"/>
      <c r="AA470" s="345"/>
      <c r="AB470" s="346"/>
      <c r="AC470" s="292"/>
      <c r="AD470" s="360"/>
      <c r="AE470" s="346"/>
      <c r="AF470" s="292"/>
      <c r="AG470" s="361"/>
      <c r="AH470" s="294"/>
      <c r="AI470" s="318"/>
      <c r="AJ470" s="360"/>
      <c r="AK470" s="345"/>
      <c r="AL470" s="362"/>
      <c r="AM470" s="363"/>
      <c r="AN470" s="294"/>
      <c r="AO470" s="703"/>
      <c r="AP470" s="258"/>
      <c r="AQ470" s="258"/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1:62" ht="15.75" hidden="1" customHeight="1">
      <c r="A471" s="7"/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669"/>
      <c r="W471" s="291"/>
      <c r="X471" s="291"/>
      <c r="Y471" s="291"/>
      <c r="Z471" s="292"/>
      <c r="AA471" s="345"/>
      <c r="AB471" s="346"/>
      <c r="AC471" s="292"/>
      <c r="AD471" s="360"/>
      <c r="AE471" s="346"/>
      <c r="AF471" s="292"/>
      <c r="AG471" s="361"/>
      <c r="AH471" s="294"/>
      <c r="AI471" s="318"/>
      <c r="AJ471" s="360"/>
      <c r="AK471" s="345"/>
      <c r="AL471" s="362"/>
      <c r="AM471" s="363"/>
      <c r="AN471" s="294"/>
      <c r="AO471" s="703"/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1:62" ht="15.75" hidden="1" customHeight="1">
      <c r="A472" s="7"/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669"/>
      <c r="W472" s="291"/>
      <c r="X472" s="291"/>
      <c r="Y472" s="291"/>
      <c r="Z472" s="292"/>
      <c r="AA472" s="345"/>
      <c r="AB472" s="346"/>
      <c r="AC472" s="292"/>
      <c r="AD472" s="360"/>
      <c r="AE472" s="346"/>
      <c r="AF472" s="292"/>
      <c r="AG472" s="361"/>
      <c r="AH472" s="294"/>
      <c r="AI472" s="318"/>
      <c r="AJ472" s="360"/>
      <c r="AK472" s="345"/>
      <c r="AL472" s="362"/>
      <c r="AM472" s="363"/>
      <c r="AN472" s="294"/>
      <c r="AO472" s="703"/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1:62" ht="15.75" customHeight="1">
      <c r="A473" s="7"/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669"/>
      <c r="W473" s="291"/>
      <c r="X473" s="291"/>
      <c r="Y473" s="291"/>
      <c r="Z473" s="292"/>
      <c r="AA473" s="345"/>
      <c r="AB473" s="346"/>
      <c r="AC473" s="292"/>
      <c r="AD473" s="360"/>
      <c r="AE473" s="346"/>
      <c r="AF473" s="292"/>
      <c r="AG473" s="361"/>
      <c r="AH473" s="294"/>
      <c r="AI473" s="318"/>
      <c r="AJ473" s="360"/>
      <c r="AK473" s="345"/>
      <c r="AL473" s="362"/>
      <c r="AM473" s="363"/>
      <c r="AN473" s="294"/>
      <c r="AO473" s="703"/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1:62" ht="15.75" hidden="1" customHeight="1">
      <c r="A474" s="7"/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669"/>
      <c r="W474" s="291"/>
      <c r="X474" s="291"/>
      <c r="Y474" s="291"/>
      <c r="Z474" s="292"/>
      <c r="AA474" s="345"/>
      <c r="AB474" s="346"/>
      <c r="AC474" s="292"/>
      <c r="AD474" s="360"/>
      <c r="AE474" s="346"/>
      <c r="AF474" s="292"/>
      <c r="AG474" s="361"/>
      <c r="AH474" s="294"/>
      <c r="AI474" s="318"/>
      <c r="AJ474" s="360"/>
      <c r="AK474" s="345"/>
      <c r="AL474" s="362"/>
      <c r="AM474" s="363"/>
      <c r="AN474" s="294"/>
      <c r="AO474" s="703"/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1:62" ht="15.75" hidden="1" customHeight="1">
      <c r="A475" s="7"/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669"/>
      <c r="W475" s="291"/>
      <c r="X475" s="291"/>
      <c r="Y475" s="291"/>
      <c r="Z475" s="292"/>
      <c r="AA475" s="345"/>
      <c r="AB475" s="346"/>
      <c r="AC475" s="292"/>
      <c r="AD475" s="360"/>
      <c r="AE475" s="346"/>
      <c r="AF475" s="292"/>
      <c r="AG475" s="361"/>
      <c r="AH475" s="294"/>
      <c r="AI475" s="318"/>
      <c r="AJ475" s="360"/>
      <c r="AK475" s="345"/>
      <c r="AL475" s="362"/>
      <c r="AM475" s="363"/>
      <c r="AN475" s="294"/>
      <c r="AO475" s="703"/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1:62" ht="15.75" customHeight="1">
      <c r="A476" s="7"/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669"/>
      <c r="W476" s="291"/>
      <c r="X476" s="291"/>
      <c r="Y476" s="291"/>
      <c r="Z476" s="292"/>
      <c r="AA476" s="345"/>
      <c r="AB476" s="346"/>
      <c r="AC476" s="292"/>
      <c r="AD476" s="360"/>
      <c r="AE476" s="346"/>
      <c r="AF476" s="292"/>
      <c r="AG476" s="361"/>
      <c r="AH476" s="294"/>
      <c r="AI476" s="318"/>
      <c r="AJ476" s="360"/>
      <c r="AK476" s="345"/>
      <c r="AL476" s="362"/>
      <c r="AM476" s="363"/>
      <c r="AN476" s="294"/>
      <c r="AO476" s="703"/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1:62" ht="15.75" hidden="1" customHeight="1">
      <c r="A477" s="7"/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669"/>
      <c r="W477" s="291"/>
      <c r="X477" s="291"/>
      <c r="Y477" s="291"/>
      <c r="Z477" s="292"/>
      <c r="AA477" s="345"/>
      <c r="AB477" s="346"/>
      <c r="AC477" s="292"/>
      <c r="AD477" s="360"/>
      <c r="AE477" s="346"/>
      <c r="AF477" s="292"/>
      <c r="AG477" s="361"/>
      <c r="AH477" s="294"/>
      <c r="AI477" s="318"/>
      <c r="AJ477" s="360"/>
      <c r="AK477" s="345"/>
      <c r="AL477" s="362"/>
      <c r="AM477" s="363"/>
      <c r="AN477" s="294"/>
      <c r="AO477" s="703"/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1:62" ht="15.75" hidden="1" customHeight="1">
      <c r="A478" s="7"/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669"/>
      <c r="W478" s="291"/>
      <c r="X478" s="291"/>
      <c r="Y478" s="291"/>
      <c r="Z478" s="292"/>
      <c r="AA478" s="345"/>
      <c r="AB478" s="346"/>
      <c r="AC478" s="292"/>
      <c r="AD478" s="360"/>
      <c r="AE478" s="346"/>
      <c r="AF478" s="292"/>
      <c r="AG478" s="361"/>
      <c r="AH478" s="294"/>
      <c r="AI478" s="318"/>
      <c r="AJ478" s="360"/>
      <c r="AK478" s="345"/>
      <c r="AL478" s="362"/>
      <c r="AM478" s="363"/>
      <c r="AN478" s="294"/>
      <c r="AO478" s="703"/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1:62" ht="15.75" customHeight="1">
      <c r="A479" s="7"/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670"/>
      <c r="W479" s="291"/>
      <c r="X479" s="291"/>
      <c r="Y479" s="291"/>
      <c r="Z479" s="292"/>
      <c r="AA479" s="345"/>
      <c r="AB479" s="346"/>
      <c r="AC479" s="292"/>
      <c r="AD479" s="360"/>
      <c r="AE479" s="346"/>
      <c r="AF479" s="292"/>
      <c r="AG479" s="361"/>
      <c r="AH479" s="294"/>
      <c r="AI479" s="318"/>
      <c r="AJ479" s="360"/>
      <c r="AK479" s="345"/>
      <c r="AL479" s="362"/>
      <c r="AM479" s="363"/>
      <c r="AN479" s="294"/>
      <c r="AO479" s="703"/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1:62" ht="15.75" customHeight="1">
      <c r="A480" s="7"/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704"/>
      <c r="W480" s="309"/>
      <c r="X480" s="310"/>
      <c r="Y480" s="342"/>
      <c r="Z480" s="311"/>
      <c r="AA480" s="310"/>
      <c r="AB480" s="342"/>
      <c r="AC480" s="311"/>
      <c r="AD480" s="310"/>
      <c r="AE480" s="342"/>
      <c r="AF480" s="311"/>
      <c r="AG480" s="320"/>
      <c r="AH480" s="314"/>
      <c r="AI480" s="310"/>
      <c r="AJ480" s="364"/>
      <c r="AK480" s="365"/>
      <c r="AL480" s="311"/>
      <c r="AM480" s="366"/>
      <c r="AN480" s="314"/>
      <c r="AO480" s="706"/>
      <c r="AP480" s="258"/>
      <c r="AQ480" s="367"/>
      <c r="AR480" s="322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1:62" ht="15.75" customHeight="1" thickBot="1">
      <c r="A481" s="7"/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70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/>
      <c r="AO481" s="709"/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1:62" ht="15.75" customHeight="1" thickTop="1" thickBot="1">
      <c r="A482" s="7"/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710"/>
      <c r="W482" s="711"/>
      <c r="X482" s="712"/>
      <c r="Y482" s="713"/>
      <c r="Z482" s="714"/>
      <c r="AA482" s="712"/>
      <c r="AB482" s="713"/>
      <c r="AC482" s="714"/>
      <c r="AD482" s="712"/>
      <c r="AE482" s="713"/>
      <c r="AF482" s="715"/>
      <c r="AG482" s="716"/>
      <c r="AH482" s="716"/>
      <c r="AI482" s="717"/>
      <c r="AJ482" s="718"/>
      <c r="AK482" s="713"/>
      <c r="AL482" s="715"/>
      <c r="AM482" s="719"/>
      <c r="AN482" s="715"/>
      <c r="AO482" s="720"/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1:62" ht="15.75" customHeight="1" thickTop="1">
      <c r="A483" s="7"/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7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1:62" ht="35.25" customHeight="1">
      <c r="A484" s="7"/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/>
      <c r="W484" s="6"/>
      <c r="X484" s="6"/>
      <c r="Y484" s="6"/>
      <c r="Z484" s="1"/>
      <c r="AA484" s="1"/>
      <c r="AB484" s="6"/>
      <c r="AC484" s="6"/>
      <c r="AD484" s="1"/>
      <c r="AE484" s="749"/>
      <c r="AF484" s="6"/>
      <c r="AG484" s="6"/>
      <c r="AH484" s="1"/>
      <c r="AI484" s="1"/>
      <c r="AJ484" s="267"/>
      <c r="AK484" s="2"/>
      <c r="AL484" s="1"/>
      <c r="AM484" s="6"/>
      <c r="AN484" s="6"/>
      <c r="AO484" s="5"/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1:62" ht="15.75" customHeight="1">
      <c r="A485" s="7"/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1:62" ht="15.75" customHeight="1">
      <c r="A486" s="7"/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1:62" ht="15.75" customHeight="1" thickBot="1">
      <c r="A487" s="7"/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1:62" ht="15.75" customHeight="1" thickTop="1" thickBot="1">
      <c r="A488" s="7"/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710"/>
      <c r="W488" s="711"/>
      <c r="X488" s="712"/>
      <c r="Y488" s="713"/>
      <c r="Z488" s="714"/>
      <c r="AA488" s="712"/>
      <c r="AB488" s="713"/>
      <c r="AC488" s="714"/>
      <c r="AD488" s="712"/>
      <c r="AE488" s="713"/>
      <c r="AF488" s="714"/>
      <c r="AG488" s="715"/>
      <c r="AH488" s="716"/>
      <c r="AI488" s="717"/>
      <c r="AJ488" s="712"/>
      <c r="AK488" s="713"/>
      <c r="AL488" s="721"/>
      <c r="AM488" s="722"/>
      <c r="AN488" s="723"/>
      <c r="AO488" s="724"/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1:62" ht="15.75" customHeight="1" thickTop="1">
      <c r="A489" s="7"/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534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535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1:62" ht="15.75" customHeight="1">
      <c r="A490" s="7"/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669"/>
      <c r="W490" s="298"/>
      <c r="X490" s="291"/>
      <c r="Y490" s="299"/>
      <c r="Z490" s="292"/>
      <c r="AA490" s="291"/>
      <c r="AB490" s="299"/>
      <c r="AC490" s="292"/>
      <c r="AD490" s="291"/>
      <c r="AE490" s="299"/>
      <c r="AF490" s="292"/>
      <c r="AG490" s="291"/>
      <c r="AH490" s="294"/>
      <c r="AI490" s="318"/>
      <c r="AJ490" s="291"/>
      <c r="AK490" s="291"/>
      <c r="AL490" s="292"/>
      <c r="AM490" s="296"/>
      <c r="AN490" s="294"/>
      <c r="AO490" s="703"/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1:62" ht="15.75" customHeight="1">
      <c r="A491" s="7"/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669"/>
      <c r="W491" s="11"/>
      <c r="X491" s="11"/>
      <c r="Y491" s="11"/>
      <c r="Z491" s="292"/>
      <c r="AA491" s="11"/>
      <c r="AB491" s="11"/>
      <c r="AC491" s="292"/>
      <c r="AD491" s="11"/>
      <c r="AE491" s="14"/>
      <c r="AF491" s="292"/>
      <c r="AG491" s="11"/>
      <c r="AH491" s="294"/>
      <c r="AI491" s="318"/>
      <c r="AJ491" s="11"/>
      <c r="AK491" s="11"/>
      <c r="AL491" s="292"/>
      <c r="AM491" s="409"/>
      <c r="AN491" s="294"/>
      <c r="AO491" s="703"/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1:62" ht="15.75" customHeight="1">
      <c r="A492" s="7"/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669"/>
      <c r="W492" s="14"/>
      <c r="X492" s="14"/>
      <c r="Y492" s="14"/>
      <c r="Z492" s="292"/>
      <c r="AA492" s="11"/>
      <c r="AB492" s="11"/>
      <c r="AC492" s="292"/>
      <c r="AD492" s="11"/>
      <c r="AE492" s="14"/>
      <c r="AF492" s="292"/>
      <c r="AG492" s="11"/>
      <c r="AH492" s="294"/>
      <c r="AI492" s="318"/>
      <c r="AJ492" s="11"/>
      <c r="AK492" s="11"/>
      <c r="AL492" s="292"/>
      <c r="AM492" s="409"/>
      <c r="AN492" s="294"/>
      <c r="AO492" s="703"/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1:62" ht="15.75" customHeight="1" thickBot="1">
      <c r="A493" s="7"/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669"/>
      <c r="W493" s="14"/>
      <c r="X493" s="14"/>
      <c r="Y493" s="14"/>
      <c r="Z493" s="292"/>
      <c r="AA493" s="11"/>
      <c r="AB493" s="11"/>
      <c r="AC493" s="292"/>
      <c r="AD493" s="11"/>
      <c r="AE493" s="14"/>
      <c r="AF493" s="292"/>
      <c r="AG493" s="11"/>
      <c r="AH493" s="294"/>
      <c r="AI493" s="318"/>
      <c r="AJ493" s="11"/>
      <c r="AK493" s="11"/>
      <c r="AL493" s="292"/>
      <c r="AM493" s="409"/>
      <c r="AN493" s="294"/>
      <c r="AO493" s="703"/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1:62" ht="15.75" hidden="1" customHeight="1" thickBot="1">
      <c r="A494" s="7"/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669"/>
      <c r="W494" s="14"/>
      <c r="X494" s="14"/>
      <c r="Y494" s="14"/>
      <c r="Z494" s="292"/>
      <c r="AA494" s="11"/>
      <c r="AB494" s="11"/>
      <c r="AC494" s="292"/>
      <c r="AD494" s="11"/>
      <c r="AE494" s="14"/>
      <c r="AF494" s="292"/>
      <c r="AG494" s="11"/>
      <c r="AH494" s="294"/>
      <c r="AI494" s="318"/>
      <c r="AJ494" s="11"/>
      <c r="AK494" s="11"/>
      <c r="AL494" s="292"/>
      <c r="AM494" s="409"/>
      <c r="AN494" s="294"/>
      <c r="AO494" s="703"/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1:62" ht="15.75" hidden="1" customHeight="1">
      <c r="A495" s="7"/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669"/>
      <c r="W495" s="14"/>
      <c r="X495" s="14"/>
      <c r="Y495" s="14"/>
      <c r="Z495" s="292"/>
      <c r="AA495" s="11"/>
      <c r="AB495" s="11"/>
      <c r="AC495" s="292"/>
      <c r="AD495" s="11"/>
      <c r="AE495" s="14"/>
      <c r="AF495" s="292"/>
      <c r="AG495" s="11"/>
      <c r="AH495" s="294"/>
      <c r="AI495" s="318"/>
      <c r="AJ495" s="11"/>
      <c r="AK495" s="11"/>
      <c r="AL495" s="292"/>
      <c r="AM495" s="409"/>
      <c r="AN495" s="294"/>
      <c r="AO495" s="703"/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1:62" ht="15.75" hidden="1" customHeight="1">
      <c r="A496" s="7"/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669"/>
      <c r="W496" s="14"/>
      <c r="X496" s="258"/>
      <c r="Y496" s="14"/>
      <c r="Z496" s="292"/>
      <c r="AA496" s="11"/>
      <c r="AB496" s="11"/>
      <c r="AC496" s="292"/>
      <c r="AD496" s="11"/>
      <c r="AE496" s="14"/>
      <c r="AF496" s="292"/>
      <c r="AG496" s="11"/>
      <c r="AH496" s="294"/>
      <c r="AI496" s="318"/>
      <c r="AJ496" s="11"/>
      <c r="AK496" s="11"/>
      <c r="AL496" s="292"/>
      <c r="AM496" s="409"/>
      <c r="AN496" s="294"/>
      <c r="AO496" s="703"/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1:62" ht="15.75" customHeight="1" thickTop="1" thickBot="1">
      <c r="A497" s="7"/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710"/>
      <c r="W497" s="711"/>
      <c r="X497" s="712"/>
      <c r="Y497" s="713"/>
      <c r="Z497" s="714"/>
      <c r="AA497" s="712"/>
      <c r="AB497" s="713"/>
      <c r="AC497" s="714"/>
      <c r="AD497" s="712"/>
      <c r="AE497" s="713"/>
      <c r="AF497" s="715"/>
      <c r="AG497" s="716"/>
      <c r="AH497" s="716"/>
      <c r="AI497" s="717"/>
      <c r="AJ497" s="718"/>
      <c r="AK497" s="713"/>
      <c r="AL497" s="715"/>
      <c r="AM497" s="719"/>
      <c r="AN497" s="715"/>
      <c r="AO497" s="725"/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1:62" ht="15.75" customHeight="1" thickTop="1">
      <c r="A498" s="7"/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1:62" ht="15.75" customHeight="1">
      <c r="A499" s="7"/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1:62" ht="15.75" customHeight="1">
      <c r="A500" s="7"/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/>
      <c r="AA500" s="258"/>
      <c r="AB500" s="258"/>
      <c r="AC500" s="258"/>
      <c r="AD500" s="258"/>
      <c r="AE500" s="258"/>
      <c r="AF500" s="258"/>
      <c r="AG500" s="258"/>
      <c r="AH500" s="322"/>
      <c r="AI500" s="258"/>
      <c r="AJ500" s="258"/>
      <c r="AK500" s="258"/>
      <c r="AL500" s="258"/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1:62" ht="15.75" customHeight="1">
      <c r="A501" s="7"/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/>
      <c r="AA501" s="258"/>
      <c r="AB501" s="258"/>
      <c r="AC501" s="258"/>
      <c r="AD501" s="258"/>
      <c r="AE501" s="258"/>
      <c r="AF501" s="413"/>
      <c r="AG501" s="258"/>
      <c r="AH501" s="258"/>
      <c r="AI501" s="258"/>
      <c r="AJ501" s="258"/>
      <c r="AK501" s="258"/>
      <c r="AL501" s="258"/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1:62" ht="15.75" customHeight="1">
      <c r="A502" s="7"/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322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1:62" ht="15.75" customHeight="1">
      <c r="A503" s="7"/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322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1:62" ht="15.75" customHeight="1">
      <c r="A504" s="7"/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1:62" ht="15.75" customHeight="1">
      <c r="A505" s="7"/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322"/>
      <c r="AA505" s="258"/>
      <c r="AB505" s="258"/>
      <c r="AC505" s="322"/>
      <c r="AD505" s="258"/>
      <c r="AE505" s="258"/>
      <c r="AF505" s="435"/>
      <c r="AG505" s="435"/>
      <c r="AH505" s="435"/>
      <c r="AI505" s="258"/>
      <c r="AJ505" s="258"/>
      <c r="AK505" s="258"/>
      <c r="AL505" s="322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1:62" ht="15.75" customHeight="1">
      <c r="A506" s="7"/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1:62" ht="15.75" hidden="1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1:62" ht="15.7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1:62" ht="15.7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1:62" ht="15.7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1:62" ht="15.7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322"/>
      <c r="AG511" s="322"/>
      <c r="AH511" s="322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1:62" ht="15.7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322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15.7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15.7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322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15.7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15.7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15.7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15.7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15.7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15.7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15.7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15.7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15.7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15.7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15.7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15.7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15.7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15.7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15.7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15.7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15.7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15.7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15.7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15.7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15.7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8:I189 H191:I195 H364:H375 J364:K375 H284:L284 I18:J18 I17 J49:L54 L173 L6:L14 J31:K48 H31:H54 J111:K120 J122:K133 H105:H133 L125:L129 O122:P133 Q125:Q129 H225:H228 J225:K228 H281:H283 L275:L283 J294:K302 L319:L324 J317:K347 H317:H347 J253:K274 H253:H274 H197:H218 J197:K218 H184:I186">
    <cfRule type="expression" dxfId="341" priority="1" stopIfTrue="1">
      <formula>"esterreur(reference)"</formula>
    </cfRule>
  </conditionalFormatting>
  <conditionalFormatting sqref="M95:M96">
    <cfRule type="expression" dxfId="340" priority="2" stopIfTrue="1">
      <formula>"esterreur(reference)"</formula>
    </cfRule>
  </conditionalFormatting>
  <conditionalFormatting sqref="H275:H280 J275:K280">
    <cfRule type="expression" dxfId="339" priority="3" stopIfTrue="1">
      <formula>"esterreur(reference)"</formula>
    </cfRule>
  </conditionalFormatting>
  <conditionalFormatting sqref="H219:H224 J219:K224">
    <cfRule type="expression" dxfId="338" priority="4" stopIfTrue="1">
      <formula>"esterreur(reference)"</formula>
    </cfRule>
  </conditionalFormatting>
  <conditionalFormatting sqref="H141:H147 J141:K147">
    <cfRule type="expression" dxfId="337" priority="5" stopIfTrue="1">
      <formula>"esterreur(reference)"</formula>
    </cfRule>
  </conditionalFormatting>
  <conditionalFormatting sqref="H137:H139 J137:K139">
    <cfRule type="expression" dxfId="336" priority="6" stopIfTrue="1">
      <formula>"esterreur(reference)"</formula>
    </cfRule>
  </conditionalFormatting>
  <conditionalFormatting sqref="H140 J140:K140">
    <cfRule type="expression" dxfId="335" priority="7" stopIfTrue="1">
      <formula>"esterreur(reference)"</formula>
    </cfRule>
  </conditionalFormatting>
  <conditionalFormatting sqref="L82">
    <cfRule type="expression" dxfId="334" priority="8" stopIfTrue="1">
      <formula>"esterreur(reference)"</formula>
    </cfRule>
  </conditionalFormatting>
  <conditionalFormatting sqref="M311">
    <cfRule type="expression" dxfId="333" priority="9" stopIfTrue="1">
      <formula>"esterreur(reference)"</formula>
    </cfRule>
  </conditionalFormatting>
  <conditionalFormatting sqref="R311">
    <cfRule type="expression" dxfId="332" priority="10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331" priority="11" operator="greaterThan">
      <formula>0</formula>
    </cfRule>
  </conditionalFormatting>
  <conditionalFormatting sqref="AH468:AI479">
    <cfRule type="cellIs" dxfId="330" priority="12" operator="lessThan">
      <formula>0</formula>
    </cfRule>
  </conditionalFormatting>
  <conditionalFormatting sqref="AH491:AH496">
    <cfRule type="cellIs" dxfId="329" priority="13" operator="greaterThan">
      <formula>0</formula>
    </cfRule>
  </conditionalFormatting>
  <conditionalFormatting sqref="J281:K283">
    <cfRule type="expression" dxfId="328" priority="14" stopIfTrue="1">
      <formula>"esterreur(reference)"</formula>
    </cfRule>
  </conditionalFormatting>
  <conditionalFormatting sqref="K356 J356:J357 H356:I356 L355:L356 H358:L358">
    <cfRule type="expression" dxfId="327" priority="15" stopIfTrue="1">
      <formula>"esterreur(reference)"</formula>
    </cfRule>
  </conditionalFormatting>
  <conditionalFormatting sqref="H396">
    <cfRule type="expression" dxfId="326" priority="16" stopIfTrue="1">
      <formula>"esterreur(reference)"</formula>
    </cfRule>
  </conditionalFormatting>
  <conditionalFormatting sqref="I376:L376 H377:H392 J377:K392">
    <cfRule type="expression" dxfId="325" priority="17" stopIfTrue="1">
      <formula>"esterreur(reference)"</formula>
    </cfRule>
  </conditionalFormatting>
  <conditionalFormatting sqref="H397:L398 I396:L396 H395:L395 H393:H394 J393:K393">
    <cfRule type="expression" dxfId="324" priority="18" stopIfTrue="1">
      <formula>"esterreur(reference)"</formula>
    </cfRule>
  </conditionalFormatting>
  <conditionalFormatting sqref="H360:L362 H359 K359">
    <cfRule type="expression" dxfId="323" priority="19" stopIfTrue="1">
      <formula>"esterreur(reference)"</formula>
    </cfRule>
  </conditionalFormatting>
  <conditionalFormatting sqref="K394">
    <cfRule type="expression" dxfId="322" priority="20" stopIfTrue="1">
      <formula>"esterreur(reference)"</formula>
    </cfRule>
  </conditionalFormatting>
  <conditionalFormatting sqref="H316:L316">
    <cfRule type="expression" dxfId="321" priority="21" stopIfTrue="1">
      <formula>"esterreur(reference)"</formula>
    </cfRule>
  </conditionalFormatting>
  <conditionalFormatting sqref="H196:L196">
    <cfRule type="expression" dxfId="320" priority="22" stopIfTrue="1">
      <formula>"esterreur(reference)"</formula>
    </cfRule>
  </conditionalFormatting>
  <conditionalFormatting sqref="H55:H56 J55:K56 H71 J71:K71">
    <cfRule type="expression" dxfId="319" priority="23" stopIfTrue="1">
      <formula>"esterreur(reference)"</formula>
    </cfRule>
  </conditionalFormatting>
  <conditionalFormatting sqref="J61:K70 H61:H70">
    <cfRule type="expression" dxfId="318" priority="24" stopIfTrue="1">
      <formula>"esterreur(reference)"</formula>
    </cfRule>
  </conditionalFormatting>
  <conditionalFormatting sqref="H57:H59 J57:K59">
    <cfRule type="expression" dxfId="317" priority="25" stopIfTrue="1">
      <formula>"esterreur(reference)"</formula>
    </cfRule>
  </conditionalFormatting>
  <conditionalFormatting sqref="H60 J60:K60">
    <cfRule type="expression" dxfId="316" priority="26" stopIfTrue="1">
      <formula>"esterreur(reference)"</formula>
    </cfRule>
  </conditionalFormatting>
  <conditionalFormatting sqref="L19 L21:L23">
    <cfRule type="expression" dxfId="315" priority="27" stopIfTrue="1">
      <formula>"esterreur(reference)"</formula>
    </cfRule>
  </conditionalFormatting>
  <conditionalFormatting sqref="K98">
    <cfRule type="expression" dxfId="314" priority="28" stopIfTrue="1">
      <formula>"esterreur(reference)"</formula>
    </cfRule>
  </conditionalFormatting>
  <conditionalFormatting sqref="L331:L347">
    <cfRule type="expression" dxfId="313" priority="29" stopIfTrue="1">
      <formula>"esterreur(reference)"</formula>
    </cfRule>
  </conditionalFormatting>
  <conditionalFormatting sqref="L16:L17">
    <cfRule type="expression" dxfId="312" priority="30" stopIfTrue="1">
      <formula>"esterreur(reference)"</formula>
    </cfRule>
  </conditionalFormatting>
  <conditionalFormatting sqref="L20">
    <cfRule type="expression" dxfId="311" priority="31" stopIfTrue="1">
      <formula>"esterreur(reference)"</formula>
    </cfRule>
  </conditionalFormatting>
  <conditionalFormatting sqref="L325">
    <cfRule type="expression" dxfId="310" priority="32" stopIfTrue="1">
      <formula>"esterreur(reference)"</formula>
    </cfRule>
  </conditionalFormatting>
  <conditionalFormatting sqref="L326">
    <cfRule type="expression" dxfId="309" priority="33" stopIfTrue="1">
      <formula>"esterreur(reference)"</formula>
    </cfRule>
  </conditionalFormatting>
  <conditionalFormatting sqref="L327">
    <cfRule type="expression" dxfId="308" priority="34" stopIfTrue="1">
      <formula>"esterreur(reference)"</formula>
    </cfRule>
  </conditionalFormatting>
  <conditionalFormatting sqref="L328">
    <cfRule type="expression" dxfId="307" priority="35" stopIfTrue="1">
      <formula>"esterreur(reference)"</formula>
    </cfRule>
  </conditionalFormatting>
  <conditionalFormatting sqref="L42">
    <cfRule type="expression" dxfId="306" priority="36" stopIfTrue="1">
      <formula>"esterreur(reference)"</formula>
    </cfRule>
  </conditionalFormatting>
  <conditionalFormatting sqref="L43">
    <cfRule type="expression" dxfId="305" priority="37" stopIfTrue="1">
      <formula>"esterreur(reference)"</formula>
    </cfRule>
  </conditionalFormatting>
  <conditionalFormatting sqref="L44">
    <cfRule type="expression" dxfId="304" priority="38" stopIfTrue="1">
      <formula>"esterreur(reference)"</formula>
    </cfRule>
  </conditionalFormatting>
  <conditionalFormatting sqref="L45:L48">
    <cfRule type="expression" dxfId="303" priority="39" stopIfTrue="1">
      <formula>"esterreur(reference)"</formula>
    </cfRule>
  </conditionalFormatting>
  <conditionalFormatting sqref="L55">
    <cfRule type="expression" dxfId="302" priority="40" stopIfTrue="1">
      <formula>"esterreur(reference)"</formula>
    </cfRule>
  </conditionalFormatting>
  <conditionalFormatting sqref="L56">
    <cfRule type="expression" dxfId="301" priority="41" stopIfTrue="1">
      <formula>"esterreur(reference)"</formula>
    </cfRule>
  </conditionalFormatting>
  <conditionalFormatting sqref="L271">
    <cfRule type="expression" dxfId="300" priority="42" stopIfTrue="1">
      <formula>"esterreur(reference)"</formula>
    </cfRule>
  </conditionalFormatting>
  <conditionalFormatting sqref="L58">
    <cfRule type="expression" dxfId="299" priority="43" stopIfTrue="1">
      <formula>"esterreur(reference)"</formula>
    </cfRule>
  </conditionalFormatting>
  <conditionalFormatting sqref="L61">
    <cfRule type="expression" dxfId="298" priority="44" stopIfTrue="1">
      <formula>"esterreur(reference)"</formula>
    </cfRule>
  </conditionalFormatting>
  <conditionalFormatting sqref="L274">
    <cfRule type="expression" dxfId="297" priority="45" stopIfTrue="1">
      <formula>"esterreur(reference)"</formula>
    </cfRule>
  </conditionalFormatting>
  <conditionalFormatting sqref="L63">
    <cfRule type="expression" dxfId="296" priority="46" stopIfTrue="1">
      <formula>"esterreur(reference)"</formula>
    </cfRule>
  </conditionalFormatting>
  <conditionalFormatting sqref="L62">
    <cfRule type="expression" dxfId="295" priority="47" stopIfTrue="1">
      <formula>"esterreur(reference)"</formula>
    </cfRule>
  </conditionalFormatting>
  <conditionalFormatting sqref="L64">
    <cfRule type="expression" dxfId="294" priority="48" stopIfTrue="1">
      <formula>"esterreur(reference)"</formula>
    </cfRule>
  </conditionalFormatting>
  <conditionalFormatting sqref="L65">
    <cfRule type="expression" dxfId="293" priority="49" stopIfTrue="1">
      <formula>"esterreur(reference)"</formula>
    </cfRule>
  </conditionalFormatting>
  <conditionalFormatting sqref="L69 L66:L67">
    <cfRule type="expression" dxfId="292" priority="50" stopIfTrue="1">
      <formula>"esterreur(reference)"</formula>
    </cfRule>
  </conditionalFormatting>
  <conditionalFormatting sqref="L70">
    <cfRule type="expression" dxfId="291" priority="51" stopIfTrue="1">
      <formula>"esterreur(reference)"</formula>
    </cfRule>
  </conditionalFormatting>
  <conditionalFormatting sqref="L76:L77">
    <cfRule type="expression" dxfId="290" priority="52" stopIfTrue="1">
      <formula>"esterreur(reference)"</formula>
    </cfRule>
  </conditionalFormatting>
  <conditionalFormatting sqref="L78:L81">
    <cfRule type="expression" dxfId="289" priority="53" stopIfTrue="1">
      <formula>"esterreur(reference)"</formula>
    </cfRule>
  </conditionalFormatting>
  <conditionalFormatting sqref="L57">
    <cfRule type="expression" dxfId="288" priority="54" stopIfTrue="1">
      <formula>"esterreur(reference)"</formula>
    </cfRule>
  </conditionalFormatting>
  <conditionalFormatting sqref="L94:L95">
    <cfRule type="expression" dxfId="287" priority="55" stopIfTrue="1">
      <formula>"esterreur(reference)"</formula>
    </cfRule>
  </conditionalFormatting>
  <conditionalFormatting sqref="L98">
    <cfRule type="expression" dxfId="286" priority="56" stopIfTrue="1">
      <formula>"esterreur(reference)"</formula>
    </cfRule>
  </conditionalFormatting>
  <conditionalFormatting sqref="L99">
    <cfRule type="expression" dxfId="285" priority="57" stopIfTrue="1">
      <formula>"esterreur(reference)"</formula>
    </cfRule>
  </conditionalFormatting>
  <conditionalFormatting sqref="L101">
    <cfRule type="expression" dxfId="284" priority="58" stopIfTrue="1">
      <formula>"esterreur(reference)"</formula>
    </cfRule>
  </conditionalFormatting>
  <conditionalFormatting sqref="L102">
    <cfRule type="expression" dxfId="283" priority="59" stopIfTrue="1">
      <formula>"esterreur(reference)"</formula>
    </cfRule>
  </conditionalFormatting>
  <conditionalFormatting sqref="L103">
    <cfRule type="expression" dxfId="282" priority="60" stopIfTrue="1">
      <formula>"esterreur(reference)"</formula>
    </cfRule>
  </conditionalFormatting>
  <conditionalFormatting sqref="L111">
    <cfRule type="expression" dxfId="281" priority="61" stopIfTrue="1">
      <formula>"esterreur(reference)"</formula>
    </cfRule>
  </conditionalFormatting>
  <conditionalFormatting sqref="L112">
    <cfRule type="expression" dxfId="280" priority="62" stopIfTrue="1">
      <formula>"esterreur(reference)"</formula>
    </cfRule>
  </conditionalFormatting>
  <conditionalFormatting sqref="L207">
    <cfRule type="expression" dxfId="279" priority="63" stopIfTrue="1">
      <formula>"esterreur(reference)"</formula>
    </cfRule>
  </conditionalFormatting>
  <conditionalFormatting sqref="L114">
    <cfRule type="expression" dxfId="278" priority="64" stopIfTrue="1">
      <formula>"esterreur(reference)"</formula>
    </cfRule>
  </conditionalFormatting>
  <conditionalFormatting sqref="L116:L119">
    <cfRule type="expression" dxfId="277" priority="65" stopIfTrue="1">
      <formula>"esterreur(reference)"</formula>
    </cfRule>
  </conditionalFormatting>
  <conditionalFormatting sqref="L120">
    <cfRule type="expression" dxfId="276" priority="66" stopIfTrue="1">
      <formula>"esterreur(reference)"</formula>
    </cfRule>
  </conditionalFormatting>
  <conditionalFormatting sqref="L130">
    <cfRule type="expression" dxfId="275" priority="67" stopIfTrue="1">
      <formula>"esterreur(reference)"</formula>
    </cfRule>
  </conditionalFormatting>
  <conditionalFormatting sqref="L124">
    <cfRule type="expression" dxfId="274" priority="68" stopIfTrue="1">
      <formula>"esterreur(reference)"</formula>
    </cfRule>
  </conditionalFormatting>
  <conditionalFormatting sqref="L123">
    <cfRule type="expression" dxfId="273" priority="69" stopIfTrue="1">
      <formula>"esterreur(reference)"</formula>
    </cfRule>
  </conditionalFormatting>
  <conditionalFormatting sqref="L138">
    <cfRule type="expression" dxfId="272" priority="70" stopIfTrue="1">
      <formula>"esterreur(reference)"</formula>
    </cfRule>
  </conditionalFormatting>
  <conditionalFormatting sqref="L131">
    <cfRule type="expression" dxfId="271" priority="71" stopIfTrue="1">
      <formula>"esterreur(reference)"</formula>
    </cfRule>
  </conditionalFormatting>
  <conditionalFormatting sqref="L132">
    <cfRule type="expression" dxfId="270" priority="72" stopIfTrue="1">
      <formula>"esterreur(reference)"</formula>
    </cfRule>
  </conditionalFormatting>
  <conditionalFormatting sqref="L133">
    <cfRule type="expression" dxfId="269" priority="73" stopIfTrue="1">
      <formula>"esterreur(reference)"</formula>
    </cfRule>
  </conditionalFormatting>
  <conditionalFormatting sqref="L139">
    <cfRule type="expression" dxfId="268" priority="74" stopIfTrue="1">
      <formula>"esterreur(reference)"</formula>
    </cfRule>
  </conditionalFormatting>
  <conditionalFormatting sqref="L136">
    <cfRule type="expression" dxfId="267" priority="75" stopIfTrue="1">
      <formula>"esterreur(reference)"</formula>
    </cfRule>
  </conditionalFormatting>
  <conditionalFormatting sqref="L137">
    <cfRule type="expression" dxfId="266" priority="76" stopIfTrue="1">
      <formula>"esterreur(reference)"</formula>
    </cfRule>
  </conditionalFormatting>
  <conditionalFormatting sqref="L140">
    <cfRule type="expression" dxfId="265" priority="77" stopIfTrue="1">
      <formula>"esterreur(reference)"</formula>
    </cfRule>
  </conditionalFormatting>
  <conditionalFormatting sqref="L141">
    <cfRule type="expression" dxfId="264" priority="78" stopIfTrue="1">
      <formula>"esterreur(reference)"</formula>
    </cfRule>
  </conditionalFormatting>
  <conditionalFormatting sqref="L142">
    <cfRule type="expression" dxfId="263" priority="79" stopIfTrue="1">
      <formula>"esterreur(reference)"</formula>
    </cfRule>
  </conditionalFormatting>
  <conditionalFormatting sqref="L143">
    <cfRule type="expression" dxfId="262" priority="80" stopIfTrue="1">
      <formula>"esterreur(reference)"</formula>
    </cfRule>
  </conditionalFormatting>
  <conditionalFormatting sqref="L144">
    <cfRule type="expression" dxfId="261" priority="81" stopIfTrue="1">
      <formula>"esterreur(reference)"</formula>
    </cfRule>
  </conditionalFormatting>
  <conditionalFormatting sqref="L145">
    <cfRule type="expression" dxfId="260" priority="82" stopIfTrue="1">
      <formula>"esterreur(reference)"</formula>
    </cfRule>
  </conditionalFormatting>
  <conditionalFormatting sqref="L146">
    <cfRule type="expression" dxfId="259" priority="83" stopIfTrue="1">
      <formula>"esterreur(reference)"</formula>
    </cfRule>
  </conditionalFormatting>
  <conditionalFormatting sqref="L147">
    <cfRule type="expression" dxfId="258" priority="84" stopIfTrue="1">
      <formula>"esterreur(reference)"</formula>
    </cfRule>
  </conditionalFormatting>
  <conditionalFormatting sqref="L155">
    <cfRule type="expression" dxfId="257" priority="85" stopIfTrue="1">
      <formula>"esterreur(reference)"</formula>
    </cfRule>
  </conditionalFormatting>
  <conditionalFormatting sqref="L157">
    <cfRule type="expression" dxfId="256" priority="86" stopIfTrue="1">
      <formula>"esterreur(reference)"</formula>
    </cfRule>
  </conditionalFormatting>
  <conditionalFormatting sqref="L156">
    <cfRule type="expression" dxfId="255" priority="87" stopIfTrue="1">
      <formula>"esterreur(reference)"</formula>
    </cfRule>
  </conditionalFormatting>
  <conditionalFormatting sqref="L115">
    <cfRule type="expression" dxfId="254" priority="88" stopIfTrue="1">
      <formula>"esterreur(reference)"</formula>
    </cfRule>
  </conditionalFormatting>
  <conditionalFormatting sqref="L113">
    <cfRule type="expression" dxfId="253" priority="89" stopIfTrue="1">
      <formula>"esterreur(reference)"</formula>
    </cfRule>
  </conditionalFormatting>
  <conditionalFormatting sqref="L171">
    <cfRule type="expression" dxfId="252" priority="90" stopIfTrue="1">
      <formula>"esterreur(reference)"</formula>
    </cfRule>
  </conditionalFormatting>
  <conditionalFormatting sqref="L174">
    <cfRule type="expression" dxfId="251" priority="91" stopIfTrue="1">
      <formula>"esterreur(reference)"</formula>
    </cfRule>
  </conditionalFormatting>
  <conditionalFormatting sqref="L177">
    <cfRule type="expression" dxfId="250" priority="92" stopIfTrue="1">
      <formula>"esterreur(reference)"</formula>
    </cfRule>
  </conditionalFormatting>
  <conditionalFormatting sqref="L187">
    <cfRule type="expression" dxfId="249" priority="93" stopIfTrue="1">
      <formula>"esterreur(reference)"</formula>
    </cfRule>
  </conditionalFormatting>
  <conditionalFormatting sqref="L197">
    <cfRule type="expression" dxfId="248" priority="94" stopIfTrue="1">
      <formula>"esterreur(reference)"</formula>
    </cfRule>
  </conditionalFormatting>
  <conditionalFormatting sqref="L199">
    <cfRule type="expression" dxfId="247" priority="95" stopIfTrue="1">
      <formula>"esterreur(reference)"</formula>
    </cfRule>
  </conditionalFormatting>
  <conditionalFormatting sqref="L198">
    <cfRule type="expression" dxfId="246" priority="96" stopIfTrue="1">
      <formula>"esterreur(reference)"</formula>
    </cfRule>
  </conditionalFormatting>
  <conditionalFormatting sqref="L200">
    <cfRule type="expression" dxfId="245" priority="97" stopIfTrue="1">
      <formula>"esterreur(reference)"</formula>
    </cfRule>
  </conditionalFormatting>
  <conditionalFormatting sqref="L201">
    <cfRule type="expression" dxfId="244" priority="98" stopIfTrue="1">
      <formula>"esterreur(reference)"</formula>
    </cfRule>
  </conditionalFormatting>
  <conditionalFormatting sqref="L202:L204">
    <cfRule type="expression" dxfId="243" priority="99" stopIfTrue="1">
      <formula>"esterreur(reference)"</formula>
    </cfRule>
  </conditionalFormatting>
  <conditionalFormatting sqref="L206">
    <cfRule type="expression" dxfId="242" priority="100" stopIfTrue="1">
      <formula>"esterreur(reference)"</formula>
    </cfRule>
  </conditionalFormatting>
  <conditionalFormatting sqref="L205">
    <cfRule type="expression" dxfId="241" priority="101" stopIfTrue="1">
      <formula>"esterreur(reference)"</formula>
    </cfRule>
  </conditionalFormatting>
  <conditionalFormatting sqref="L208">
    <cfRule type="expression" dxfId="240" priority="102" stopIfTrue="1">
      <formula>"esterreur(reference)"</formula>
    </cfRule>
  </conditionalFormatting>
  <conditionalFormatting sqref="L211:L224">
    <cfRule type="expression" dxfId="239" priority="103" stopIfTrue="1">
      <formula>"esterreur(reference)"</formula>
    </cfRule>
  </conditionalFormatting>
  <conditionalFormatting sqref="L225:L227">
    <cfRule type="expression" dxfId="238" priority="104" stopIfTrue="1">
      <formula>"esterreur(reference)"</formula>
    </cfRule>
  </conditionalFormatting>
  <conditionalFormatting sqref="L180">
    <cfRule type="expression" dxfId="237" priority="105" stopIfTrue="1">
      <formula>"esterreur(reference)"</formula>
    </cfRule>
  </conditionalFormatting>
  <conditionalFormatting sqref="L243">
    <cfRule type="expression" dxfId="236" priority="106" stopIfTrue="1">
      <formula>"esterreur(reference)"</formula>
    </cfRule>
  </conditionalFormatting>
  <conditionalFormatting sqref="L246">
    <cfRule type="expression" dxfId="235" priority="107" stopIfTrue="1">
      <formula>"esterreur(reference)"</formula>
    </cfRule>
  </conditionalFormatting>
  <conditionalFormatting sqref="L253">
    <cfRule type="expression" dxfId="234" priority="108" stopIfTrue="1">
      <formula>"esterreur(reference)"</formula>
    </cfRule>
  </conditionalFormatting>
  <conditionalFormatting sqref="L254">
    <cfRule type="expression" dxfId="233" priority="109" stopIfTrue="1">
      <formula>"esterreur(reference)"</formula>
    </cfRule>
  </conditionalFormatting>
  <conditionalFormatting sqref="L255">
    <cfRule type="expression" dxfId="232" priority="110" stopIfTrue="1">
      <formula>"esterreur(reference)"</formula>
    </cfRule>
  </conditionalFormatting>
  <conditionalFormatting sqref="L256">
    <cfRule type="expression" dxfId="231" priority="111" stopIfTrue="1">
      <formula>"esterreur(reference)"</formula>
    </cfRule>
  </conditionalFormatting>
  <conditionalFormatting sqref="L257">
    <cfRule type="expression" dxfId="230" priority="112" stopIfTrue="1">
      <formula>"esterreur(reference)"</formula>
    </cfRule>
  </conditionalFormatting>
  <conditionalFormatting sqref="L258">
    <cfRule type="expression" dxfId="229" priority="113" stopIfTrue="1">
      <formula>"esterreur(reference)"</formula>
    </cfRule>
  </conditionalFormatting>
  <conditionalFormatting sqref="L259">
    <cfRule type="expression" dxfId="228" priority="114" stopIfTrue="1">
      <formula>"esterreur(reference)"</formula>
    </cfRule>
  </conditionalFormatting>
  <conditionalFormatting sqref="L260">
    <cfRule type="expression" dxfId="227" priority="115" stopIfTrue="1">
      <formula>"esterreur(reference)"</formula>
    </cfRule>
  </conditionalFormatting>
  <conditionalFormatting sqref="L261">
    <cfRule type="expression" dxfId="226" priority="116" stopIfTrue="1">
      <formula>"esterreur(reference)"</formula>
    </cfRule>
  </conditionalFormatting>
  <conditionalFormatting sqref="L262">
    <cfRule type="expression" dxfId="225" priority="117" stopIfTrue="1">
      <formula>"esterreur(reference)"</formula>
    </cfRule>
  </conditionalFormatting>
  <conditionalFormatting sqref="L263:L264">
    <cfRule type="expression" dxfId="224" priority="118" stopIfTrue="1">
      <formula>"esterreur(reference)"</formula>
    </cfRule>
  </conditionalFormatting>
  <conditionalFormatting sqref="L268">
    <cfRule type="expression" dxfId="223" priority="119" stopIfTrue="1">
      <formula>"esterreur(reference)"</formula>
    </cfRule>
  </conditionalFormatting>
  <conditionalFormatting sqref="L267">
    <cfRule type="expression" dxfId="222" priority="120" stopIfTrue="1">
      <formula>"esterreur(reference)"</formula>
    </cfRule>
  </conditionalFormatting>
  <conditionalFormatting sqref="L269">
    <cfRule type="expression" dxfId="221" priority="121" stopIfTrue="1">
      <formula>"esterreur(reference)"</formula>
    </cfRule>
  </conditionalFormatting>
  <conditionalFormatting sqref="L270">
    <cfRule type="expression" dxfId="220" priority="122" stopIfTrue="1">
      <formula>"esterreur(reference)"</formula>
    </cfRule>
  </conditionalFormatting>
  <conditionalFormatting sqref="L272:L273">
    <cfRule type="expression" dxfId="219" priority="123" stopIfTrue="1">
      <formula>"esterreur(reference)"</formula>
    </cfRule>
  </conditionalFormatting>
  <conditionalFormatting sqref="L295:L300">
    <cfRule type="expression" dxfId="218" priority="124" stopIfTrue="1">
      <formula>"esterreur(reference)"</formula>
    </cfRule>
  </conditionalFormatting>
  <conditionalFormatting sqref="L301">
    <cfRule type="expression" dxfId="217" priority="125" stopIfTrue="1">
      <formula>"esterreur(reference)"</formula>
    </cfRule>
  </conditionalFormatting>
  <conditionalFormatting sqref="L302">
    <cfRule type="expression" dxfId="216" priority="126" stopIfTrue="1">
      <formula>"esterreur(reference)"</formula>
    </cfRule>
  </conditionalFormatting>
  <conditionalFormatting sqref="L306">
    <cfRule type="expression" dxfId="215" priority="127" stopIfTrue="1">
      <formula>"esterreur(reference)"</formula>
    </cfRule>
  </conditionalFormatting>
  <conditionalFormatting sqref="L307">
    <cfRule type="expression" dxfId="214" priority="128" stopIfTrue="1">
      <formula>"esterreur(reference)"</formula>
    </cfRule>
  </conditionalFormatting>
  <conditionalFormatting sqref="L311">
    <cfRule type="expression" dxfId="213" priority="129" stopIfTrue="1">
      <formula>"esterreur(reference)"</formula>
    </cfRule>
  </conditionalFormatting>
  <conditionalFormatting sqref="L317">
    <cfRule type="expression" dxfId="212" priority="130" stopIfTrue="1">
      <formula>"esterreur(reference)"</formula>
    </cfRule>
  </conditionalFormatting>
  <conditionalFormatting sqref="L318">
    <cfRule type="expression" dxfId="211" priority="131" stopIfTrue="1">
      <formula>"esterreur(reference)"</formula>
    </cfRule>
  </conditionalFormatting>
  <conditionalFormatting sqref="K5">
    <cfRule type="expression" dxfId="210" priority="132" stopIfTrue="1">
      <formula>"esterreur(reference)"</formula>
    </cfRule>
  </conditionalFormatting>
  <conditionalFormatting sqref="L5">
    <cfRule type="expression" dxfId="209" priority="133" stopIfTrue="1">
      <formula>"esterreur(reference)"</formula>
    </cfRule>
  </conditionalFormatting>
  <conditionalFormatting sqref="K182">
    <cfRule type="expression" dxfId="208" priority="134" stopIfTrue="1">
      <formula>"esterreur(reference)"</formula>
    </cfRule>
  </conditionalFormatting>
  <conditionalFormatting sqref="K243">
    <cfRule type="expression" dxfId="207" priority="135" stopIfTrue="1">
      <formula>"esterreur(reference)"</formula>
    </cfRule>
  </conditionalFormatting>
  <conditionalFormatting sqref="K246">
    <cfRule type="expression" dxfId="206" priority="136" stopIfTrue="1">
      <formula>"esterreur(reference)"</formula>
    </cfRule>
  </conditionalFormatting>
  <conditionalFormatting sqref="J306:J307">
    <cfRule type="expression" dxfId="205" priority="137" stopIfTrue="1">
      <formula>"esterreur(reference)"</formula>
    </cfRule>
  </conditionalFormatting>
  <conditionalFormatting sqref="K187">
    <cfRule type="expression" dxfId="204" priority="138" stopIfTrue="1">
      <formula>"esterreur(reference)"</formula>
    </cfRule>
  </conditionalFormatting>
  <conditionalFormatting sqref="K190">
    <cfRule type="expression" dxfId="203" priority="139" stopIfTrue="1">
      <formula>"esterreur(reference)"</formula>
    </cfRule>
  </conditionalFormatting>
  <conditionalFormatting sqref="J311">
    <cfRule type="expression" dxfId="202" priority="140" stopIfTrue="1">
      <formula>"esterreur(reference)"</formula>
    </cfRule>
  </conditionalFormatting>
  <conditionalFormatting sqref="L364:L375">
    <cfRule type="expression" dxfId="201" priority="141" stopIfTrue="1">
      <formula>"esterreur(reference)"</formula>
    </cfRule>
  </conditionalFormatting>
  <conditionalFormatting sqref="L377:L393">
    <cfRule type="expression" dxfId="200" priority="142" stopIfTrue="1">
      <formula>"esterreur(reference)"</formula>
    </cfRule>
  </conditionalFormatting>
  <conditionalFormatting sqref="K93">
    <cfRule type="expression" dxfId="199" priority="143" stopIfTrue="1">
      <formula>"esterreur(reference)"</formula>
    </cfRule>
  </conditionalFormatting>
  <conditionalFormatting sqref="K239">
    <cfRule type="expression" dxfId="198" priority="144" stopIfTrue="1">
      <formula>"esterreur(reference)"</formula>
    </cfRule>
  </conditionalFormatting>
  <conditionalFormatting sqref="L239">
    <cfRule type="expression" dxfId="197" priority="145" stopIfTrue="1">
      <formula>"esterreur(reference)"</formula>
    </cfRule>
  </conditionalFormatting>
  <conditionalFormatting sqref="F183">
    <cfRule type="expression" dxfId="196" priority="146" stopIfTrue="1">
      <formula>"esterreur(reference)"</formula>
    </cfRule>
  </conditionalFormatting>
  <conditionalFormatting sqref="J359">
    <cfRule type="expression" dxfId="195" priority="147" stopIfTrue="1">
      <formula>"esterreur(reference)"</formula>
    </cfRule>
  </conditionalFormatting>
  <conditionalFormatting sqref="L359">
    <cfRule type="expression" dxfId="194" priority="148" stopIfTrue="1">
      <formula>"esterreur(reference)"</formula>
    </cfRule>
  </conditionalFormatting>
  <conditionalFormatting sqref="S185">
    <cfRule type="expression" dxfId="193" priority="149" stopIfTrue="1">
      <formula>"esterreur(reference)"</formula>
    </cfRule>
  </conditionalFormatting>
  <conditionalFormatting sqref="K286">
    <cfRule type="expression" dxfId="192" priority="150" stopIfTrue="1">
      <formula>"esterreur(reference)"</formula>
    </cfRule>
  </conditionalFormatting>
  <conditionalFormatting sqref="AO408:AO413">
    <cfRule type="cellIs" dxfId="191" priority="151" operator="greaterThan">
      <formula>0</formula>
    </cfRule>
  </conditionalFormatting>
  <conditionalFormatting sqref="L71">
    <cfRule type="expression" dxfId="190" priority="152" stopIfTrue="1">
      <formula>"esterreur(reference)"</formula>
    </cfRule>
  </conditionalFormatting>
  <conditionalFormatting sqref="L210">
    <cfRule type="expression" dxfId="189" priority="153" stopIfTrue="1">
      <formula>"esterreur(reference)"</formula>
    </cfRule>
  </conditionalFormatting>
  <conditionalFormatting sqref="L122">
    <cfRule type="expression" dxfId="188" priority="154" stopIfTrue="1">
      <formula>"esterreur(reference)"</formula>
    </cfRule>
  </conditionalFormatting>
  <conditionalFormatting sqref="L266">
    <cfRule type="expression" dxfId="187" priority="155" stopIfTrue="1">
      <formula>"esterreur(reference)"</formula>
    </cfRule>
  </conditionalFormatting>
  <conditionalFormatting sqref="L135">
    <cfRule type="expression" dxfId="186" priority="156" stopIfTrue="1">
      <formula>"esterreur(reference)"</formula>
    </cfRule>
  </conditionalFormatting>
  <conditionalFormatting sqref="L330">
    <cfRule type="expression" dxfId="185" priority="157" stopIfTrue="1">
      <formula>"esterreur(reference)"</formula>
    </cfRule>
  </conditionalFormatting>
  <conditionalFormatting sqref="L75">
    <cfRule type="expression" dxfId="184" priority="158" stopIfTrue="1">
      <formula>"esterreur(reference)"</formula>
    </cfRule>
  </conditionalFormatting>
  <conditionalFormatting sqref="L60">
    <cfRule type="expression" dxfId="183" priority="159" stopIfTrue="1">
      <formula>"esterreur(reference)"</formula>
    </cfRule>
  </conditionalFormatting>
  <conditionalFormatting sqref="L59">
    <cfRule type="expression" dxfId="182" priority="160" stopIfTrue="1">
      <formula>"esterreur(reference)"</formula>
    </cfRule>
  </conditionalFormatting>
  <conditionalFormatting sqref="F5">
    <cfRule type="expression" dxfId="181" priority="161" stopIfTrue="1">
      <formula>"esterreur(reference)"</formula>
    </cfRule>
  </conditionalFormatting>
  <conditionalFormatting sqref="O25:Q30 Q18 O83:Q85 O41:Q41 O72:Q72 Q24 O13:O14 O16 O18:O24 O49:Q54 O31:P40 O42:P48 Q6:Q14">
    <cfRule type="expression" dxfId="180" priority="162" stopIfTrue="1">
      <formula>"esterreur(reference)"</formula>
    </cfRule>
  </conditionalFormatting>
  <conditionalFormatting sqref="P5">
    <cfRule type="expression" dxfId="179" priority="163" stopIfTrue="1">
      <formula>"esterreur(reference)"</formula>
    </cfRule>
  </conditionalFormatting>
  <conditionalFormatting sqref="Q32">
    <cfRule type="expression" dxfId="178" priority="164" stopIfTrue="1">
      <formula>"esterreur(reference)"</formula>
    </cfRule>
  </conditionalFormatting>
  <conditionalFormatting sqref="Q35">
    <cfRule type="expression" dxfId="177" priority="165" stopIfTrue="1">
      <formula>"esterreur(reference)"</formula>
    </cfRule>
  </conditionalFormatting>
  <conditionalFormatting sqref="O55:P56 O71:P71">
    <cfRule type="expression" dxfId="176" priority="166" stopIfTrue="1">
      <formula>"esterreur(reference)"</formula>
    </cfRule>
  </conditionalFormatting>
  <conditionalFormatting sqref="O61:P70">
    <cfRule type="expression" dxfId="175" priority="167" stopIfTrue="1">
      <formula>"esterreur(reference)"</formula>
    </cfRule>
  </conditionalFormatting>
  <conditionalFormatting sqref="O57:P59">
    <cfRule type="expression" dxfId="174" priority="168" stopIfTrue="1">
      <formula>"esterreur(reference)"</formula>
    </cfRule>
  </conditionalFormatting>
  <conditionalFormatting sqref="O60:P60">
    <cfRule type="expression" dxfId="173" priority="169" stopIfTrue="1">
      <formula>"esterreur(reference)"</formula>
    </cfRule>
  </conditionalFormatting>
  <conditionalFormatting sqref="Q19 Q21:Q23">
    <cfRule type="expression" dxfId="172" priority="170" stopIfTrue="1">
      <formula>"esterreur(reference)"</formula>
    </cfRule>
  </conditionalFormatting>
  <conditionalFormatting sqref="Q16:Q17">
    <cfRule type="expression" dxfId="171" priority="171" stopIfTrue="1">
      <formula>"esterreur(reference)"</formula>
    </cfRule>
  </conditionalFormatting>
  <conditionalFormatting sqref="Q20">
    <cfRule type="expression" dxfId="170" priority="172" stopIfTrue="1">
      <formula>"esterreur(reference)"</formula>
    </cfRule>
  </conditionalFormatting>
  <conditionalFormatting sqref="Q31 Q33:Q34">
    <cfRule type="expression" dxfId="169" priority="173" stopIfTrue="1">
      <formula>"esterreur(reference)"</formula>
    </cfRule>
  </conditionalFormatting>
  <conditionalFormatting sqref="Q42">
    <cfRule type="expression" dxfId="168" priority="174" stopIfTrue="1">
      <formula>"esterreur(reference)"</formula>
    </cfRule>
  </conditionalFormatting>
  <conditionalFormatting sqref="Q43">
    <cfRule type="expression" dxfId="167" priority="175" stopIfTrue="1">
      <formula>"esterreur(reference)"</formula>
    </cfRule>
  </conditionalFormatting>
  <conditionalFormatting sqref="Q44">
    <cfRule type="expression" dxfId="166" priority="176" stopIfTrue="1">
      <formula>"esterreur(reference)"</formula>
    </cfRule>
  </conditionalFormatting>
  <conditionalFormatting sqref="Q45:Q48">
    <cfRule type="expression" dxfId="165" priority="177" stopIfTrue="1">
      <formula>"esterreur(reference)"</formula>
    </cfRule>
  </conditionalFormatting>
  <conditionalFormatting sqref="Q55">
    <cfRule type="expression" dxfId="164" priority="178" stopIfTrue="1">
      <formula>"esterreur(reference)"</formula>
    </cfRule>
  </conditionalFormatting>
  <conditionalFormatting sqref="Q56">
    <cfRule type="expression" dxfId="163" priority="179" stopIfTrue="1">
      <formula>"esterreur(reference)"</formula>
    </cfRule>
  </conditionalFormatting>
  <conditionalFormatting sqref="Q58">
    <cfRule type="expression" dxfId="162" priority="180" stopIfTrue="1">
      <formula>"esterreur(reference)"</formula>
    </cfRule>
  </conditionalFormatting>
  <conditionalFormatting sqref="Q61">
    <cfRule type="expression" dxfId="161" priority="181" stopIfTrue="1">
      <formula>"esterreur(reference)"</formula>
    </cfRule>
  </conditionalFormatting>
  <conditionalFormatting sqref="Q63">
    <cfRule type="expression" dxfId="160" priority="182" stopIfTrue="1">
      <formula>"esterreur(reference)"</formula>
    </cfRule>
  </conditionalFormatting>
  <conditionalFormatting sqref="Q62">
    <cfRule type="expression" dxfId="159" priority="183" stopIfTrue="1">
      <formula>"esterreur(reference)"</formula>
    </cfRule>
  </conditionalFormatting>
  <conditionalFormatting sqref="Q64">
    <cfRule type="expression" dxfId="158" priority="184" stopIfTrue="1">
      <formula>"esterreur(reference)"</formula>
    </cfRule>
  </conditionalFormatting>
  <conditionalFormatting sqref="Q65">
    <cfRule type="expression" dxfId="157" priority="185" stopIfTrue="1">
      <formula>"esterreur(reference)"</formula>
    </cfRule>
  </conditionalFormatting>
  <conditionalFormatting sqref="Q66:Q69">
    <cfRule type="expression" dxfId="156" priority="186" stopIfTrue="1">
      <formula>"esterreur(reference)"</formula>
    </cfRule>
  </conditionalFormatting>
  <conditionalFormatting sqref="Q70">
    <cfRule type="expression" dxfId="155" priority="187" stopIfTrue="1">
      <formula>"esterreur(reference)"</formula>
    </cfRule>
  </conditionalFormatting>
  <conditionalFormatting sqref="Q75:Q82">
    <cfRule type="expression" dxfId="154" priority="188" stopIfTrue="1">
      <formula>"esterreur(reference)"</formula>
    </cfRule>
  </conditionalFormatting>
  <conditionalFormatting sqref="Q57">
    <cfRule type="expression" dxfId="153" priority="189" stopIfTrue="1">
      <formula>"esterreur(reference)"</formula>
    </cfRule>
  </conditionalFormatting>
  <conditionalFormatting sqref="Q5">
    <cfRule type="expression" dxfId="152" priority="190" stopIfTrue="1">
      <formula>"esterreur(reference)"</formula>
    </cfRule>
  </conditionalFormatting>
  <conditionalFormatting sqref="Q71">
    <cfRule type="expression" dxfId="151" priority="191" stopIfTrue="1">
      <formula>"esterreur(reference)"</formula>
    </cfRule>
  </conditionalFormatting>
  <conditionalFormatting sqref="Q60">
    <cfRule type="expression" dxfId="150" priority="192" stopIfTrue="1">
      <formula>"esterreur(reference)"</formula>
    </cfRule>
  </conditionalFormatting>
  <conditionalFormatting sqref="P98">
    <cfRule type="expression" dxfId="149" priority="193" stopIfTrue="1">
      <formula>"esterreur(reference)"</formula>
    </cfRule>
  </conditionalFormatting>
  <conditionalFormatting sqref="Q59">
    <cfRule type="expression" dxfId="148" priority="194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147" priority="195" stopIfTrue="1">
      <formula>"esterreur(reference)"</formula>
    </cfRule>
  </conditionalFormatting>
  <conditionalFormatting sqref="O141:P147">
    <cfRule type="expression" dxfId="146" priority="196" stopIfTrue="1">
      <formula>"esterreur(reference)"</formula>
    </cfRule>
  </conditionalFormatting>
  <conditionalFormatting sqref="O137:P139">
    <cfRule type="expression" dxfId="145" priority="197" stopIfTrue="1">
      <formula>"esterreur(reference)"</formula>
    </cfRule>
  </conditionalFormatting>
  <conditionalFormatting sqref="O140:P140">
    <cfRule type="expression" dxfId="144" priority="198" stopIfTrue="1">
      <formula>"esterreur(reference)"</formula>
    </cfRule>
  </conditionalFormatting>
  <conditionalFormatting sqref="Q94:Q95">
    <cfRule type="expression" dxfId="143" priority="199" stopIfTrue="1">
      <formula>"esterreur(reference)"</formula>
    </cfRule>
  </conditionalFormatting>
  <conditionalFormatting sqref="Q98">
    <cfRule type="expression" dxfId="142" priority="200" stopIfTrue="1">
      <formula>"esterreur(reference)"</formula>
    </cfRule>
  </conditionalFormatting>
  <conditionalFormatting sqref="Q101">
    <cfRule type="expression" dxfId="141" priority="201" stopIfTrue="1">
      <formula>"esterreur(reference)"</formula>
    </cfRule>
  </conditionalFormatting>
  <conditionalFormatting sqref="Q102">
    <cfRule type="expression" dxfId="140" priority="202" stopIfTrue="1">
      <formula>"esterreur(reference)"</formula>
    </cfRule>
  </conditionalFormatting>
  <conditionalFormatting sqref="Q103">
    <cfRule type="expression" dxfId="139" priority="203" stopIfTrue="1">
      <formula>"esterreur(reference)"</formula>
    </cfRule>
  </conditionalFormatting>
  <conditionalFormatting sqref="Q111">
    <cfRule type="expression" dxfId="138" priority="204" stopIfTrue="1">
      <formula>"esterreur(reference)"</formula>
    </cfRule>
  </conditionalFormatting>
  <conditionalFormatting sqref="Q112">
    <cfRule type="expression" dxfId="137" priority="205" stopIfTrue="1">
      <formula>"esterreur(reference)"</formula>
    </cfRule>
  </conditionalFormatting>
  <conditionalFormatting sqref="Q114">
    <cfRule type="expression" dxfId="136" priority="206" stopIfTrue="1">
      <formula>"esterreur(reference)"</formula>
    </cfRule>
  </conditionalFormatting>
  <conditionalFormatting sqref="Q116:Q119">
    <cfRule type="expression" dxfId="135" priority="207" stopIfTrue="1">
      <formula>"esterreur(reference)"</formula>
    </cfRule>
  </conditionalFormatting>
  <conditionalFormatting sqref="Q120">
    <cfRule type="expression" dxfId="134" priority="208" stopIfTrue="1">
      <formula>"esterreur(reference)"</formula>
    </cfRule>
  </conditionalFormatting>
  <conditionalFormatting sqref="Q130">
    <cfRule type="expression" dxfId="133" priority="209" stopIfTrue="1">
      <formula>"esterreur(reference)"</formula>
    </cfRule>
  </conditionalFormatting>
  <conditionalFormatting sqref="Q124">
    <cfRule type="expression" dxfId="132" priority="210" stopIfTrue="1">
      <formula>"esterreur(reference)"</formula>
    </cfRule>
  </conditionalFormatting>
  <conditionalFormatting sqref="Q123">
    <cfRule type="expression" dxfId="131" priority="211" stopIfTrue="1">
      <formula>"esterreur(reference)"</formula>
    </cfRule>
  </conditionalFormatting>
  <conditionalFormatting sqref="Q139">
    <cfRule type="expression" dxfId="130" priority="212" stopIfTrue="1">
      <formula>"esterreur(reference)"</formula>
    </cfRule>
  </conditionalFormatting>
  <conditionalFormatting sqref="Q131">
    <cfRule type="expression" dxfId="129" priority="213" stopIfTrue="1">
      <formula>"esterreur(reference)"</formula>
    </cfRule>
  </conditionalFormatting>
  <conditionalFormatting sqref="Q132">
    <cfRule type="expression" dxfId="128" priority="214" stopIfTrue="1">
      <formula>"esterreur(reference)"</formula>
    </cfRule>
  </conditionalFormatting>
  <conditionalFormatting sqref="Q133">
    <cfRule type="expression" dxfId="127" priority="215" stopIfTrue="1">
      <formula>"esterreur(reference)"</formula>
    </cfRule>
  </conditionalFormatting>
  <conditionalFormatting sqref="Q141">
    <cfRule type="expression" dxfId="126" priority="216" stopIfTrue="1">
      <formula>"esterreur(reference)"</formula>
    </cfRule>
  </conditionalFormatting>
  <conditionalFormatting sqref="Q136">
    <cfRule type="expression" dxfId="125" priority="217" stopIfTrue="1">
      <formula>"esterreur(reference)"</formula>
    </cfRule>
  </conditionalFormatting>
  <conditionalFormatting sqref="Q137">
    <cfRule type="expression" dxfId="124" priority="218" stopIfTrue="1">
      <formula>"esterreur(reference)"</formula>
    </cfRule>
  </conditionalFormatting>
  <conditionalFormatting sqref="Q138">
    <cfRule type="expression" dxfId="123" priority="219" stopIfTrue="1">
      <formula>"esterreur(reference)"</formula>
    </cfRule>
  </conditionalFormatting>
  <conditionalFormatting sqref="Q143">
    <cfRule type="expression" dxfId="122" priority="220" stopIfTrue="1">
      <formula>"esterreur(reference)"</formula>
    </cfRule>
  </conditionalFormatting>
  <conditionalFormatting sqref="Q140">
    <cfRule type="expression" dxfId="121" priority="221" stopIfTrue="1">
      <formula>"esterreur(reference)"</formula>
    </cfRule>
  </conditionalFormatting>
  <conditionalFormatting sqref="Q142">
    <cfRule type="expression" dxfId="120" priority="222" stopIfTrue="1">
      <formula>"esterreur(reference)"</formula>
    </cfRule>
  </conditionalFormatting>
  <conditionalFormatting sqref="Q144">
    <cfRule type="expression" dxfId="119" priority="223" stopIfTrue="1">
      <formula>"esterreur(reference)"</formula>
    </cfRule>
  </conditionalFormatting>
  <conditionalFormatting sqref="Q145">
    <cfRule type="expression" dxfId="118" priority="224" stopIfTrue="1">
      <formula>"esterreur(reference)"</formula>
    </cfRule>
  </conditionalFormatting>
  <conditionalFormatting sqref="Q146">
    <cfRule type="expression" dxfId="117" priority="225" stopIfTrue="1">
      <formula>"esterreur(reference)"</formula>
    </cfRule>
  </conditionalFormatting>
  <conditionalFormatting sqref="Q147">
    <cfRule type="expression" dxfId="116" priority="226" stopIfTrue="1">
      <formula>"esterreur(reference)"</formula>
    </cfRule>
  </conditionalFormatting>
  <conditionalFormatting sqref="Q113">
    <cfRule type="expression" dxfId="115" priority="227" stopIfTrue="1">
      <formula>"esterreur(reference)"</formula>
    </cfRule>
  </conditionalFormatting>
  <conditionalFormatting sqref="Q155:Q161">
    <cfRule type="expression" dxfId="114" priority="228" stopIfTrue="1">
      <formula>"esterreur(reference)"</formula>
    </cfRule>
  </conditionalFormatting>
  <conditionalFormatting sqref="Q115">
    <cfRule type="expression" dxfId="113" priority="229" stopIfTrue="1">
      <formula>"esterreur(reference)"</formula>
    </cfRule>
  </conditionalFormatting>
  <conditionalFormatting sqref="P93">
    <cfRule type="expression" dxfId="112" priority="230" stopIfTrue="1">
      <formula>"esterreur(reference)"</formula>
    </cfRule>
  </conditionalFormatting>
  <conditionalFormatting sqref="Q122">
    <cfRule type="expression" dxfId="111" priority="231" stopIfTrue="1">
      <formula>"esterreur(reference)"</formula>
    </cfRule>
  </conditionalFormatting>
  <conditionalFormatting sqref="Q135">
    <cfRule type="expression" dxfId="110" priority="232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109" priority="233" stopIfTrue="1">
      <formula>"esterreur(reference)"</formula>
    </cfRule>
  </conditionalFormatting>
  <conditionalFormatting sqref="O219:P224">
    <cfRule type="expression" dxfId="108" priority="234" stopIfTrue="1">
      <formula>"esterreur(reference)"</formula>
    </cfRule>
  </conditionalFormatting>
  <conditionalFormatting sqref="O196:Q196">
    <cfRule type="expression" dxfId="107" priority="235" stopIfTrue="1">
      <formula>"esterreur(reference)"</formula>
    </cfRule>
  </conditionalFormatting>
  <conditionalFormatting sqref="Q171">
    <cfRule type="expression" dxfId="106" priority="236" stopIfTrue="1">
      <formula>"esterreur(reference)"</formula>
    </cfRule>
  </conditionalFormatting>
  <conditionalFormatting sqref="Q174">
    <cfRule type="expression" dxfId="105" priority="237" stopIfTrue="1">
      <formula>"esterreur(reference)"</formula>
    </cfRule>
  </conditionalFormatting>
  <conditionalFormatting sqref="Q177">
    <cfRule type="expression" dxfId="104" priority="238" stopIfTrue="1">
      <formula>"esterreur(reference)"</formula>
    </cfRule>
  </conditionalFormatting>
  <conditionalFormatting sqref="Q183">
    <cfRule type="expression" dxfId="103" priority="239" stopIfTrue="1">
      <formula>"esterreur(reference)"</formula>
    </cfRule>
  </conditionalFormatting>
  <conditionalFormatting sqref="Q187">
    <cfRule type="expression" dxfId="102" priority="240" stopIfTrue="1">
      <formula>"esterreur(reference)"</formula>
    </cfRule>
  </conditionalFormatting>
  <conditionalFormatting sqref="Q180">
    <cfRule type="expression" dxfId="101" priority="241" stopIfTrue="1">
      <formula>"esterreur(reference)"</formula>
    </cfRule>
  </conditionalFormatting>
  <conditionalFormatting sqref="P182">
    <cfRule type="expression" dxfId="100" priority="242" stopIfTrue="1">
      <formula>"esterreur(reference)"</formula>
    </cfRule>
  </conditionalFormatting>
  <conditionalFormatting sqref="P174">
    <cfRule type="expression" dxfId="99" priority="243" stopIfTrue="1">
      <formula>"esterreur(reference)"</formula>
    </cfRule>
  </conditionalFormatting>
  <conditionalFormatting sqref="P177">
    <cfRule type="expression" dxfId="98" priority="244" stopIfTrue="1">
      <formula>"esterreur(reference)"</formula>
    </cfRule>
  </conditionalFormatting>
  <conditionalFormatting sqref="P180">
    <cfRule type="expression" dxfId="97" priority="245" stopIfTrue="1">
      <formula>"esterreur(reference)"</formula>
    </cfRule>
  </conditionalFormatting>
  <conditionalFormatting sqref="P187">
    <cfRule type="expression" dxfId="96" priority="246" stopIfTrue="1">
      <formula>"esterreur(reference)"</formula>
    </cfRule>
  </conditionalFormatting>
  <conditionalFormatting sqref="P190">
    <cfRule type="expression" dxfId="95" priority="247" stopIfTrue="1">
      <formula>"esterreur(reference)"</formula>
    </cfRule>
  </conditionalFormatting>
  <conditionalFormatting sqref="O287:Q287 O288:P288 O242:Q242 O251:Q252 O284:Q284 O253:P274">
    <cfRule type="expression" dxfId="94" priority="248" stopIfTrue="1">
      <formula>"esterreur(reference)"</formula>
    </cfRule>
  </conditionalFormatting>
  <conditionalFormatting sqref="O275:P280">
    <cfRule type="expression" dxfId="93" priority="249" stopIfTrue="1">
      <formula>"esterreur(reference)"</formula>
    </cfRule>
  </conditionalFormatting>
  <conditionalFormatting sqref="O281:P283">
    <cfRule type="expression" dxfId="92" priority="250" stopIfTrue="1">
      <formula>"esterreur(reference)"</formula>
    </cfRule>
  </conditionalFormatting>
  <conditionalFormatting sqref="Q243">
    <cfRule type="expression" dxfId="91" priority="251" stopIfTrue="1">
      <formula>"esterreur(reference)"</formula>
    </cfRule>
  </conditionalFormatting>
  <conditionalFormatting sqref="Q246">
    <cfRule type="expression" dxfId="90" priority="252" stopIfTrue="1">
      <formula>"esterreur(reference)"</formula>
    </cfRule>
  </conditionalFormatting>
  <conditionalFormatting sqref="Q253">
    <cfRule type="expression" dxfId="89" priority="253" stopIfTrue="1">
      <formula>"esterreur(reference)"</formula>
    </cfRule>
  </conditionalFormatting>
  <conditionalFormatting sqref="Q254">
    <cfRule type="expression" dxfId="88" priority="254" stopIfTrue="1">
      <formula>"esterreur(reference)"</formula>
    </cfRule>
  </conditionalFormatting>
  <conditionalFormatting sqref="Q255">
    <cfRule type="expression" dxfId="87" priority="255" stopIfTrue="1">
      <formula>"esterreur(reference)"</formula>
    </cfRule>
  </conditionalFormatting>
  <conditionalFormatting sqref="Q256">
    <cfRule type="expression" dxfId="86" priority="256" stopIfTrue="1">
      <formula>"esterreur(reference)"</formula>
    </cfRule>
  </conditionalFormatting>
  <conditionalFormatting sqref="Q257">
    <cfRule type="expression" dxfId="85" priority="257" stopIfTrue="1">
      <formula>"esterreur(reference)"</formula>
    </cfRule>
  </conditionalFormatting>
  <conditionalFormatting sqref="Q258">
    <cfRule type="expression" dxfId="84" priority="258" stopIfTrue="1">
      <formula>"esterreur(reference)"</formula>
    </cfRule>
  </conditionalFormatting>
  <conditionalFormatting sqref="Q259">
    <cfRule type="expression" dxfId="83" priority="259" stopIfTrue="1">
      <formula>"esterreur(reference)"</formula>
    </cfRule>
  </conditionalFormatting>
  <conditionalFormatting sqref="Q260">
    <cfRule type="expression" dxfId="82" priority="260" stopIfTrue="1">
      <formula>"esterreur(reference)"</formula>
    </cfRule>
  </conditionalFormatting>
  <conditionalFormatting sqref="Q261">
    <cfRule type="expression" dxfId="81" priority="261" stopIfTrue="1">
      <formula>"esterreur(reference)"</formula>
    </cfRule>
  </conditionalFormatting>
  <conditionalFormatting sqref="Q262">
    <cfRule type="expression" dxfId="80" priority="262" stopIfTrue="1">
      <formula>"esterreur(reference)"</formula>
    </cfRule>
  </conditionalFormatting>
  <conditionalFormatting sqref="Q263:Q264">
    <cfRule type="expression" dxfId="79" priority="263" stopIfTrue="1">
      <formula>"esterreur(reference)"</formula>
    </cfRule>
  </conditionalFormatting>
  <conditionalFormatting sqref="P240">
    <cfRule type="expression" dxfId="78" priority="264" stopIfTrue="1">
      <formula>"esterreur(reference)"</formula>
    </cfRule>
  </conditionalFormatting>
  <conditionalFormatting sqref="P243">
    <cfRule type="expression" dxfId="77" priority="265" stopIfTrue="1">
      <formula>"esterreur(reference)"</formula>
    </cfRule>
  </conditionalFormatting>
  <conditionalFormatting sqref="P246">
    <cfRule type="expression" dxfId="76" priority="266" stopIfTrue="1">
      <formula>"esterreur(reference)"</formula>
    </cfRule>
  </conditionalFormatting>
  <conditionalFormatting sqref="Q240">
    <cfRule type="expression" dxfId="75" priority="267" stopIfTrue="1">
      <formula>"esterreur(reference)"</formula>
    </cfRule>
  </conditionalFormatting>
  <conditionalFormatting sqref="P286">
    <cfRule type="expression" dxfId="74" priority="268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73" priority="269" stopIfTrue="1">
      <formula>"esterreur(reference)"</formula>
    </cfRule>
  </conditionalFormatting>
  <conditionalFormatting sqref="O316:Q316">
    <cfRule type="expression" dxfId="72" priority="270" stopIfTrue="1">
      <formula>"esterreur(reference)"</formula>
    </cfRule>
  </conditionalFormatting>
  <conditionalFormatting sqref="Q331:Q347">
    <cfRule type="expression" dxfId="71" priority="271" stopIfTrue="1">
      <formula>"esterreur(reference)"</formula>
    </cfRule>
  </conditionalFormatting>
  <conditionalFormatting sqref="Q325">
    <cfRule type="expression" dxfId="70" priority="272" stopIfTrue="1">
      <formula>"esterreur(reference)"</formula>
    </cfRule>
  </conditionalFormatting>
  <conditionalFormatting sqref="Q326">
    <cfRule type="expression" dxfId="69" priority="273" stopIfTrue="1">
      <formula>"esterreur(reference)"</formula>
    </cfRule>
  </conditionalFormatting>
  <conditionalFormatting sqref="Q327">
    <cfRule type="expression" dxfId="68" priority="274" stopIfTrue="1">
      <formula>"esterreur(reference)"</formula>
    </cfRule>
  </conditionalFormatting>
  <conditionalFormatting sqref="Q328">
    <cfRule type="expression" dxfId="67" priority="275" stopIfTrue="1">
      <formula>"esterreur(reference)"</formula>
    </cfRule>
  </conditionalFormatting>
  <conditionalFormatting sqref="Q294:Q300">
    <cfRule type="expression" dxfId="66" priority="276" stopIfTrue="1">
      <formula>"esterreur(reference)"</formula>
    </cfRule>
  </conditionalFormatting>
  <conditionalFormatting sqref="Q301">
    <cfRule type="expression" dxfId="65" priority="277" stopIfTrue="1">
      <formula>"esterreur(reference)"</formula>
    </cfRule>
  </conditionalFormatting>
  <conditionalFormatting sqref="Q302">
    <cfRule type="expression" dxfId="64" priority="278" stopIfTrue="1">
      <formula>"esterreur(reference)"</formula>
    </cfRule>
  </conditionalFormatting>
  <conditionalFormatting sqref="Q306">
    <cfRule type="expression" dxfId="63" priority="279" stopIfTrue="1">
      <formula>"esterreur(reference)"</formula>
    </cfRule>
  </conditionalFormatting>
  <conditionalFormatting sqref="Q307">
    <cfRule type="expression" dxfId="62" priority="280" stopIfTrue="1">
      <formula>"esterreur(reference)"</formula>
    </cfRule>
  </conditionalFormatting>
  <conditionalFormatting sqref="Q311">
    <cfRule type="expression" dxfId="61" priority="281" stopIfTrue="1">
      <formula>"esterreur(reference)"</formula>
    </cfRule>
  </conditionalFormatting>
  <conditionalFormatting sqref="Q317">
    <cfRule type="expression" dxfId="60" priority="282" stopIfTrue="1">
      <formula>"esterreur(reference)"</formula>
    </cfRule>
  </conditionalFormatting>
  <conditionalFormatting sqref="Q318">
    <cfRule type="expression" dxfId="59" priority="283" stopIfTrue="1">
      <formula>"esterreur(reference)"</formula>
    </cfRule>
  </conditionalFormatting>
  <conditionalFormatting sqref="O306:O307">
    <cfRule type="expression" dxfId="58" priority="284" stopIfTrue="1">
      <formula>"esterreur(reference)"</formula>
    </cfRule>
  </conditionalFormatting>
  <conditionalFormatting sqref="O311">
    <cfRule type="expression" dxfId="57" priority="285" stopIfTrue="1">
      <formula>"esterreur(reference)"</formula>
    </cfRule>
  </conditionalFormatting>
  <conditionalFormatting sqref="Q330">
    <cfRule type="expression" dxfId="56" priority="286" stopIfTrue="1">
      <formula>"esterreur(reference)"</formula>
    </cfRule>
  </conditionalFormatting>
  <conditionalFormatting sqref="O363:Q363 O364:P375">
    <cfRule type="expression" dxfId="55" priority="287" stopIfTrue="1">
      <formula>"esterreur(reference)"</formula>
    </cfRule>
  </conditionalFormatting>
  <conditionalFormatting sqref="O358:Q358">
    <cfRule type="expression" dxfId="54" priority="288" stopIfTrue="1">
      <formula>"esterreur(reference)"</formula>
    </cfRule>
  </conditionalFormatting>
  <conditionalFormatting sqref="O376:Q376 O377:P392">
    <cfRule type="expression" dxfId="53" priority="289" stopIfTrue="1">
      <formula>"esterreur(reference)"</formula>
    </cfRule>
  </conditionalFormatting>
  <conditionalFormatting sqref="O395:Q398 O393:P393">
    <cfRule type="expression" dxfId="52" priority="290" stopIfTrue="1">
      <formula>"esterreur(reference)"</formula>
    </cfRule>
  </conditionalFormatting>
  <conditionalFormatting sqref="O360:Q362 P359">
    <cfRule type="expression" dxfId="51" priority="291" stopIfTrue="1">
      <formula>"esterreur(reference)"</formula>
    </cfRule>
  </conditionalFormatting>
  <conditionalFormatting sqref="P394">
    <cfRule type="expression" dxfId="50" priority="292" stopIfTrue="1">
      <formula>"esterreur(reference)"</formula>
    </cfRule>
  </conditionalFormatting>
  <conditionalFormatting sqref="Q364:Q375">
    <cfRule type="expression" dxfId="49" priority="293" stopIfTrue="1">
      <formula>"esterreur(reference)"</formula>
    </cfRule>
  </conditionalFormatting>
  <conditionalFormatting sqref="Q377:Q393">
    <cfRule type="expression" dxfId="48" priority="294" stopIfTrue="1">
      <formula>"esterreur(reference)"</formula>
    </cfRule>
  </conditionalFormatting>
  <conditionalFormatting sqref="O359">
    <cfRule type="expression" dxfId="47" priority="295" stopIfTrue="1">
      <formula>"esterreur(reference)"</formula>
    </cfRule>
  </conditionalFormatting>
  <conditionalFormatting sqref="Q359">
    <cfRule type="expression" dxfId="46" priority="296" stopIfTrue="1">
      <formula>"esterreur(reference)"</formula>
    </cfRule>
  </conditionalFormatting>
  <conditionalFormatting sqref="Q36:Q40">
    <cfRule type="expression" dxfId="45" priority="297" stopIfTrue="1">
      <formula>"esterreur(reference)"</formula>
    </cfRule>
  </conditionalFormatting>
  <conditionalFormatting sqref="L68">
    <cfRule type="expression" dxfId="44" priority="298" stopIfTrue="1">
      <formula>"esterreur(reference)"</formula>
    </cfRule>
  </conditionalFormatting>
  <conditionalFormatting sqref="Q149:Q151">
    <cfRule type="expression" dxfId="43" priority="299" stopIfTrue="1">
      <formula>"esterreur(reference)"</formula>
    </cfRule>
  </conditionalFormatting>
  <conditionalFormatting sqref="H148 J148:K148">
    <cfRule type="expression" dxfId="42" priority="300" stopIfTrue="1">
      <formula>"esterreur(reference)"</formula>
    </cfRule>
  </conditionalFormatting>
  <conditionalFormatting sqref="L148">
    <cfRule type="expression" dxfId="41" priority="301" stopIfTrue="1">
      <formula>"esterreur(reference)"</formula>
    </cfRule>
  </conditionalFormatting>
  <conditionalFormatting sqref="O148:P148">
    <cfRule type="expression" dxfId="40" priority="302" stopIfTrue="1">
      <formula>"esterreur(reference)"</formula>
    </cfRule>
  </conditionalFormatting>
  <conditionalFormatting sqref="Q148">
    <cfRule type="expression" dxfId="39" priority="303" stopIfTrue="1">
      <formula>"esterreur(reference)"</formula>
    </cfRule>
  </conditionalFormatting>
  <conditionalFormatting sqref="H149:H151 J149:K151">
    <cfRule type="expression" dxfId="38" priority="304" stopIfTrue="1">
      <formula>"esterreur(reference)"</formula>
    </cfRule>
  </conditionalFormatting>
  <conditionalFormatting sqref="L149:L151">
    <cfRule type="expression" dxfId="37" priority="305" stopIfTrue="1">
      <formula>"esterreur(reference)"</formula>
    </cfRule>
  </conditionalFormatting>
  <conditionalFormatting sqref="O149:P151">
    <cfRule type="expression" dxfId="36" priority="306" stopIfTrue="1">
      <formula>"esterreur(reference)"</formula>
    </cfRule>
  </conditionalFormatting>
  <conditionalFormatting sqref="L158:L161">
    <cfRule type="expression" dxfId="35" priority="307" stopIfTrue="1">
      <formula>"esterreur(reference)"</formula>
    </cfRule>
  </conditionalFormatting>
  <conditionalFormatting sqref="AG414:AI417">
    <cfRule type="cellIs" dxfId="34" priority="308" operator="greaterThan">
      <formula>0</formula>
    </cfRule>
  </conditionalFormatting>
  <conditionalFormatting sqref="AO414:AO417">
    <cfRule type="cellIs" dxfId="33" priority="309" operator="greaterThan">
      <formula>0</formula>
    </cfRule>
  </conditionalFormatting>
  <conditionalFormatting sqref="Q99">
    <cfRule type="expression" dxfId="32" priority="310" stopIfTrue="1">
      <formula>"esterreur(reference)"</formula>
    </cfRule>
  </conditionalFormatting>
  <conditionalFormatting sqref="L93">
    <cfRule type="expression" dxfId="31" priority="311" stopIfTrue="1">
      <formula>"esterreur(reference)"</formula>
    </cfRule>
  </conditionalFormatting>
  <conditionalFormatting sqref="Q93">
    <cfRule type="expression" dxfId="30" priority="312" stopIfTrue="1">
      <formula>"esterreur(reference)"</formula>
    </cfRule>
  </conditionalFormatting>
  <conditionalFormatting sqref="K171">
    <cfRule type="expression" dxfId="29" priority="313" stopIfTrue="1">
      <formula>"esterreur(reference)"</formula>
    </cfRule>
  </conditionalFormatting>
  <conditionalFormatting sqref="P171">
    <cfRule type="expression" dxfId="28" priority="314" stopIfTrue="1">
      <formula>"esterreur(reference)"</formula>
    </cfRule>
  </conditionalFormatting>
  <conditionalFormatting sqref="K180 K177 K174">
    <cfRule type="expression" dxfId="27" priority="315" stopIfTrue="1">
      <formula>"esterreur(reference)"</formula>
    </cfRule>
  </conditionalFormatting>
  <conditionalFormatting sqref="Q207">
    <cfRule type="expression" dxfId="26" priority="316" stopIfTrue="1">
      <formula>"esterreur(reference)"</formula>
    </cfRule>
  </conditionalFormatting>
  <conditionalFormatting sqref="Q197">
    <cfRule type="expression" dxfId="25" priority="317" stopIfTrue="1">
      <formula>"esterreur(reference)"</formula>
    </cfRule>
  </conditionalFormatting>
  <conditionalFormatting sqref="Q199">
    <cfRule type="expression" dxfId="24" priority="318" stopIfTrue="1">
      <formula>"esterreur(reference)"</formula>
    </cfRule>
  </conditionalFormatting>
  <conditionalFormatting sqref="Q198">
    <cfRule type="expression" dxfId="23" priority="319" stopIfTrue="1">
      <formula>"esterreur(reference)"</formula>
    </cfRule>
  </conditionalFormatting>
  <conditionalFormatting sqref="Q200">
    <cfRule type="expression" dxfId="22" priority="320" stopIfTrue="1">
      <formula>"esterreur(reference)"</formula>
    </cfRule>
  </conditionalFormatting>
  <conditionalFormatting sqref="Q201">
    <cfRule type="expression" dxfId="21" priority="321" stopIfTrue="1">
      <formula>"esterreur(reference)"</formula>
    </cfRule>
  </conditionalFormatting>
  <conditionalFormatting sqref="Q202:Q204">
    <cfRule type="expression" dxfId="20" priority="322" stopIfTrue="1">
      <formula>"esterreur(reference)"</formula>
    </cfRule>
  </conditionalFormatting>
  <conditionalFormatting sqref="Q206">
    <cfRule type="expression" dxfId="19" priority="323" stopIfTrue="1">
      <formula>"esterreur(reference)"</formula>
    </cfRule>
  </conditionalFormatting>
  <conditionalFormatting sqref="Q205">
    <cfRule type="expression" dxfId="18" priority="324" stopIfTrue="1">
      <formula>"esterreur(reference)"</formula>
    </cfRule>
  </conditionalFormatting>
  <conditionalFormatting sqref="Q208">
    <cfRule type="expression" dxfId="17" priority="325" stopIfTrue="1">
      <formula>"esterreur(reference)"</formula>
    </cfRule>
  </conditionalFormatting>
  <conditionalFormatting sqref="Q211:Q224">
    <cfRule type="expression" dxfId="16" priority="326" stopIfTrue="1">
      <formula>"esterreur(reference)"</formula>
    </cfRule>
  </conditionalFormatting>
  <conditionalFormatting sqref="Q225:Q227">
    <cfRule type="expression" dxfId="15" priority="327" stopIfTrue="1">
      <formula>"esterreur(reference)"</formula>
    </cfRule>
  </conditionalFormatting>
  <conditionalFormatting sqref="Q210">
    <cfRule type="expression" dxfId="14" priority="328" stopIfTrue="1">
      <formula>"esterreur(reference)"</formula>
    </cfRule>
  </conditionalFormatting>
  <conditionalFormatting sqref="L240">
    <cfRule type="expression" dxfId="13" priority="329" stopIfTrue="1">
      <formula>"esterreur(reference)"</formula>
    </cfRule>
  </conditionalFormatting>
  <conditionalFormatting sqref="K240">
    <cfRule type="expression" dxfId="12" priority="330" stopIfTrue="1">
      <formula>"esterreur(reference)"</formula>
    </cfRule>
  </conditionalFormatting>
  <conditionalFormatting sqref="L294">
    <cfRule type="expression" dxfId="11" priority="331" stopIfTrue="1">
      <formula>"esterreur(reference)"</formula>
    </cfRule>
  </conditionalFormatting>
  <conditionalFormatting sqref="Q275:Q283">
    <cfRule type="expression" dxfId="10" priority="332" stopIfTrue="1">
      <formula>"esterreur(reference)"</formula>
    </cfRule>
  </conditionalFormatting>
  <conditionalFormatting sqref="Q271">
    <cfRule type="expression" dxfId="9" priority="333" stopIfTrue="1">
      <formula>"esterreur(reference)"</formula>
    </cfRule>
  </conditionalFormatting>
  <conditionalFormatting sqref="Q274">
    <cfRule type="expression" dxfId="8" priority="334" stopIfTrue="1">
      <formula>"esterreur(reference)"</formula>
    </cfRule>
  </conditionalFormatting>
  <conditionalFormatting sqref="Q268">
    <cfRule type="expression" dxfId="7" priority="335" stopIfTrue="1">
      <formula>"esterreur(reference)"</formula>
    </cfRule>
  </conditionalFormatting>
  <conditionalFormatting sqref="Q267">
    <cfRule type="expression" dxfId="6" priority="336" stopIfTrue="1">
      <formula>"esterreur(reference)"</formula>
    </cfRule>
  </conditionalFormatting>
  <conditionalFormatting sqref="Q269">
    <cfRule type="expression" dxfId="5" priority="337" stopIfTrue="1">
      <formula>"esterreur(reference)"</formula>
    </cfRule>
  </conditionalFormatting>
  <conditionalFormatting sqref="Q270">
    <cfRule type="expression" dxfId="4" priority="338" stopIfTrue="1">
      <formula>"esterreur(reference)"</formula>
    </cfRule>
  </conditionalFormatting>
  <conditionalFormatting sqref="Q272:Q273">
    <cfRule type="expression" dxfId="3" priority="339" stopIfTrue="1">
      <formula>"esterreur(reference)"</formula>
    </cfRule>
  </conditionalFormatting>
  <conditionalFormatting sqref="Q266">
    <cfRule type="expression" dxfId="2" priority="340" stopIfTrue="1">
      <formula>"esterreur(reference)"</formula>
    </cfRule>
  </conditionalFormatting>
  <conditionalFormatting sqref="G111:G112">
    <cfRule type="expression" dxfId="1" priority="341" stopIfTrue="1">
      <formula>"esterreur(reference)"</formula>
    </cfRule>
  </conditionalFormatting>
  <conditionalFormatting sqref="L249">
    <cfRule type="expression" dxfId="0" priority="342" stopIfTrue="1">
      <formula>"esterreur(reference)"</formula>
    </cfRule>
  </conditionalFormatting>
  <printOptions horizontalCentered="1"/>
  <pageMargins left="0" right="0" top="0.25" bottom="0.25" header="0" footer="0"/>
  <pageSetup scale="43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Plages nommées</vt:lpstr>
      </vt:variant>
      <vt:variant>
        <vt:i4>1</vt:i4>
      </vt:variant>
    </vt:vector>
  </HeadingPairs>
  <TitlesOfParts>
    <vt:vector size="19" baseType="lpstr">
      <vt:lpstr>RECAP v2</vt:lpstr>
      <vt:lpstr>RECAP v1</vt:lpstr>
      <vt:lpstr>Mensuel</vt:lpstr>
      <vt:lpstr>Conso</vt:lpstr>
      <vt:lpstr>START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END</vt:lpstr>
      <vt:lpstr>Conso!Zone_d_impression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2021-02-12T03:12:48Z</dcterms:created>
  <dcterms:modified xsi:type="dcterms:W3CDTF">2021-09-21T19:20:48Z</dcterms:modified>
</cp:coreProperties>
</file>