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80D63DF3-6E5E-48C7-AE82-3FBC10A066CA}" xr6:coauthVersionLast="47" xr6:coauthVersionMax="47" xr10:uidLastSave="{00000000-0000-0000-0000-000000000000}"/>
  <bookViews>
    <workbookView xWindow="-108" yWindow="-108" windowWidth="23256" windowHeight="13896"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W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Q1000" i="14"/>
  <c r="AN1000" i="14" a="1"/>
  <c r="AN1000" i="14"/>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S997" i="14"/>
  <c r="AQ997" i="14"/>
  <c r="AN997" i="14" a="1"/>
  <c r="AN997" i="14" s="1"/>
  <c r="AL997" i="14" a="1"/>
  <c r="AL997" i="14" s="1"/>
  <c r="AK997" i="14"/>
  <c r="AJ997" i="14"/>
  <c r="AZ997" i="14" s="1"/>
  <c r="AX996" i="14" a="1"/>
  <c r="AX996" i="14" s="1"/>
  <c r="AV996" i="14" a="1"/>
  <c r="AV996" i="14" s="1"/>
  <c r="AU996" i="14"/>
  <c r="AT996" i="14"/>
  <c r="AQ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P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W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Z931" i="14"/>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M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W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P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W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M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Q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Z350" i="14"/>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P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P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M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S91" i="14"/>
  <c r="AN91" i="14" a="1"/>
  <c r="AN91" i="14" s="1"/>
  <c r="AL91" i="14" a="1"/>
  <c r="AL91" i="14" s="1"/>
  <c r="AK91" i="14"/>
  <c r="AJ91" i="14"/>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114" i="14" l="1"/>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AF562" i="9" s="1"/>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AF527" i="9" s="1"/>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AF536" i="9"/>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57" i="10" s="1"/>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K257" i="9" s="1"/>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R249" i="10" s="1"/>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R262" i="10" s="1"/>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R443" i="9" s="1"/>
  <c r="O440" i="9"/>
  <c r="R440" i="9" s="1"/>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R252" i="9" s="1"/>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R249" i="9" s="1"/>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AF563" i="9"/>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E20" i="2" l="1"/>
  <c r="AF527" i="10"/>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R97" i="10" s="1"/>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H541" i="9"/>
  <c r="AN507" i="9"/>
  <c r="AH507" i="9"/>
  <c r="C37" i="17"/>
  <c r="AN578" i="10"/>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AN527" i="10"/>
  <c r="M373" i="9"/>
  <c r="K373" i="9"/>
  <c r="C58" i="8"/>
  <c r="C52" i="8"/>
  <c r="K442" i="9"/>
  <c r="M440" i="9"/>
  <c r="AN562" i="9"/>
  <c r="AH562" i="9"/>
  <c r="AI562" i="9" s="1"/>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L326" i="10"/>
  <c r="S347" i="9"/>
  <c r="N347" i="9"/>
  <c r="S198" i="10"/>
  <c r="J259" i="9"/>
  <c r="S478" i="9"/>
  <c r="S283" i="10"/>
  <c r="S458" i="10"/>
  <c r="S117" i="10"/>
  <c r="L253" i="10"/>
  <c r="S252" i="10"/>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S263"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N164" i="9" s="1"/>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E30" i="2" s="1"/>
  <c r="N137" i="9"/>
  <c r="L154" i="9"/>
  <c r="S137" i="9"/>
  <c r="S40" i="10"/>
  <c r="K40" i="10"/>
  <c r="S378" i="9"/>
  <c r="N378" i="9"/>
  <c r="S150" i="10"/>
  <c r="S147" i="10"/>
  <c r="N46" i="9"/>
  <c r="S46" i="9"/>
  <c r="S324" i="9"/>
  <c r="L97" i="10"/>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27" i="9"/>
  <c r="AH527" i="9"/>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AO533" i="9"/>
  <c r="F37" i="17"/>
  <c r="AO578" i="10"/>
  <c r="S45" i="10"/>
  <c r="AF511" i="10"/>
  <c r="W22" i="13"/>
  <c r="N22" i="13"/>
  <c r="Q22" i="13"/>
  <c r="W30" i="13"/>
  <c r="Q30" i="13"/>
  <c r="N30" i="13"/>
  <c r="N13" i="13"/>
  <c r="W13" i="13"/>
  <c r="Q13" i="13"/>
  <c r="W33" i="13"/>
  <c r="Q33" i="13"/>
  <c r="N33" i="13"/>
  <c r="Q21" i="12"/>
  <c r="N21" i="12"/>
  <c r="W21" i="12"/>
  <c r="Q35" i="12"/>
  <c r="N35" i="12"/>
  <c r="W35" i="12"/>
  <c r="S163" i="9"/>
  <c r="N163" i="9"/>
  <c r="L13" i="9"/>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S319" i="10"/>
  <c r="Q319" i="10"/>
  <c r="Q326" i="10"/>
  <c r="F51" i="10" a="1"/>
  <c r="F51" i="10" s="1"/>
  <c r="Z517" i="10" s="1"/>
  <c r="AI517" i="10" s="1"/>
  <c r="K448" i="9"/>
  <c r="M437" i="9"/>
  <c r="K439" i="9"/>
  <c r="K254" i="10"/>
  <c r="D109" i="9"/>
  <c r="E109" i="9" s="1"/>
  <c r="E97" i="9"/>
  <c r="D21" i="8"/>
  <c r="D106" i="9"/>
  <c r="E106" i="9" s="1"/>
  <c r="E114" i="9"/>
  <c r="F10" i="10" a="1"/>
  <c r="F10" i="10" s="1"/>
  <c r="AO541" i="9"/>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S253" i="10"/>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J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J113" i="10"/>
  <c r="L123" i="10"/>
  <c r="N113" i="10"/>
  <c r="N291" i="10"/>
  <c r="S291" i="10"/>
  <c r="S459" i="10"/>
  <c r="S14" i="13"/>
  <c r="U25" i="13"/>
  <c r="T16" i="13"/>
  <c r="T29" i="13"/>
  <c r="S68" i="10"/>
  <c r="N68" i="10"/>
  <c r="J187" i="9" l="1"/>
  <c r="N438" i="10"/>
  <c r="K82" i="9"/>
  <c r="J82" i="9" s="1"/>
  <c r="K31" i="9"/>
  <c r="S182" i="10"/>
  <c r="AF553" i="9"/>
  <c r="AN553" i="9" s="1"/>
  <c r="AO553" i="9" s="1"/>
  <c r="K31" i="10"/>
  <c r="K35" i="10"/>
  <c r="K39" i="10"/>
  <c r="K33" i="10"/>
  <c r="K32" i="10"/>
  <c r="K82" i="10"/>
  <c r="J82" i="10" s="1"/>
  <c r="K36" i="10"/>
  <c r="K38" i="10"/>
  <c r="K37" i="10"/>
  <c r="S425" i="10"/>
  <c r="B32" i="2"/>
  <c r="B56" i="2" s="1"/>
  <c r="N444" i="9"/>
  <c r="L27" i="10"/>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E45" i="2"/>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K54" i="10"/>
  <c r="AH582" i="10"/>
  <c r="N186" i="10"/>
  <c r="N44" i="10"/>
  <c r="AN517" i="10"/>
  <c r="AO517" i="10" s="1"/>
  <c r="AH517" i="10"/>
  <c r="N330" i="10"/>
  <c r="S380" i="10"/>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S183" i="10"/>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K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K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C27" i="17"/>
  <c r="S27" i="10"/>
  <c r="S28" i="10" s="1"/>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S381" i="10"/>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K72" i="10"/>
  <c r="Q14" i="12"/>
  <c r="N14" i="12"/>
  <c r="AL555" i="10"/>
  <c r="AN497" i="9"/>
  <c r="AO497" i="9" s="1"/>
  <c r="AH497" i="9"/>
  <c r="AE497" i="9"/>
  <c r="S83" i="9"/>
  <c r="L260" i="9"/>
  <c r="S259" i="9"/>
  <c r="S260" i="9" s="1"/>
  <c r="L268" i="9"/>
  <c r="K284" i="9" s="1"/>
  <c r="N259" i="9"/>
  <c r="N260" i="9" s="1"/>
  <c r="AN557" i="9"/>
  <c r="AH557" i="9"/>
  <c r="R103" i="9" l="1"/>
  <c r="R105" i="9"/>
  <c r="K136" i="10"/>
  <c r="K41" i="9"/>
  <c r="R103" i="10"/>
  <c r="K72" i="9"/>
  <c r="AH553" i="9"/>
  <c r="K303" i="9"/>
  <c r="N27" i="10"/>
  <c r="N85" i="10" s="1"/>
  <c r="S239" i="9"/>
  <c r="N239" i="9"/>
  <c r="N365" i="10"/>
  <c r="F429" i="10"/>
  <c r="S305" i="9"/>
  <c r="N305" i="9"/>
  <c r="K305" i="9"/>
  <c r="M385" i="9"/>
  <c r="K385" i="9"/>
  <c r="J390" i="9"/>
  <c r="AH520" i="9"/>
  <c r="AI520" i="9" s="1"/>
  <c r="K156" i="10"/>
  <c r="S156" i="10"/>
  <c r="C10" i="17"/>
  <c r="S109" i="9"/>
  <c r="S110" i="9" s="1"/>
  <c r="N109" i="9"/>
  <c r="L166" i="9"/>
  <c r="V109" i="9"/>
  <c r="P303" i="9"/>
  <c r="K106" i="9"/>
  <c r="M106" i="9"/>
  <c r="E425" i="10"/>
  <c r="AG497" i="9"/>
  <c r="AM497" i="9"/>
  <c r="R109" i="10"/>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F493" i="9"/>
  <c r="U5" i="9"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K427" i="9"/>
  <c r="S427" i="9"/>
  <c r="K227" i="10"/>
  <c r="AL576" i="11"/>
  <c r="AN570" i="11"/>
  <c r="AO570" i="11" s="1"/>
  <c r="AI526" i="10"/>
  <c r="AH526" i="10"/>
  <c r="X555" i="9"/>
  <c r="P27" i="9"/>
  <c r="P78" i="9"/>
  <c r="K156" i="9"/>
  <c r="S156" i="9"/>
  <c r="N156" i="9"/>
  <c r="F13" i="8"/>
  <c r="H13" i="8" s="1"/>
  <c r="G13" i="8"/>
  <c r="I13" i="8" s="1"/>
  <c r="C14" i="8"/>
  <c r="AI499" i="10"/>
  <c r="Y499" i="10"/>
  <c r="AG499" i="10" s="1"/>
  <c r="P109" i="10"/>
  <c r="R110"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R106" i="9"/>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AD506" i="9" l="1"/>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494" i="9"/>
  <c r="AL57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G72" i="8" l="1"/>
  <c r="I72" i="8" s="1"/>
  <c r="G33" i="17"/>
  <c r="E33" i="17"/>
  <c r="AF576" i="9"/>
  <c r="AN570" i="9"/>
  <c r="C74" i="8"/>
  <c r="AH570" i="9"/>
  <c r="AI570" i="9" s="1"/>
  <c r="AE570" i="9"/>
  <c r="AL576" i="9"/>
  <c r="AK570" i="9"/>
  <c r="AO570" i="9"/>
  <c r="E74" i="8"/>
  <c r="E75" i="8" s="1"/>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C20" i="17" l="1"/>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N576" i="9"/>
  <c r="AO576" i="9" s="1"/>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sharedStrings.xml><?xml version="1.0" encoding="utf-8"?>
<sst xmlns="http://schemas.openxmlformats.org/spreadsheetml/2006/main" count="25488" uniqueCount="3553">
  <si>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</si>
  <si>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</si>
  <si>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</si>
  <si>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</si>
  <si>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</si>
  <si>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</si>
  <si>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</si>
  <si>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</si>
  <si>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</si>
  <si>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</si>
  <si>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</si>
  <si>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</si>
  <si>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</si>
  <si>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</si>
  <si>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</si>
  <si>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</si>
  <si>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</si>
  <si>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</si>
  <si>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</si>
  <si>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</si>
  <si>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</si>
  <si>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</si>
  <si>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</si>
  <si>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</si>
  <si>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</si>
  <si>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</si>
  <si>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</si>
  <si>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</si>
  <si>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</si>
  <si>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</si>
  <si>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</si>
  <si>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</si>
  <si>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</si>
  <si>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</si>
  <si>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</si>
  <si>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</si>
  <si>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</si>
  <si>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</si>
  <si>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</si>
  <si>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</si>
  <si>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</si>
  <si>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</si>
  <si>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</si>
  <si>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</si>
  <si>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</si>
  <si>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</si>
  <si>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</si>
  <si>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</si>
  <si>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</si>
  <si>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</si>
  <si>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</si>
  <si>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</si>
  <si>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</si>
  <si>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</si>
  <si>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</si>
  <si>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</si>
  <si>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</si>
  <si>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</si>
  <si>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</si>
  <si>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</si>
  <si>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</si>
  <si>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</si>
  <si>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</si>
  <si>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</si>
  <si>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</si>
  <si>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</si>
  <si>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</si>
  <si>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</si>
  <si>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</si>
  <si>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</si>
  <si>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</si>
  <si>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</si>
  <si>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</si>
  <si>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</si>
  <si>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</si>
  <si>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</si>
  <si>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</si>
  <si>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</si>
  <si>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</si>
  <si>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</si>
  <si>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</si>
  <si>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</si>
  <si>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</si>
  <si>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</si>
  <si>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</si>
  <si>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</si>
  <si>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</si>
  <si>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</si>
  <si>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</si>
  <si>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</si>
  <si>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</si>
  <si>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</si>
  <si>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</si>
  <si>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</si>
  <si>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</si>
  <si>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</si>
  <si>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</si>
  <si>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</si>
  <si>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</si>
  <si>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</si>
  <si>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</si>
  <si>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</si>
  <si>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</si>
  <si>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</si>
  <si>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</si>
  <si>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</si>
  <si>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</si>
  <si>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</si>
  <si>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</si>
  <si>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</si>
  <si>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</si>
  <si>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</si>
  <si>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</si>
  <si>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</si>
  <si>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</si>
  <si>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</si>
  <si>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</si>
  <si>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</si>
  <si>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</si>
  <si>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</si>
  <si>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</si>
  <si>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</si>
  <si>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</si>
  <si>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</si>
  <si>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</si>
  <si>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</si>
  <si>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</si>
  <si>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</si>
  <si>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</si>
  <si>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</si>
  <si>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</si>
  <si>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</si>
  <si>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</si>
  <si>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</si>
  <si>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</si>
  <si>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</si>
  <si>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</si>
  <si>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</si>
  <si>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</si>
  <si>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</si>
  <si>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</si>
  <si>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</si>
  <si>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</si>
  <si>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</si>
  <si>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</si>
  <si>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</si>
  <si>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</si>
  <si>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</si>
  <si>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</si>
  <si>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</si>
  <si>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</si>
  <si>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</si>
  <si>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</si>
  <si>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</si>
  <si>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</si>
  <si>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</si>
  <si>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</si>
  <si>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</si>
  <si>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</si>
  <si>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</si>
  <si>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</si>
  <si>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</si>
  <si>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</si>
  <si>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</si>
  <si>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</si>
  <si>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</si>
  <si>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</si>
  <si>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</si>
  <si>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</si>
  <si>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</si>
  <si>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</si>
  <si>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</si>
  <si>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</si>
  <si>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</si>
  <si>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</si>
  <si>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</si>
  <si>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</si>
  <si>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</si>
  <si>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</si>
  <si>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</si>
  <si>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</si>
  <si>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</si>
  <si>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</si>
  <si>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</si>
  <si>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</si>
  <si>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</si>
  <si>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</si>
  <si>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</si>
  <si>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</si>
  <si>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</si>
  <si>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</si>
  <si>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</si>
  <si>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</si>
  <si>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</si>
  <si>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</si>
  <si>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</si>
  <si>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</si>
  <si>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</si>
  <si>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</si>
  <si>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</si>
  <si>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</si>
  <si>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</si>
  <si>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</si>
  <si>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</si>
  <si>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</si>
  <si>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</si>
  <si>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</si>
  <si>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</si>
  <si>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</si>
  <si>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</si>
  <si>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</si>
  <si>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</si>
  <si>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</si>
  <si>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</si>
  <si>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</si>
  <si>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</si>
  <si>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</si>
  <si>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</si>
  <si>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</si>
  <si>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</si>
  <si>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</si>
  <si>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</si>
  <si>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</si>
  <si>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</si>
  <si>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</si>
  <si>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</si>
  <si>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</si>
  <si>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</si>
  <si>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</si>
  <si>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</si>
  <si>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</si>
  <si>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</si>
  <si>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</si>
  <si>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</si>
  <si>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</si>
  <si>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</si>
  <si>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</si>
  <si>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</si>
  <si>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</si>
  <si>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</si>
  <si>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</si>
  <si>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</si>
  <si>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</si>
  <si>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</si>
  <si>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</si>
  <si>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</si>
  <si>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</si>
  <si>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</si>
  <si>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</si>
  <si>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</si>
  <si>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</si>
  <si>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</si>
  <si>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</si>
  <si>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</si>
  <si>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</si>
  <si>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</si>
  <si>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</si>
  <si>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</si>
  <si>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</si>
  <si>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</si>
  <si>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</si>
  <si>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</si>
  <si>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</si>
  <si>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</si>
  <si>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</si>
  <si>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</si>
  <si>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</si>
  <si>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</si>
  <si>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</si>
  <si>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</si>
  <si>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</si>
  <si>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</si>
  <si>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</si>
  <si>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</si>
  <si>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</si>
  <si>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</si>
  <si>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</si>
  <si>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</si>
  <si>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</si>
  <si>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</si>
  <si>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</si>
  <si>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</si>
  <si>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</si>
  <si>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</si>
  <si>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</si>
  <si>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</si>
  <si>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</si>
  <si>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</si>
  <si>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</si>
  <si>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</si>
  <si>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</si>
  <si>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</si>
  <si>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</si>
  <si>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</si>
  <si>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</si>
  <si>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</si>
  <si>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</si>
  <si>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</si>
  <si>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</si>
  <si>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</si>
  <si>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</si>
  <si>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</si>
  <si>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</si>
  <si>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</si>
  <si>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</si>
  <si>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</si>
  <si>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</si>
  <si>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</si>
  <si>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</si>
  <si>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</si>
  <si>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</si>
  <si>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</si>
  <si>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</si>
  <si>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</si>
  <si>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</si>
  <si>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</si>
  <si>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</si>
  <si>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</si>
  <si>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</si>
  <si>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</si>
  <si>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</si>
  <si>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</si>
  <si>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</si>
  <si>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</si>
  <si>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</si>
  <si>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</si>
  <si>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</si>
  <si>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</si>
  <si>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</si>
  <si>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</si>
  <si>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</si>
  <si>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</si>
  <si>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</si>
  <si>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</si>
  <si>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</si>
  <si>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</si>
  <si>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</si>
  <si>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</si>
  <si>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</si>
  <si>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</si>
  <si>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</si>
  <si>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</si>
  <si>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</si>
  <si>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</si>
  <si>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</si>
  <si>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</si>
  <si>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</si>
  <si>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</si>
  <si>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</si>
  <si>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</si>
  <si>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</si>
  <si>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</si>
  <si>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</si>
  <si>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</si>
  <si>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</si>
  <si>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</si>
  <si>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</si>
  <si>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</si>
  <si>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</si>
  <si>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</si>
  <si>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</si>
  <si>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</si>
  <si>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</si>
  <si>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</si>
  <si>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</si>
  <si>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</si>
  <si>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</si>
  <si>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</si>
  <si>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</si>
  <si>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</si>
  <si>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</si>
  <si>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</si>
  <si>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</si>
  <si>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</si>
  <si>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</si>
  <si>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</si>
  <si>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</si>
  <si>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</si>
  <si>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</si>
  <si>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</si>
  <si>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</si>
  <si>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</si>
  <si>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</si>
  <si>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</si>
  <si>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</si>
  <si>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</si>
  <si>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</si>
  <si>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</si>
  <si>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</si>
  <si>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</si>
  <si>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</si>
  <si>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</si>
  <si>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</si>
  <si>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</si>
  <si>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</si>
  <si>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</si>
  <si>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</si>
  <si>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</si>
  <si>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</si>
  <si>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</si>
  <si>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</si>
  <si>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</si>
  <si>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</si>
  <si>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</si>
  <si>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</si>
  <si>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</si>
  <si>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</si>
  <si>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</si>
  <si>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</si>
  <si>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</si>
  <si>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</si>
  <si>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</si>
  <si>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</si>
  <si>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</si>
  <si>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</si>
  <si>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</si>
  <si>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</si>
  <si>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</si>
  <si>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</si>
  <si>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</si>
  <si>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</si>
  <si>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</si>
  <si>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</si>
  <si>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</si>
  <si>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</si>
  <si>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</si>
  <si>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</si>
  <si>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</si>
  <si>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</si>
  <si>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</si>
  <si>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</si>
  <si>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</si>
  <si>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</si>
  <si>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</si>
  <si>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</si>
  <si>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</si>
  <si>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</si>
  <si>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</si>
  <si>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</si>
  <si>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</si>
  <si>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</si>
  <si>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</si>
  <si>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</si>
  <si>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</si>
  <si>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</si>
  <si>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</si>
  <si>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</si>
  <si>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</si>
  <si>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</si>
  <si>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</si>
  <si>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</si>
  <si>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</si>
  <si>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</si>
  <si>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</si>
  <si>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</si>
  <si>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</si>
  <si>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</si>
  <si>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</si>
  <si>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</si>
  <si>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</si>
  <si>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</si>
  <si>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</si>
  <si>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</si>
  <si>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</si>
  <si>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</si>
  <si>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</si>
  <si>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</si>
  <si>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</si>
  <si>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</si>
  <si>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</si>
  <si>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</si>
  <si>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</si>
  <si>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</si>
  <si>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</si>
  <si>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</si>
  <si>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</si>
  <si>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</si>
  <si>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</si>
  <si>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</si>
  <si>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</si>
  <si>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</si>
  <si>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</si>
  <si>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</si>
  <si>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</si>
  <si>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</si>
  <si>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</si>
  <si>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</si>
  <si>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</si>
  <si>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</si>
  <si>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</si>
  <si>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</si>
  <si>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</si>
  <si>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</si>
  <si>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</si>
  <si>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</si>
  <si>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</si>
  <si>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</si>
  <si>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</si>
  <si>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</si>
  <si>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</si>
  <si>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</si>
  <si>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</si>
  <si>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</si>
  <si>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</si>
  <si>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</si>
  <si>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</si>
  <si>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</si>
  <si>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</si>
  <si>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</si>
  <si>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</si>
  <si>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</si>
  <si>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</si>
  <si>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</si>
  <si>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</si>
  <si>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</si>
  <si>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</si>
  <si>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</si>
  <si>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</si>
  <si>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</si>
  <si>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</si>
  <si>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</si>
  <si>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</si>
  <si>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</si>
  <si>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</si>
  <si>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</si>
  <si>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</si>
  <si>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</si>
  <si>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</si>
  <si>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</si>
  <si>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</si>
  <si>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</si>
  <si>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</si>
  <si>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</si>
  <si>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</si>
  <si>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</si>
  <si>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</si>
  <si>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</si>
  <si>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</si>
  <si>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</si>
  <si>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</si>
  <si>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</si>
  <si>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</si>
  <si>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</si>
  <si>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</si>
  <si>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</si>
  <si>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</si>
  <si>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</si>
  <si>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</si>
  <si>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</si>
  <si>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</si>
  <si>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</si>
  <si>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</si>
  <si>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</si>
  <si>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</si>
  <si>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</si>
  <si>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</si>
  <si>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</si>
  <si>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</si>
  <si>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</si>
  <si>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</si>
  <si>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</si>
  <si>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</si>
  <si>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</si>
  <si>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</si>
  <si>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</si>
  <si>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</si>
  <si>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</si>
  <si>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</si>
  <si>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</si>
  <si>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</si>
  <si>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</si>
  <si>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</si>
  <si>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</si>
  <si>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</si>
  <si>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</si>
  <si>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</si>
  <si>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</si>
  <si>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</si>
  <si>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</si>
  <si>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</si>
  <si>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</si>
  <si>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</si>
  <si>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</si>
  <si>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</si>
  <si>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</si>
  <si>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</si>
  <si>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</si>
  <si>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</si>
  <si>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</si>
  <si>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</si>
  <si>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</si>
  <si>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</si>
  <si>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</si>
  <si>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</si>
  <si>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</si>
  <si>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</si>
  <si>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</si>
  <si>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</si>
  <si>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</si>
  <si>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</si>
  <si>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</si>
  <si>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</si>
  <si>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</si>
  <si>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</si>
  <si>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</si>
  <si>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</si>
  <si>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</si>
  <si>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</si>
  <si>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</si>
  <si>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</si>
  <si>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</si>
  <si>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</si>
  <si>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</si>
  <si>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</si>
  <si>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</si>
  <si>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</si>
  <si>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</si>
  <si>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</si>
  <si>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</si>
  <si>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</si>
  <si>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</si>
  <si>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</si>
  <si>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</si>
  <si>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</si>
  <si>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</si>
  <si>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</si>
  <si>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</si>
  <si>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</si>
  <si>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</si>
  <si>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</si>
  <si>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</si>
  <si>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</si>
  <si>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</si>
  <si>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</si>
  <si>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</si>
  <si>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</si>
  <si>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</si>
  <si>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</si>
  <si>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</si>
  <si>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</si>
  <si>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</si>
  <si>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</si>
  <si>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</si>
  <si>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</si>
  <si>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</si>
  <si>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</si>
  <si>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</si>
  <si>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</si>
  <si>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</si>
  <si>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</si>
  <si>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</si>
  <si>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</si>
  <si>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</si>
  <si>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</si>
  <si>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</si>
  <si>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</si>
  <si>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</si>
  <si>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</si>
  <si>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</si>
  <si>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</si>
  <si>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</si>
  <si>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</si>
  <si>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</si>
  <si>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</si>
  <si>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</si>
  <si>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</si>
  <si>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</si>
  <si>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</si>
  <si>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</si>
  <si>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</si>
  <si>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</si>
  <si>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</si>
  <si>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</si>
  <si>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</si>
  <si>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</si>
  <si>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</si>
  <si>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</si>
  <si>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</si>
  <si>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</si>
  <si>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</si>
  <si>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</si>
  <si>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</si>
  <si>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</si>
  <si>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</si>
  <si>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</si>
  <si>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</si>
  <si>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</si>
  <si>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</si>
  <si>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</si>
  <si>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</si>
  <si>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</si>
  <si>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</si>
  <si>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</si>
  <si>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</si>
  <si>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</si>
  <si>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</si>
  <si>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</si>
  <si>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</si>
  <si>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</si>
  <si>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</si>
  <si>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</si>
  <si>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</si>
  <si>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</si>
  <si>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</si>
  <si>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</si>
  <si>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</si>
  <si>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</si>
  <si>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</si>
  <si>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</si>
  <si>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</si>
  <si>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</si>
  <si>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</si>
  <si>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</si>
  <si>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</si>
  <si>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</si>
  <si>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</si>
  <si>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</si>
  <si>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</si>
  <si>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</si>
  <si>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</si>
  <si>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</si>
  <si>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</si>
  <si>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</si>
  <si>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</si>
  <si>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</si>
  <si>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</si>
  <si>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</si>
  <si>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</si>
  <si>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</si>
  <si>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</si>
  <si>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</si>
  <si>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</si>
  <si>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</si>
  <si>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</si>
  <si>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</si>
  <si>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</si>
  <si>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</si>
  <si>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</si>
  <si>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</si>
  <si>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</si>
  <si>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</si>
  <si>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</si>
  <si>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</si>
  <si>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</si>
  <si>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</si>
  <si>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</si>
  <si>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</si>
  <si>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</si>
  <si>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</si>
  <si>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</si>
  <si>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</si>
  <si>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</si>
  <si>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</si>
  <si>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</si>
  <si>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</si>
  <si>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</si>
  <si>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</si>
  <si>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</si>
  <si>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</si>
  <si>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</si>
  <si>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</si>
  <si>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</si>
  <si>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</si>
  <si>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</si>
  <si>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</si>
  <si>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</si>
  <si>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</si>
  <si>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</si>
  <si>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</si>
  <si>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</si>
  <si>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</si>
  <si>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</si>
  <si>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</si>
  <si>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</si>
  <si>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</si>
  <si>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</si>
  <si>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</si>
  <si>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</si>
  <si>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</si>
  <si>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</si>
  <si>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</si>
  <si>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</si>
  <si>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</si>
  <si>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</si>
  <si>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</si>
  <si>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</si>
  <si>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</si>
  <si>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</si>
  <si>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</si>
  <si>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</si>
  <si>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</si>
  <si>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</si>
  <si>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</si>
  <si>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</si>
  <si>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</si>
  <si>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</si>
  <si>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</si>
  <si>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</si>
  <si>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</si>
  <si>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</si>
  <si>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</si>
  <si>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</si>
  <si>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</si>
  <si>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</si>
  <si>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</si>
  <si>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</si>
  <si>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</si>
  <si>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</si>
  <si>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</si>
  <si>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</si>
  <si>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</si>
  <si>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</si>
  <si>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</si>
  <si>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</si>
  <si>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</si>
  <si>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</si>
  <si>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</si>
  <si>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</si>
  <si>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</si>
  <si>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</si>
  <si>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</si>
  <si>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</si>
  <si>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</si>
  <si>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</si>
  <si>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</si>
  <si>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</si>
  <si>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</si>
  <si>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</si>
  <si>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</si>
  <si>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</si>
  <si>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</si>
  <si>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</si>
  <si>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</si>
  <si>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</si>
  <si>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</si>
  <si>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</si>
  <si>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</si>
  <si>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</si>
  <si>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</si>
  <si>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</si>
  <si>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</si>
  <si>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</si>
  <si>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</si>
  <si>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</si>
  <si>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</si>
  <si>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</si>
  <si>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</si>
  <si>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</si>
  <si>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</si>
  <si>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</si>
  <si>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</si>
  <si>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</si>
  <si>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</si>
  <si>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</si>
  <si>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</si>
  <si>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</si>
  <si>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</si>
  <si>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</si>
  <si>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</si>
  <si>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</si>
  <si>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</si>
  <si>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</si>
  <si>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</si>
  <si>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</si>
  <si>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</si>
  <si>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</si>
  <si>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</si>
  <si>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</si>
  <si>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</si>
  <si>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</si>
  <si>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</si>
  <si>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</si>
  <si>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</si>
  <si>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</si>
  <si>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</si>
  <si>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</si>
  <si>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</si>
  <si>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</si>
  <si>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</si>
  <si>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</si>
  <si>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</si>
  <si>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</si>
  <si>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</si>
  <si>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</si>
  <si>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</si>
  <si>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</si>
  <si>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</si>
  <si>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</si>
  <si>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</si>
  <si>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</si>
  <si>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</si>
  <si>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</si>
  <si>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</si>
  <si>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</si>
  <si>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</si>
  <si>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</si>
  <si>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</si>
  <si>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</si>
  <si>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</si>
  <si>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</si>
  <si>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</si>
  <si>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</si>
  <si>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</si>
  <si>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</si>
  <si>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</si>
  <si>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</si>
  <si>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</si>
  <si>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</si>
  <si>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</si>
  <si>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</si>
  <si>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</si>
  <si>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</si>
  <si>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</si>
  <si>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</si>
  <si>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</si>
  <si>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</si>
  <si>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</si>
  <si>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</si>
  <si>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</si>
  <si>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</si>
  <si>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</si>
  <si>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</si>
  <si>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</si>
  <si>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</si>
  <si>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</si>
  <si>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</si>
  <si>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</si>
  <si>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</si>
  <si>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</si>
  <si>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</si>
  <si>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</si>
  <si>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</si>
  <si>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</si>
  <si>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</si>
  <si>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</si>
  <si>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</si>
  <si>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</si>
  <si>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</si>
  <si>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</si>
  <si>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</si>
  <si>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</si>
  <si>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</si>
  <si>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</si>
  <si>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</si>
  <si>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</si>
  <si>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</si>
  <si>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</si>
  <si>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</si>
  <si>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</si>
  <si>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</si>
  <si>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</si>
  <si>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</si>
  <si>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</si>
  <si>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</si>
  <si>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</si>
  <si>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</si>
  <si>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</si>
  <si>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</si>
  <si>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</si>
  <si>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</si>
  <si>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</si>
  <si>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</si>
  <si>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</si>
  <si>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</si>
  <si>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</si>
  <si>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</si>
  <si>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</si>
  <si>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</si>
  <si>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</si>
  <si>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</si>
  <si>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</si>
  <si>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</si>
  <si>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</si>
  <si>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</si>
  <si>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</si>
  <si>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</si>
  <si>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</si>
  <si>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</si>
  <si>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</si>
  <si>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</si>
  <si>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</si>
  <si>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</si>
  <si>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</si>
  <si>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</si>
  <si>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</si>
  <si>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</si>
  <si>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</si>
  <si>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</si>
  <si>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</si>
  <si>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</si>
  <si>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</si>
  <si>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</si>
  <si>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</si>
  <si>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</si>
  <si>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</si>
  <si>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</si>
  <si>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</si>
  <si>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</si>
  <si>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</si>
  <si>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</si>
  <si>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</si>
  <si>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</si>
  <si>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</si>
  <si>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</si>
  <si>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</si>
  <si>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</si>
  <si>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</si>
  <si>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</si>
  <si>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</si>
  <si>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</si>
  <si>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</si>
  <si>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</si>
  <si>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</si>
  <si>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</si>
  <si>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</si>
  <si>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</si>
  <si>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</si>
  <si>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</si>
  <si>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</si>
  <si>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</si>
  <si>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</si>
  <si>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</si>
  <si>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</si>
  <si>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</si>
  <si>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</si>
  <si>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</si>
  <si>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</si>
  <si>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</si>
  <si>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</si>
  <si>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</si>
  <si>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</si>
  <si>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</si>
  <si>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</si>
  <si>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</si>
  <si>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</si>
  <si>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</si>
  <si>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</si>
  <si>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</si>
  <si>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</si>
  <si>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</si>
  <si>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</si>
  <si>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</si>
  <si>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</si>
  <si>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</si>
  <si>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</si>
  <si>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</si>
  <si>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</si>
  <si>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</si>
  <si>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</si>
  <si>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</si>
  <si>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</si>
  <si>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</si>
  <si>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</si>
  <si>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</si>
  <si>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</si>
  <si>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</si>
  <si>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</si>
  <si>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</si>
  <si>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</si>
  <si>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</si>
  <si>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</si>
  <si>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</si>
  <si>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</si>
  <si>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</si>
  <si>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</si>
  <si>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</si>
  <si>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</si>
  <si>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</si>
  <si>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</si>
  <si>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</si>
  <si>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</si>
  <si>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</si>
  <si>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</si>
  <si>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</si>
  <si>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</si>
  <si>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</si>
  <si>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</si>
  <si>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</si>
  <si>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</si>
  <si>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</si>
  <si>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</si>
  <si>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</si>
  <si>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</si>
  <si>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</si>
  <si>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</si>
  <si>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</si>
  <si>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</si>
  <si>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</si>
  <si>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</si>
  <si>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</si>
  <si>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</si>
  <si>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</si>
  <si>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</si>
  <si>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</si>
  <si>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</si>
  <si>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</si>
  <si>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</si>
  <si>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</si>
  <si>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</si>
  <si>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</si>
  <si>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</si>
  <si>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</si>
  <si>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</si>
  <si>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</si>
  <si>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</si>
  <si>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</si>
  <si>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</si>
  <si>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</si>
  <si>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</si>
  <si>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</si>
  <si>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</si>
  <si>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</si>
  <si>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</si>
  <si>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</si>
  <si>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</si>
  <si>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</si>
  <si>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</si>
  <si>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</si>
  <si>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</si>
  <si>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</si>
  <si>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</si>
  <si>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</si>
  <si>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</si>
  <si>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</si>
  <si>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</si>
  <si>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</si>
  <si>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</si>
  <si>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</si>
  <si>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</si>
  <si>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</si>
  <si>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</si>
  <si>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</si>
  <si>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</si>
  <si>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</si>
  <si>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</si>
  <si>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</si>
  <si>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</si>
  <si>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</si>
  <si>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</si>
  <si>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</si>
  <si>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</si>
  <si>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</si>
  <si>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</si>
  <si>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</si>
  <si>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</si>
  <si>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</si>
  <si>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</si>
  <si>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</si>
  <si>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</si>
  <si>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</si>
  <si>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</si>
  <si>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</si>
  <si>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</si>
  <si>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</si>
  <si>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</si>
  <si>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</si>
  <si>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</si>
  <si>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</si>
  <si>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</si>
  <si>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</si>
  <si>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</si>
  <si>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</si>
  <si>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</si>
  <si>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</si>
  <si>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</si>
  <si>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</si>
  <si>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</si>
  <si>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</si>
  <si>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</si>
  <si>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</si>
  <si>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</si>
  <si>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</si>
  <si>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</si>
  <si>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</si>
  <si>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</si>
  <si>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</si>
  <si>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</si>
  <si>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</si>
  <si>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</si>
  <si>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</si>
  <si>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</si>
  <si>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</si>
  <si>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</si>
  <si>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</si>
  <si>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</si>
  <si>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</si>
  <si>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</si>
  <si>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</si>
  <si>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</si>
  <si>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</si>
  <si>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</si>
  <si>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</si>
  <si>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</si>
  <si>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</si>
  <si>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</si>
  <si>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</si>
  <si>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</si>
  <si>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</si>
  <si>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</si>
  <si>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</si>
  <si>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</si>
  <si>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</si>
  <si>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</si>
  <si>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</si>
  <si>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</si>
  <si>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</si>
  <si>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</si>
  <si>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</si>
  <si>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</si>
  <si>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</si>
  <si>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</si>
  <si>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</si>
  <si>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</si>
  <si>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</si>
  <si>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</si>
  <si>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</si>
  <si>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</si>
  <si>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</si>
  <si>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</si>
  <si>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</si>
  <si>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</si>
  <si>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</si>
  <si>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</si>
  <si>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</si>
  <si>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</si>
  <si>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</si>
  <si>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</si>
  <si>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</si>
  <si>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</si>
  <si>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</si>
  <si>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</si>
  <si>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</si>
  <si>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</si>
  <si>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</si>
  <si>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</si>
  <si>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</si>
  <si>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</si>
  <si>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</si>
  <si>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</si>
  <si>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</si>
  <si>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</si>
  <si>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</si>
  <si>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</si>
  <si>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</si>
  <si>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</si>
  <si>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</si>
  <si>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</si>
  <si>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</si>
  <si>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</si>
  <si>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</si>
  <si>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</si>
  <si>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</si>
  <si>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</si>
  <si>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</si>
  <si>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</si>
  <si>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</si>
  <si>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</si>
  <si>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</si>
  <si>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</si>
  <si>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</si>
  <si>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</si>
  <si>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</si>
  <si>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</si>
  <si>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</si>
  <si>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</si>
  <si>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</si>
  <si>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</si>
  <si>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</si>
  <si>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</si>
  <si>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</si>
  <si>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</si>
  <si>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</si>
  <si>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</si>
  <si>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</si>
  <si>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</si>
  <si>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</si>
  <si>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</si>
  <si>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</si>
  <si>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</si>
  <si>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</si>
  <si>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</si>
  <si>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</si>
  <si>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</si>
  <si>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</si>
  <si>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</si>
  <si>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</si>
  <si>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</si>
  <si>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</si>
  <si>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</si>
  <si>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</si>
  <si>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</si>
  <si>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</si>
  <si>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</si>
  <si>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</si>
  <si>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</si>
  <si>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</si>
  <si>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</si>
  <si>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</si>
  <si>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</si>
  <si>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</si>
  <si>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</si>
  <si>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</si>
  <si>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</si>
  <si>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</si>
  <si>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</si>
  <si>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</si>
  <si>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</si>
  <si>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</si>
  <si>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</si>
  <si>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</si>
  <si>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</si>
  <si>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</si>
  <si>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</si>
  <si>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</si>
  <si>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</si>
  <si>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</si>
  <si>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</si>
  <si>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</si>
  <si>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</si>
  <si>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</si>
  <si>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</si>
  <si>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</si>
  <si>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</si>
  <si>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</si>
  <si>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</si>
  <si>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</si>
  <si>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</si>
  <si>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</si>
  <si>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</si>
  <si>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</si>
  <si>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</si>
  <si>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</si>
  <si>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</si>
  <si>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</si>
  <si>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</si>
  <si>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</si>
  <si>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</si>
  <si>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</si>
  <si>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</si>
  <si>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</si>
  <si>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</si>
  <si>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</si>
  <si>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</si>
  <si>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</si>
  <si>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</si>
  <si>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</si>
  <si>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</si>
  <si>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</si>
  <si>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</si>
  <si>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</si>
  <si>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</si>
  <si>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</si>
  <si>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</si>
  <si>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</si>
  <si>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</si>
  <si>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</si>
  <si>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</si>
  <si>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</si>
  <si>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</si>
  <si>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</si>
  <si>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</si>
  <si>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</si>
  <si>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</si>
  <si>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</si>
  <si>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</si>
  <si>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</si>
  <si>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</si>
  <si>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</si>
  <si>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</si>
  <si>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</si>
  <si>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</si>
  <si>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</si>
  <si>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</si>
  <si>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</si>
  <si>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</si>
  <si>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</si>
  <si>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</si>
  <si>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</si>
  <si>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</si>
  <si>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</si>
  <si>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</si>
  <si>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</si>
  <si>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</si>
  <si>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</si>
  <si>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</si>
  <si>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</si>
  <si>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</si>
  <si>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</si>
  <si>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</si>
  <si>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</si>
  <si>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</si>
  <si>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</si>
  <si>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</si>
  <si>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</si>
  <si>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</si>
  <si>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</si>
  <si>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</si>
  <si>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</si>
  <si>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</si>
  <si>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</si>
  <si>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</si>
  <si>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</si>
  <si>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</si>
  <si>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</si>
  <si>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</si>
  <si>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</si>
  <si>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</si>
  <si>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</si>
  <si>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</si>
  <si>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</si>
  <si>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</si>
  <si>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</si>
  <si>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</si>
  <si>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</si>
  <si>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</si>
  <si>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</si>
  <si>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</si>
  <si>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</si>
  <si>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</si>
  <si>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</si>
  <si>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</si>
  <si>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</si>
  <si>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</si>
  <si>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</si>
  <si>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</si>
  <si>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</si>
  <si>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</si>
  <si>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</si>
  <si>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</si>
  <si>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</si>
  <si>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</si>
  <si>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</si>
  <si>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</si>
  <si>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</si>
  <si>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</si>
  <si>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</si>
  <si>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</si>
  <si>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</si>
  <si>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</si>
  <si>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</si>
  <si>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</si>
  <si>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</si>
  <si>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</si>
  <si>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</si>
  <si>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</si>
  <si>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</si>
  <si>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</si>
  <si>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</si>
  <si>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</si>
  <si>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</si>
  <si>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</si>
  <si>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</si>
  <si>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</si>
  <si>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</si>
  <si>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</si>
  <si>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</si>
  <si>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</si>
  <si>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</si>
  <si>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</si>
  <si>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</si>
  <si>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</si>
  <si>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</si>
  <si>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</si>
  <si>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</si>
  <si>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</si>
  <si>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</si>
  <si>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</si>
  <si>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</si>
  <si>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</si>
  <si>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</si>
  <si>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</si>
  <si>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</si>
  <si>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</si>
  <si>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</si>
  <si>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</si>
  <si>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</si>
  <si>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</si>
  <si>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</si>
  <si>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</si>
  <si>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</si>
  <si>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</si>
  <si>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</si>
  <si>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</si>
  <si>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</si>
  <si>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</si>
  <si>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</si>
  <si>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</si>
  <si>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</si>
  <si>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</si>
  <si>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</si>
  <si>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</si>
  <si>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</si>
  <si>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</si>
  <si>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</si>
  <si>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</si>
  <si>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</si>
  <si>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</si>
  <si>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</si>
  <si>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</si>
  <si>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</si>
  <si>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</si>
  <si>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</si>
  <si>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</si>
  <si>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</si>
  <si>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</si>
  <si>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</si>
  <si>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</si>
  <si>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</si>
  <si>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</si>
  <si>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</si>
  <si>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</si>
  <si>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</si>
  <si>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</si>
  <si>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</si>
  <si>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</si>
  <si>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</si>
  <si>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</si>
  <si>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</si>
  <si>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</si>
  <si>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</si>
  <si>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</si>
  <si>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</si>
  <si>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</si>
  <si>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</si>
  <si>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</si>
  <si>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</si>
  <si>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</si>
  <si>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</si>
  <si>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</si>
  <si>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</si>
  <si>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</si>
  <si>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</si>
  <si>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</si>
  <si>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</si>
  <si>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</si>
  <si>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</si>
  <si>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</si>
  <si>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</si>
  <si>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</si>
  <si>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</si>
  <si>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</si>
  <si>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</si>
  <si>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</si>
  <si>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</si>
  <si>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</si>
  <si>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</si>
  <si>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</si>
  <si>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</si>
  <si>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</si>
  <si>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</si>
  <si>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</si>
  <si>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</si>
  <si>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</si>
  <si>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</si>
  <si>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</si>
  <si>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</si>
  <si>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</si>
  <si>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</si>
  <si>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</si>
  <si>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</si>
  <si>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</si>
  <si>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</si>
  <si>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</si>
  <si>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</si>
  <si>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</si>
  <si>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</si>
  <si>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</si>
  <si>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</si>
  <si>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</si>
  <si>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</si>
  <si>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</si>
  <si>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</si>
  <si>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</si>
  <si>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</si>
  <si>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</si>
  <si>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</si>
  <si>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</si>
  <si>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</si>
  <si>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</si>
  <si>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</si>
  <si>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</si>
  <si>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</si>
  <si>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</si>
  <si>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</si>
  <si>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</si>
  <si>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</si>
  <si>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</si>
  <si>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</si>
  <si>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</si>
  <si>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</si>
  <si>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</si>
  <si>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</si>
  <si>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</si>
  <si>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</si>
  <si>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</si>
  <si>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</si>
  <si>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</si>
  <si>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</si>
  <si>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</si>
  <si>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</si>
  <si>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</si>
  <si>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</si>
  <si>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</si>
  <si>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</si>
  <si>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</si>
  <si>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</si>
  <si>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</si>
  <si>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</si>
  <si>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</si>
  <si>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</si>
  <si>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</si>
  <si>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</si>
  <si>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</si>
  <si>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</si>
  <si>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</si>
  <si>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</si>
  <si>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</si>
  <si>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</si>
  <si>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</si>
  <si>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</si>
  <si>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</si>
  <si>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</si>
  <si>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</si>
  <si>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</si>
  <si>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</si>
  <si>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</si>
  <si>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</si>
  <si>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</si>
  <si>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</si>
  <si>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</si>
  <si>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</si>
  <si>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</si>
  <si>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</si>
  <si>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</si>
  <si>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</si>
  <si>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</si>
  <si>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</si>
  <si>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</si>
  <si>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</si>
  <si>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</si>
  <si>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</si>
  <si>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</si>
  <si>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</si>
  <si>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</si>
  <si>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</si>
  <si>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</si>
  <si>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</si>
  <si>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</si>
  <si>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</si>
  <si>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</si>
  <si>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</si>
  <si>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</si>
  <si>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</si>
  <si>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</si>
  <si>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</si>
  <si>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</si>
  <si>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</si>
  <si>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</si>
  <si>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</si>
  <si>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</si>
  <si>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</si>
  <si>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</si>
  <si>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</si>
  <si>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</si>
  <si>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</si>
  <si>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</si>
  <si>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</si>
  <si>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</si>
  <si>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</si>
  <si>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</si>
  <si>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</si>
  <si>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</si>
  <si>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</si>
  <si>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</si>
  <si>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</si>
  <si>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</si>
  <si>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</si>
  <si>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</si>
  <si>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</si>
  <si>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</si>
  <si>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</si>
  <si>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</si>
  <si>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</si>
  <si>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</si>
  <si>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</si>
  <si>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</si>
  <si>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</si>
  <si>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</si>
  <si>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</si>
  <si>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</si>
  <si>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</si>
  <si>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</si>
  <si>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</si>
  <si>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</si>
  <si>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</si>
  <si>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</si>
  <si>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</si>
  <si>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</si>
  <si>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</si>
  <si>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</si>
  <si>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</si>
  <si>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</si>
  <si>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</si>
  <si>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</si>
  <si>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</si>
  <si>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</si>
  <si>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</si>
  <si>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</si>
  <si>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</si>
  <si>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</si>
  <si>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</si>
  <si>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</si>
  <si>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</si>
  <si>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</si>
  <si>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</si>
  <si>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</si>
  <si>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</si>
  <si>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</si>
  <si>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</si>
  <si>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</si>
  <si>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</si>
  <si>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</si>
  <si>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</si>
  <si>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</si>
  <si>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</si>
  <si>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</si>
  <si>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</si>
  <si>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</si>
  <si>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</si>
  <si>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</si>
  <si>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</si>
  <si>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</si>
  <si>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</si>
  <si>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</si>
  <si>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</si>
  <si>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</si>
  <si>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</si>
  <si>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</si>
  <si>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</si>
  <si>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</si>
  <si>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</si>
  <si>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</si>
  <si>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</si>
  <si>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</si>
  <si>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</si>
  <si>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</si>
  <si>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</si>
  <si>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</si>
  <si>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</si>
  <si>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</si>
  <si>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</si>
  <si>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</si>
  <si>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</si>
  <si>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</si>
  <si>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</si>
  <si>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</si>
  <si>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</si>
  <si>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</si>
  <si>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</si>
  <si>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</si>
  <si>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</si>
  <si>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</si>
  <si>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</si>
  <si>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</si>
  <si>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</si>
  <si>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</si>
  <si>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</si>
  <si>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</si>
  <si>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</si>
  <si>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</si>
  <si>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</si>
  <si>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</si>
  <si>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</si>
  <si>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</si>
  <si>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</si>
  <si>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</si>
  <si>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</si>
  <si>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</si>
  <si>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</si>
  <si>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</si>
  <si>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</si>
  <si>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</si>
  <si>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</si>
  <si>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</si>
  <si>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</si>
  <si>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</si>
  <si>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</si>
  <si>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</si>
  <si>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</si>
  <si>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</si>
  <si>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</si>
  <si>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</si>
  <si>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</si>
  <si>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</si>
  <si>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</si>
  <si>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</si>
  <si>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</si>
  <si>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</si>
  <si>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</si>
  <si>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</si>
  <si>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</si>
  <si>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</si>
  <si>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</si>
  <si>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</si>
  <si>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</si>
  <si>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</si>
  <si>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</si>
  <si>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</si>
  <si>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</si>
  <si>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</si>
  <si>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</si>
  <si>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</si>
  <si>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</si>
  <si>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</si>
  <si>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</si>
  <si>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</si>
  <si>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</si>
  <si>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</si>
  <si>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</si>
  <si>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</si>
  <si>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</si>
  <si>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</si>
  <si>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</si>
  <si>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</si>
  <si>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</si>
  <si>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</si>
  <si>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</si>
  <si>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</si>
  <si>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</si>
  <si>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</si>
  <si>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</si>
  <si>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</si>
  <si>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</si>
  <si>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</si>
  <si>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</si>
  <si>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</si>
  <si>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</si>
  <si>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</si>
  <si>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</si>
  <si>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</si>
  <si>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</si>
  <si>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</si>
  <si>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</si>
  <si>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</si>
  <si>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</si>
  <si>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</si>
  <si>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</si>
  <si>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</si>
  <si>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</si>
  <si>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</si>
  <si>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</si>
  <si>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</si>
  <si>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</si>
  <si>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</si>
  <si>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</si>
  <si>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</si>
  <si>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</si>
  <si>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</si>
  <si>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</si>
  <si>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</si>
  <si>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</si>
  <si>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</si>
  <si>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</si>
  <si>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</si>
  <si>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</si>
  <si>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</si>
  <si>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</si>
  <si>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</si>
  <si>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</si>
  <si>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</si>
  <si>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</si>
  <si>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</si>
  <si>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</si>
  <si>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</si>
  <si>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</si>
  <si>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</si>
  <si>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</si>
  <si>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</si>
  <si>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</si>
  <si>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</si>
  <si>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</si>
  <si>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</si>
  <si>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</si>
  <si>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</si>
  <si>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</si>
  <si>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</si>
  <si>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</si>
  <si>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</si>
  <si>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</si>
  <si>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</si>
  <si>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</si>
  <si>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</si>
  <si>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</si>
  <si>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</si>
  <si>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</si>
  <si>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</si>
  <si>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</si>
  <si>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</si>
  <si>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</si>
  <si>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</si>
  <si>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</si>
  <si>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</si>
  <si>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</si>
  <si>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</si>
  <si>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</si>
  <si>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</si>
  <si>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</si>
  <si>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</si>
  <si>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</si>
  <si>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</si>
  <si>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</si>
  <si>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</si>
  <si>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</si>
  <si>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</si>
  <si>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</si>
  <si>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</si>
  <si>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</si>
  <si>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</si>
  <si>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</si>
  <si>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</si>
  <si>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</si>
  <si>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</si>
  <si>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</si>
  <si>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</si>
  <si>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</si>
  <si>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</si>
  <si>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</si>
  <si>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</si>
  <si>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</si>
  <si>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</si>
  <si>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</si>
  <si>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</si>
  <si>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</si>
  <si>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</si>
  <si>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</si>
  <si>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</si>
  <si>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</si>
  <si>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</si>
  <si>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</si>
  <si>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</si>
  <si>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</si>
  <si>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</si>
  <si>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</si>
  <si>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</si>
  <si>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</si>
  <si>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</si>
  <si>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</si>
  <si>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</si>
  <si>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</si>
  <si>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</si>
  <si>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</si>
  <si>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</si>
  <si>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</si>
  <si>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</si>
  <si>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</si>
  <si>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</si>
  <si>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</si>
  <si>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</si>
  <si>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</si>
  <si>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</si>
  <si>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</si>
  <si>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</si>
  <si>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</si>
  <si>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</si>
  <si>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</si>
  <si>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</si>
  <si>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</si>
  <si>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</si>
  <si>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</si>
  <si>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</si>
  <si>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</si>
  <si>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</si>
  <si>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</si>
  <si>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</si>
  <si>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</si>
  <si>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</si>
  <si>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</si>
  <si>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</si>
  <si>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</si>
  <si>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</si>
  <si>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</si>
  <si>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</si>
  <si>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</si>
  <si>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</si>
  <si>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</si>
  <si>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</si>
  <si>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</si>
  <si>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</si>
  <si>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</si>
  <si>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</si>
  <si>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</si>
  <si>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</si>
  <si>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</si>
  <si>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</si>
  <si>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</si>
  <si>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</si>
  <si>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</si>
  <si>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</si>
  <si>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</si>
  <si>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</si>
  <si>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</si>
  <si>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</si>
  <si>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</si>
  <si>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</si>
  <si>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</si>
  <si>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</si>
  <si>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</si>
  <si>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</si>
  <si>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</si>
  <si>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</si>
  <si>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</si>
  <si>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</si>
  <si>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</si>
  <si>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</si>
  <si>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</si>
  <si>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</si>
  <si>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</si>
  <si>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</si>
  <si>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</si>
  <si>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</si>
  <si>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</si>
  <si>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</si>
  <si>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</si>
  <si>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</si>
  <si>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</si>
  <si>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</si>
  <si>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</si>
  <si>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</si>
  <si>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</si>
  <si>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</si>
  <si>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</si>
  <si>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</si>
  <si>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</si>
  <si>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</si>
  <si>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</si>
  <si>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</si>
  <si>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</si>
  <si>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</si>
  <si>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</si>
  <si>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</si>
  <si>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</si>
  <si>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</si>
  <si>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</si>
  <si>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</si>
  <si>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</si>
  <si>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</si>
  <si>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</si>
  <si>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</si>
  <si>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</si>
  <si>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</si>
  <si>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</si>
  <si>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</si>
  <si>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</si>
  <si>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</si>
  <si>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</si>
  <si>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</si>
  <si>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</si>
  <si>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</si>
  <si>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</si>
  <si>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</si>
  <si>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</si>
  <si>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</si>
  <si>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</si>
  <si>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</si>
  <si>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</si>
  <si>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</si>
  <si>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</si>
  <si>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</si>
  <si>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</si>
  <si>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</si>
  <si>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</si>
  <si>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</si>
  <si>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</si>
  <si>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</si>
  <si>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</si>
  <si>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</si>
  <si>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</si>
  <si>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</si>
  <si>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</si>
  <si>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</si>
  <si>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</si>
  <si>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</si>
  <si>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</si>
  <si>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</si>
  <si>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</si>
  <si>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</si>
  <si>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</si>
  <si>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</si>
  <si>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</si>
  <si>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</si>
  <si>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</si>
  <si>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</si>
  <si>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</si>
  <si>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</si>
  <si>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</si>
  <si>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</si>
  <si>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</si>
  <si>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</si>
  <si>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</si>
  <si>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</si>
  <si>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</si>
  <si>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</si>
  <si>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</si>
  <si>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</si>
  <si>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</si>
  <si>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</si>
  <si>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</si>
  <si>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</si>
  <si>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</si>
  <si>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</si>
  <si>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</si>
  <si>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</si>
  <si>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</si>
  <si>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</si>
  <si>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</si>
  <si>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</si>
  <si>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</si>
  <si>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</si>
  <si>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</si>
  <si>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</si>
  <si>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</si>
  <si>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</si>
  <si>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</si>
  <si>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</si>
  <si>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</si>
  <si>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</si>
  <si>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</si>
  <si>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</si>
  <si>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</si>
  <si>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</si>
  <si>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</si>
  <si>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</si>
  <si>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</si>
  <si>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</si>
  <si>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</si>
  <si>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</si>
  <si>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</si>
  <si>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</si>
  <si>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</si>
  <si>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</si>
  <si>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</si>
  <si>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</si>
  <si>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</si>
  <si>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</si>
  <si>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</si>
  <si>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</si>
  <si>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</si>
  <si>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</si>
  <si>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</si>
  <si>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</si>
  <si>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</si>
  <si>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</si>
  <si>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</si>
  <si>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</si>
  <si>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</si>
  <si>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</si>
  <si>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</si>
  <si>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</si>
  <si>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</si>
  <si>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</si>
  <si>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</si>
  <si>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</si>
  <si>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</si>
  <si>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</si>
  <si>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</si>
  <si>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</si>
  <si>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</si>
  <si>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</si>
  <si>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</si>
  <si>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</si>
  <si>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</si>
  <si>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</si>
  <si>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</si>
  <si>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</si>
  <si>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</si>
  <si>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</si>
  <si>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</si>
  <si>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</si>
  <si>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</si>
  <si>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</si>
  <si>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</si>
  <si>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</si>
  <si>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</si>
  <si>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</si>
  <si>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</si>
  <si>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</si>
  <si>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</si>
  <si>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</si>
  <si>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</si>
  <si>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</si>
  <si>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</si>
  <si>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</si>
  <si>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</si>
  <si>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</si>
  <si>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</si>
  <si>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</si>
  <si>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</si>
  <si>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</si>
  <si>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</si>
  <si>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</si>
  <si>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</si>
  <si>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</si>
  <si>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</si>
  <si>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</si>
  <si>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</si>
  <si>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</si>
  <si>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</si>
  <si>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</si>
  <si>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</si>
  <si>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</si>
  <si>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</si>
  <si>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</si>
  <si>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</si>
  <si>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</si>
  <si>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</si>
  <si>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</si>
  <si>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</si>
  <si>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</si>
  <si>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</si>
  <si>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</si>
  <si>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</si>
  <si>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</si>
  <si>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</si>
  <si>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</si>
  <si>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</si>
  <si>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</si>
  <si>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</si>
  <si>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</si>
  <si>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</si>
  <si>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</si>
  <si>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</si>
  <si>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</si>
  <si>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</si>
  <si>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</si>
  <si>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</si>
  <si>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</si>
  <si>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</si>
  <si>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</si>
  <si>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</si>
  <si>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</si>
  <si>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</si>
  <si>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</si>
  <si>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</si>
  <si>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</si>
  <si>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</si>
  <si>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</si>
  <si>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</si>
  <si>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</si>
  <si>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</si>
  <si>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</si>
  <si>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</si>
  <si>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</si>
  <si>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</si>
  <si>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</si>
  <si>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</si>
  <si>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</si>
  <si>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</si>
  <si>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</si>
  <si>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</si>
  <si>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</si>
  <si>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</si>
  <si>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</si>
  <si>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</si>
  <si>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</si>
  <si>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</si>
  <si>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</si>
  <si>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</si>
  <si>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</si>
  <si>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</si>
  <si>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</si>
  <si>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</si>
  <si>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</si>
  <si>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</si>
  <si>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</si>
  <si>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</si>
  <si>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</si>
  <si>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</si>
  <si>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</si>
  <si>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</si>
  <si>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</si>
  <si>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</si>
  <si>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</si>
  <si>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</si>
  <si>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</si>
  <si>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</si>
  <si>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</si>
  <si>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</si>
  <si>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</si>
  <si>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</si>
  <si>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</si>
  <si>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</si>
  <si>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</si>
  <si>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</si>
  <si>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</si>
  <si>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</si>
  <si>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</si>
  <si>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</si>
  <si>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</si>
  <si>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</si>
  <si>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</si>
  <si>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</si>
  <si>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</si>
  <si>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</si>
  <si>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</si>
  <si>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</si>
  <si>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</si>
  <si>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</si>
  <si>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</si>
  <si>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</si>
  <si>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</si>
  <si>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</si>
  <si>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</si>
  <si>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</si>
  <si>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</si>
  <si>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</si>
  <si>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</si>
  <si>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</si>
  <si>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</si>
  <si>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</si>
  <si>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</si>
  <si>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</si>
  <si>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</si>
  <si>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</si>
  <si>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</si>
  <si>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</si>
  <si>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</si>
  <si>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</si>
  <si>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</si>
  <si>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</si>
  <si>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</si>
  <si>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</si>
  <si>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</si>
  <si>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</si>
  <si>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</si>
  <si>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</si>
  <si>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</si>
  <si>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</si>
  <si>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</si>
  <si>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</si>
  <si>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</si>
  <si>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</si>
  <si>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</si>
  <si>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</si>
  <si>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</si>
  <si>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</si>
  <si>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</si>
  <si>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</si>
  <si>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</si>
  <si>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</si>
  <si>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</si>
  <si>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</si>
  <si>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</si>
  <si>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</si>
  <si>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</si>
  <si>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</si>
  <si>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</si>
  <si>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</si>
  <si>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</si>
  <si>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</si>
  <si>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</si>
  <si>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</si>
  <si>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</si>
  <si>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</si>
  <si>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</si>
  <si>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</si>
  <si>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</si>
  <si>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</si>
  <si>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</si>
  <si>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</si>
  <si>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</si>
  <si>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</si>
  <si>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</si>
  <si>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</si>
  <si>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</si>
  <si>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</si>
  <si>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</si>
  <si>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</si>
  <si>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</si>
  <si>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</si>
  <si>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</si>
  <si>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</si>
  <si>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</si>
  <si>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</si>
  <si>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</si>
  <si>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</si>
  <si>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</si>
  <si>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</si>
  <si>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</si>
  <si>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</si>
  <si>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</si>
  <si>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</si>
  <si>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</si>
  <si>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</si>
  <si>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</si>
  <si>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</si>
  <si>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</si>
  <si>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</si>
  <si>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</si>
  <si>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</si>
  <si>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</si>
  <si>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</si>
  <si>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</si>
  <si>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</si>
  <si>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</si>
  <si>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</si>
  <si>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</si>
  <si>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</si>
  <si>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</si>
  <si>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</si>
  <si>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</si>
  <si>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</si>
  <si>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</si>
  <si>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</si>
  <si>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</si>
  <si>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</si>
  <si>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</si>
  <si>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</si>
  <si>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</si>
  <si>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</si>
  <si>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</si>
  <si>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</si>
  <si>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</si>
  <si>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</si>
  <si>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</si>
  <si>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</si>
  <si>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</si>
  <si>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</si>
  <si>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</si>
  <si>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</si>
  <si>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</si>
  <si>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</si>
  <si>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</si>
  <si>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</si>
  <si>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</si>
  <si>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</si>
  <si>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</si>
  <si>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</si>
  <si>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</si>
  <si>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</si>
  <si>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</si>
  <si>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</si>
  <si>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</si>
  <si>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</si>
  <si>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</si>
  <si>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</si>
  <si>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</si>
  <si>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</si>
  <si>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</si>
  <si>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</si>
  <si>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</si>
  <si>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</si>
  <si>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</si>
  <si>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</si>
  <si>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</si>
  <si>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</si>
  <si>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</si>
  <si>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</si>
  <si>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</si>
  <si>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</si>
  <si>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</si>
  <si>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</si>
  <si>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</si>
  <si>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</si>
  <si>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</si>
  <si>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</si>
  <si>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</si>
  <si>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</si>
  <si>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</si>
  <si>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</si>
  <si>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</si>
  <si>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</si>
  <si>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</si>
  <si>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</si>
  <si>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</si>
  <si>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</si>
  <si>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</si>
  <si>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</si>
  <si>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</si>
  <si>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</si>
  <si>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</si>
  <si>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</si>
  <si>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</si>
  <si>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</si>
  <si>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</si>
  <si>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</si>
  <si>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</si>
  <si>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</si>
  <si>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</si>
  <si>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</si>
  <si>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</si>
  <si>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</si>
  <si>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</si>
  <si>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</si>
  <si>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</si>
  <si>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</si>
  <si>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</si>
  <si>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</si>
  <si>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</si>
  <si>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</si>
  <si>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</si>
  <si>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</si>
  <si>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</si>
  <si>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</si>
  <si>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</si>
  <si>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</si>
  <si>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</si>
  <si>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</si>
  <si>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</si>
  <si>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</si>
  <si>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</si>
  <si>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</si>
  <si>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</si>
  <si>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</si>
  <si>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</si>
  <si>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</si>
  <si>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</si>
  <si>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</si>
  <si>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</si>
  <si>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</si>
  <si>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</si>
  <si>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</si>
  <si>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</si>
  <si>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</si>
  <si>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</si>
  <si>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</si>
  <si>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</si>
  <si>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</si>
  <si>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</si>
  <si>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</si>
  <si>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</si>
  <si>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</si>
  <si>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</si>
  <si>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</si>
  <si>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</si>
  <si>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</si>
  <si>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</si>
  <si>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</si>
  <si>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</si>
  <si>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</si>
  <si>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</si>
  <si>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</si>
  <si>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</si>
  <si>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</si>
  <si>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</si>
  <si>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</si>
  <si>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</si>
  <si>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</si>
  <si>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</si>
  <si>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</si>
  <si>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</si>
  <si>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</si>
  <si>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</si>
  <si>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</si>
  <si>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</si>
  <si>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</si>
  <si>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</si>
  <si>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</si>
  <si>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</si>
  <si>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</si>
  <si>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</si>
  <si>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</si>
  <si>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</si>
  <si>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</si>
  <si>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</si>
  <si>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</si>
  <si>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</si>
  <si>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</si>
  <si>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</si>
  <si>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</si>
  <si>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</si>
  <si>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</si>
  <si>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</si>
  <si>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</si>
  <si>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</si>
  <si>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</si>
  <si>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</si>
  <si>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</si>
  <si>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</si>
  <si>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</si>
  <si>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</si>
  <si>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</si>
  <si>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</si>
  <si>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</si>
  <si>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</si>
  <si>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</si>
  <si>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</si>
  <si>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</si>
  <si>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</si>
  <si>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</si>
  <si>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</si>
  <si>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</si>
  <si>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</si>
  <si>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</si>
  <si>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</si>
  <si>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</si>
  <si>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</si>
  <si>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</si>
  <si>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</si>
  <si>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</si>
  <si>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</si>
  <si>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</si>
  <si>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</si>
  <si>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</si>
  <si>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</si>
  <si>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</si>
  <si>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</si>
  <si>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</si>
  <si>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</si>
  <si>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</si>
  <si>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</si>
  <si>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</si>
  <si>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</si>
  <si>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</si>
  <si>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</si>
  <si>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</si>
  <si>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</si>
  <si>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</si>
  <si>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</si>
  <si>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</si>
  <si>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</si>
  <si>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</si>
  <si>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</si>
  <si>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</si>
  <si>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</si>
  <si>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</si>
  <si>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</si>
  <si>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</si>
  <si>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</si>
  <si>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</si>
  <si>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</si>
  <si>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</si>
  <si>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</si>
  <si>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</si>
  <si>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</si>
  <si>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</si>
  <si>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</si>
  <si>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</si>
  <si>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</si>
  <si>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</si>
  <si>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</si>
  <si>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</si>
  <si>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</si>
  <si>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</si>
  <si>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</si>
  <si>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</si>
  <si>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</si>
  <si>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</si>
  <si>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</si>
  <si>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</si>
  <si>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</si>
  <si>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</si>
  <si>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</si>
  <si>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</si>
  <si>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</si>
  <si>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</si>
  <si>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</si>
  <si>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</si>
  <si>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</si>
  <si>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</si>
  <si>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</si>
  <si>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</si>
  <si>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</si>
  <si>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</si>
  <si>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</si>
  <si>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</si>
  <si>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</si>
  <si>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</si>
  <si>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</si>
  <si>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</si>
  <si>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</si>
  <si>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</si>
  <si>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</si>
  <si>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</si>
  <si>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</si>
  <si>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</si>
  <si>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</si>
  <si>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</si>
  <si>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</si>
  <si>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</si>
  <si>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</si>
  <si>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</si>
  <si>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</si>
  <si>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</si>
  <si>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</si>
  <si>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</si>
  <si>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</si>
  <si>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</si>
  <si>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</si>
  <si>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</si>
  <si>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</si>
  <si>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</si>
  <si>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</si>
  <si>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</si>
  <si>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</si>
  <si>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</si>
  <si>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</si>
  <si>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</si>
  <si>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</si>
  <si>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</si>
  <si>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</si>
  <si>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</si>
  <si>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</si>
  <si>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</si>
  <si>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</si>
  <si>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</si>
  <si>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</si>
  <si>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</si>
  <si>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</si>
  <si>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</si>
  <si>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</si>
  <si>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</si>
  <si>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</si>
  <si>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</si>
  <si>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</si>
  <si>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</si>
  <si>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</si>
  <si>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</si>
  <si>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</si>
  <si>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</si>
  <si>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</si>
  <si>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</si>
  <si>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</si>
  <si>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</si>
  <si>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</si>
  <si>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</si>
  <si>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</si>
  <si>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</si>
  <si>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</si>
  <si>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</si>
  <si>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</si>
  <si>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</si>
  <si>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</si>
  <si>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</si>
  <si>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</si>
  <si>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</si>
  <si>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</si>
  <si>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</si>
  <si>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</si>
  <si>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</si>
  <si>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</si>
  <si>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</si>
  <si>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</si>
  <si>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</si>
  <si>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</si>
  <si>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</si>
  <si>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</si>
  <si>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</si>
  <si>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</si>
  <si>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</si>
  <si>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</si>
  <si>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</si>
  <si>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</si>
  <si>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</si>
  <si>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</si>
  <si>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</si>
  <si>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</si>
  <si>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</si>
  <si>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</si>
  <si>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</si>
  <si>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</si>
  <si>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</si>
  <si>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</si>
  <si>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</si>
  <si>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</si>
  <si>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</si>
  <si>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</si>
  <si>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</si>
  <si>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</si>
  <si>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</si>
  <si>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</si>
  <si>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</si>
  <si>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</si>
  <si>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</si>
  <si>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</si>
  <si>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</si>
  <si>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</si>
  <si>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</si>
  <si>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</si>
  <si>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</si>
  <si>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</si>
  <si>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</si>
  <si>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</si>
  <si>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</si>
  <si>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</si>
  <si>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</si>
  <si>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</si>
  <si>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</si>
  <si>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</si>
  <si>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</si>
  <si>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</si>
  <si>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</si>
  <si>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</si>
  <si>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</si>
  <si>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</si>
  <si>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</si>
  <si>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</si>
  <si>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</si>
  <si>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</si>
  <si>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</si>
  <si>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</si>
  <si>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</si>
  <si>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</si>
  <si>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</si>
  <si>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</si>
  <si>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</si>
  <si>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</si>
  <si>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</si>
  <si>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</si>
  <si>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</si>
  <si>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</si>
  <si>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</si>
  <si>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</si>
  <si>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</si>
  <si>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</si>
  <si>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</si>
  <si>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</si>
  <si>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</si>
  <si>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</si>
  <si>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</si>
  <si>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</si>
  <si>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</si>
  <si>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</si>
  <si>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</si>
  <si>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</si>
  <si>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</si>
  <si>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</si>
  <si>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</si>
  <si>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</si>
  <si>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</si>
  <si>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</si>
  <si>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</si>
  <si>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</si>
  <si>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</si>
  <si>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</si>
  <si>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</si>
  <si>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</si>
  <si>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</si>
  <si>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</si>
  <si>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</si>
  <si>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</si>
  <si>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</si>
  <si>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</si>
  <si>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</si>
  <si>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</si>
  <si>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</si>
  <si>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</si>
  <si>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</si>
  <si>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</si>
  <si>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</si>
  <si>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</si>
  <si>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</si>
  <si>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</si>
  <si>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</si>
  <si>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</si>
  <si>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</si>
  <si>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</si>
  <si>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</si>
  <si>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</si>
  <si>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</si>
  <si>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</si>
  <si>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</si>
  <si>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</si>
  <si>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</si>
  <si>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</si>
  <si>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</si>
  <si>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</si>
  <si>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</si>
  <si>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</si>
  <si>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</si>
  <si>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</si>
  <si>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</si>
  <si>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</si>
  <si>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</si>
  <si>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</si>
  <si>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</si>
  <si>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</si>
  <si>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</si>
  <si>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</si>
  <si>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</si>
  <si>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</si>
  <si>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</si>
  <si>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</si>
  <si>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</si>
  <si>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</si>
  <si>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</si>
  <si>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</si>
  <si>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</si>
  <si>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</si>
  <si>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</si>
  <si>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</si>
  <si>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</si>
  <si>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</si>
  <si>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</si>
  <si>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</si>
  <si>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</si>
  <si>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</si>
  <si>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</si>
  <si>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</si>
  <si>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</si>
  <si>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</si>
  <si>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</si>
  <si>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</si>
  <si>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</si>
  <si>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</si>
  <si>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</si>
  <si>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</si>
  <si>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</si>
  <si>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</si>
  <si>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</si>
  <si>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</si>
  <si>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</si>
  <si>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</si>
  <si>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</si>
  <si>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</si>
  <si>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</si>
  <si>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</si>
  <si>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</si>
  <si>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</si>
  <si>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</si>
  <si>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</si>
  <si>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</si>
  <si>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</si>
  <si>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</si>
  <si>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</si>
  <si>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</si>
  <si>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</si>
  <si>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</si>
  <si>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</si>
  <si>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</si>
  <si>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</si>
  <si>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</si>
  <si>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</si>
  <si>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</si>
  <si>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</si>
  <si>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</si>
  <si>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</si>
  <si>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</si>
  <si>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</si>
  <si>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</si>
  <si>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</si>
  <si>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</si>
  <si>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</si>
  <si>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</si>
  <si>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</si>
  <si>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</si>
  <si>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</si>
  <si>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</si>
  <si>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</si>
  <si>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</si>
  <si>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</si>
  <si>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</si>
  <si>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</si>
  <si>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</si>
  <si>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</si>
  <si>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</si>
  <si>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</si>
  <si>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</si>
  <si>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</si>
  <si>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</si>
  <si>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</si>
  <si>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</si>
  <si>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</si>
  <si>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</si>
  <si>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</si>
  <si>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</si>
  <si>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</si>
  <si>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</si>
  <si>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</si>
  <si>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</si>
  <si>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</si>
  <si>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</si>
  <si>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</si>
  <si>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</si>
  <si>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</si>
  <si>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</si>
  <si>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</si>
  <si>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</si>
  <si>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</si>
  <si>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</si>
  <si>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</si>
  <si>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</si>
  <si>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</si>
  <si>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</si>
  <si>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</si>
  <si>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</si>
  <si>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</si>
  <si>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</si>
  <si>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</si>
  <si>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</si>
  <si>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</si>
  <si>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</si>
  <si>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</si>
  <si>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</si>
  <si>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</si>
  <si>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</si>
  <si>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</si>
  <si>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</si>
  <si>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</si>
  <si>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</si>
  <si>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</si>
  <si>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</si>
  <si>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</si>
  <si>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</si>
  <si>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</si>
  <si>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</si>
  <si>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</si>
  <si>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</si>
  <si>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</si>
  <si>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</si>
  <si>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</si>
  <si>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</si>
  <si>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</si>
  <si>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</si>
  <si>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</si>
  <si>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</si>
  <si>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</si>
  <si>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</si>
  <si>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</si>
  <si>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</si>
  <si>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</si>
  <si>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</si>
  <si>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</si>
  <si>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</si>
  <si>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</si>
  <si>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</si>
  <si>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</si>
  <si>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</si>
  <si>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</si>
  <si>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</si>
  <si>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</si>
  <si>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</si>
  <si>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</si>
  <si>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</si>
  <si>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</si>
  <si>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</si>
  <si>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</si>
  <si>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</si>
  <si>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</si>
  <si>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</si>
  <si>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</si>
  <si>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</si>
  <si>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</si>
  <si>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</si>
  <si>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</si>
  <si>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</si>
  <si>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</si>
  <si>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</si>
  <si>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</si>
  <si>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</si>
  <si>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</si>
  <si>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</si>
  <si>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</si>
  <si>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</si>
  <si>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</si>
  <si>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</si>
  <si>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</si>
  <si>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</si>
  <si>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</si>
  <si>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</si>
  <si>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</si>
  <si>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</si>
  <si>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</si>
  <si>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</si>
  <si>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</si>
  <si>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</si>
  <si>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</si>
  <si>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</si>
  <si>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</si>
  <si>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</si>
  <si>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</si>
  <si>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</si>
  <si>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</si>
  <si>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</si>
  <si>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</si>
  <si>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</si>
  <si>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</si>
  <si>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</si>
  <si>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</si>
  <si>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</si>
  <si>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</si>
  <si>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</si>
  <si>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</si>
  <si>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</si>
  <si>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</si>
  <si>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</si>
  <si>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</si>
  <si>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</si>
  <si>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</si>
  <si>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</si>
  <si>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</si>
  <si>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</si>
  <si>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</si>
  <si>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</si>
  <si>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</si>
  <si>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</si>
  <si>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</si>
  <si>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</si>
  <si>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</si>
  <si>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</si>
  <si>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</si>
  <si>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</si>
  <si>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</si>
  <si>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</si>
  <si>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</si>
  <si>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</si>
  <si>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</si>
  <si>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</si>
  <si>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</si>
  <si>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</si>
  <si>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</si>
  <si>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</si>
  <si>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</si>
  <si>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</si>
  <si>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</si>
  <si>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</si>
  <si>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</si>
  <si>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</si>
  <si>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</si>
  <si>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</si>
  <si>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</si>
  <si>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</si>
  <si>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</si>
  <si>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</si>
  <si>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</si>
  <si>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</si>
  <si>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</si>
  <si>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</si>
  <si>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</si>
  <si>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</si>
  <si>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</si>
  <si>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</si>
  <si>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</si>
  <si>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</si>
  <si>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</si>
  <si>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</si>
  <si>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</si>
  <si>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</si>
  <si>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</si>
  <si>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</si>
  <si>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</si>
  <si>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</si>
  <si>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</si>
  <si>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</si>
  <si>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</si>
  <si>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</si>
  <si>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</si>
  <si>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</si>
  <si>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</si>
  <si>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</si>
  <si>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</si>
  <si>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</si>
  <si>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</si>
  <si>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</si>
  <si>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</si>
  <si>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</si>
  <si>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</si>
  <si>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</si>
  <si>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</si>
  <si>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</si>
  <si>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</si>
  <si>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</si>
  <si>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</si>
  <si>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</si>
  <si>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</si>
  <si>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</si>
  <si>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</si>
  <si>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</si>
  <si>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</si>
  <si>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</si>
  <si>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</si>
  <si>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</si>
  <si>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</si>
  <si>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</si>
  <si>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</si>
  <si>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</si>
  <si>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</si>
  <si>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</si>
  <si>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</si>
  <si>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</si>
  <si>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</si>
  <si>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</si>
  <si>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</si>
  <si>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</si>
  <si>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</si>
  <si>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</si>
  <si>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</si>
  <si>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</si>
  <si>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</si>
  <si>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</si>
  <si>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</si>
  <si>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</si>
  <si>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</si>
  <si>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</si>
  <si>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</si>
  <si>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</si>
  <si>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</si>
  <si>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</si>
  <si>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</si>
  <si>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</si>
  <si>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</si>
  <si>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</si>
  <si>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</si>
  <si>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</si>
  <si>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</si>
  <si>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</si>
  <si>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</si>
  <si>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</si>
  <si>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</si>
  <si>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</si>
  <si>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</si>
  <si>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</si>
  <si>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</si>
  <si>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</si>
  <si>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</si>
  <si>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</si>
  <si>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</si>
  <si>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</si>
  <si>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</si>
  <si>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</si>
  <si>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</si>
  <si>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</si>
  <si>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</si>
  <si>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</si>
  <si>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</si>
  <si>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</si>
  <si>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</si>
  <si>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</si>
  <si>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</si>
  <si>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</si>
  <si>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</si>
  <si>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</si>
  <si>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</si>
  <si>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</si>
  <si>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</si>
  <si>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</si>
  <si>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</si>
  <si>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</si>
  <si>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</si>
  <si>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</si>
  <si>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</si>
  <si>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</si>
  <si>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</si>
  <si>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</si>
  <si>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</si>
  <si>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</si>
  <si>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</si>
  <si>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</si>
  <si>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</si>
  <si>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</si>
  <si>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</si>
  <si>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</si>
  <si>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</si>
  <si>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</si>
  <si>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</si>
  <si>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</si>
  <si>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</si>
  <si>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</si>
  <si>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</si>
  <si>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</si>
  <si>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</si>
  <si>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</si>
  <si>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</si>
  <si>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</si>
  <si>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</si>
  <si>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</si>
  <si>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</si>
  <si>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</si>
  <si>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</si>
  <si>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</si>
  <si>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</si>
  <si>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</si>
  <si>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</si>
  <si>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</si>
  <si>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</si>
  <si>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</si>
  <si>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</si>
  <si>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</si>
  <si>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</si>
  <si>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</si>
  <si>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</si>
  <si>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</si>
  <si>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</si>
  <si>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</si>
  <si>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</si>
  <si>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</si>
  <si>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</si>
  <si>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</si>
  <si>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</si>
  <si>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</si>
  <si>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</si>
  <si>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</si>
  <si>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</si>
  <si>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</si>
  <si>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</si>
  <si>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</si>
  <si>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</si>
  <si>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</si>
  <si>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</si>
  <si>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</si>
  <si>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</si>
  <si>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</si>
  <si>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</si>
  <si>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</si>
  <si>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</si>
  <si>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</si>
  <si>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</si>
  <si>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</si>
  <si>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</si>
  <si>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</si>
  <si>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</si>
  <si>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</si>
  <si>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</si>
  <si>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</si>
  <si>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</si>
  <si>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</si>
  <si>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</si>
  <si>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</si>
  <si>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</si>
  <si>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</si>
  <si>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</si>
  <si>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</si>
  <si>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</si>
  <si>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</si>
  <si>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</si>
  <si>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</si>
  <si>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</si>
  <si>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</si>
  <si>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</si>
  <si>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</si>
  <si>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</si>
  <si>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</si>
  <si>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</si>
  <si>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</si>
  <si>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</si>
  <si>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</si>
  <si>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</si>
  <si>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</si>
  <si>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</si>
  <si>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</si>
  <si>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</si>
  <si>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</si>
  <si>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</si>
  <si>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</si>
  <si>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</si>
  <si>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</si>
  <si>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</si>
  <si>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</si>
  <si>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</si>
  <si>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</si>
  <si>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</si>
  <si>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</si>
  <si>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</si>
  <si>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</si>
  <si>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</si>
  <si>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</si>
  <si>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</si>
  <si>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</si>
  <si>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</si>
  <si>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</si>
  <si>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</si>
  <si>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</si>
  <si>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</si>
  <si>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</si>
  <si>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</si>
  <si>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</si>
  <si>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</si>
  <si>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</si>
  <si>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</si>
  <si>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</si>
  <si>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</si>
  <si>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</si>
  <si>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</si>
  <si>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</si>
  <si>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</si>
  <si>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</si>
  <si>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</si>
  <si>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</si>
  <si>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</si>
  <si>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</si>
  <si>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</si>
  <si>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</si>
  <si>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</si>
  <si>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</si>
  <si>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</si>
  <si>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</si>
  <si>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</si>
  <si>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</si>
  <si>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</si>
  <si>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</si>
  <si>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</si>
  <si>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</si>
  <si>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</si>
  <si>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</si>
  <si>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</si>
  <si>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</si>
  <si>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</si>
  <si>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</si>
  <si>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</si>
  <si>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</si>
  <si>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</si>
  <si>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</si>
  <si>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</si>
  <si>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</si>
  <si>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</si>
  <si>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</si>
  <si>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</si>
  <si>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</si>
  <si>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</si>
  <si>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</si>
  <si>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</si>
  <si>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</si>
  <si>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</si>
  <si>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</si>
  <si>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</si>
  <si>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</si>
  <si>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</si>
  <si>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</si>
  <si>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</si>
  <si>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</si>
  <si>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</si>
  <si>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</si>
  <si>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</si>
  <si>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</si>
  <si>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</si>
  <si>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</si>
  <si>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</si>
  <si>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</si>
  <si>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</si>
  <si>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</si>
  <si>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</si>
  <si>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</si>
  <si>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</si>
  <si>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</si>
  <si>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</si>
  <si>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</si>
  <si>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</si>
  <si>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</si>
  <si>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</si>
  <si>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</si>
  <si>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</si>
  <si>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</si>
  <si>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</si>
  <si>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</si>
  <si>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</si>
  <si>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</si>
  <si>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</si>
  <si>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</si>
  <si>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</si>
  <si>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</si>
  <si>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</si>
  <si>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</si>
  <si>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</si>
  <si>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</si>
  <si>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</si>
  <si>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</si>
  <si>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</si>
  <si>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</si>
  <si>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</si>
  <si>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</si>
  <si>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</si>
  <si>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</si>
  <si>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</si>
  <si>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</si>
  <si>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</si>
  <si>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</si>
  <si>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</si>
  <si>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</si>
  <si>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</si>
  <si>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</si>
  <si>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</si>
  <si>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</si>
  <si>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</si>
  <si>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</si>
  <si>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</si>
  <si>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</si>
  <si>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</si>
  <si>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</si>
  <si>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</si>
  <si>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</si>
  <si>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</si>
  <si>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</si>
  <si>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</si>
  <si>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</si>
  <si>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</si>
  <si>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</si>
  <si>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</si>
  <si>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</si>
  <si>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</si>
  <si>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</si>
  <si>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</si>
  <si>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</si>
  <si>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</si>
  <si>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</si>
  <si>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</si>
  <si>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</si>
  <si>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</si>
  <si>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</si>
  <si>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</si>
  <si>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</si>
  <si>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</si>
  <si>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</si>
  <si>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</si>
  <si>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</si>
  <si>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</si>
  <si>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</si>
  <si>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</si>
  <si>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</si>
  <si>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</si>
  <si>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</si>
  <si>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</si>
  <si>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</si>
  <si>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</si>
  <si>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</si>
  <si>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</si>
  <si>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</si>
  <si>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</si>
  <si>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</si>
  <si>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</si>
  <si>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</si>
  <si>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</si>
  <si>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</si>
  <si>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</si>
  <si>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</si>
  <si>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</si>
  <si>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</si>
  <si>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</si>
  <si>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</si>
  <si>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</si>
  <si>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</si>
  <si>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</si>
  <si>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</si>
  <si>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</si>
  <si>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</si>
  <si>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</si>
  <si>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</si>
  <si>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</si>
  <si>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</si>
  <si>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</si>
  <si>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</si>
  <si>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</si>
  <si>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</si>
  <si>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</si>
  <si>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</si>
  <si>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</si>
  <si>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</si>
  <si>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</si>
  <si>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</si>
  <si>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Vacances ?</t>
  </si>
  <si>
    <t>OK CORRECTION DE JUILLET</t>
  </si>
  <si>
    <t>Variable causé par le réserve dans les ventes d'unité (LMB &amp; USA)</t>
  </si>
  <si>
    <t>Tout semble parfait, aucune correction , moins d'achat</t>
  </si>
  <si>
    <t>Dépense exceptionnelle pour 3400,00 (David- voir Pat Grenon pour détail)</t>
  </si>
  <si>
    <t>Frais sur 77 dossiers (1 a 500$ et 10 à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</si>
</sst>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s>
  <fonts count="5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s>
  <fills count="33">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rgb="FFFFFF00"/>
        <bgColor indexed="64"/>
      </patternFill>
    </fill>
  </fills>
  <borders count="14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s>
  <cellStyleXfs count="1">
    <xf numFmtId="0" fontId="0" fillId="0" borderId="0"/>
  </cellStyleXfs>
  <cellXfs count="935">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0" fontId="4" fillId="0" borderId="3" xfId="0" applyFont="1" applyBorder="1"/>
    <xf numFmtId="0" fontId="3" fillId="0" borderId="17" xfId="0" applyFont="1" applyBorder="1"/>
    <xf numFmtId="0" fontId="3" fillId="0" borderId="4" xfId="0" applyFont="1" applyBorder="1"/>
    <xf numFmtId="0" fontId="4" fillId="0" borderId="17" xfId="0" applyFont="1" applyBorder="1"/>
    <xf numFmtId="0" fontId="4" fillId="0" borderId="4" xfId="0" applyFont="1" applyBorder="1"/>
    <xf numFmtId="0" fontId="4" fillId="0" borderId="109" xfId="0" applyFont="1" applyBorder="1" applyAlignment="1">
      <alignment vertical="center"/>
    </xf>
    <xf numFmtId="0" fontId="3" fillId="0" borderId="107" xfId="0" applyFont="1" applyBorder="1"/>
    <xf numFmtId="0" fontId="3" fillId="0" borderId="108" xfId="0" applyFont="1" applyBorder="1"/>
    <xf numFmtId="37" fontId="12" fillId="4" borderId="147" xfId="0" applyNumberFormat="1" applyFont="1" applyFill="1" applyBorder="1"/>
    <xf numFmtId="37" fontId="12" fillId="4" borderId="114"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3" fontId="4" fillId="0" borderId="20" xfId="0" applyNumberFormat="1" applyFont="1" applyFill="1" applyBorder="1"/>
    <xf numFmtId="37" fontId="4" fillId="0" borderId="95" xfId="0" applyNumberFormat="1" applyFont="1" applyFill="1" applyBorder="1"/>
    <xf numFmtId="37" fontId="4" fillId="0" borderId="26" xfId="0" applyNumberFormat="1" applyFont="1" applyFill="1" applyBorder="1"/>
    <xf numFmtId="0" fontId="4" fillId="0" borderId="8" xfId="0" applyFont="1" applyFill="1" applyBorder="1"/>
    <xf numFmtId="37" fontId="4" fillId="0" borderId="0" xfId="0" applyNumberFormat="1" applyFont="1" applyFill="1"/>
    <xf numFmtId="37" fontId="4" fillId="0" borderId="9" xfId="0" applyNumberFormat="1" applyFont="1" applyFill="1" applyBorder="1"/>
    <xf numFmtId="3" fontId="10" fillId="0" borderId="96" xfId="0" applyNumberFormat="1" applyFont="1" applyFill="1" applyBorder="1"/>
    <xf numFmtId="37" fontId="10" fillId="0" borderId="14" xfId="0" applyNumberFormat="1" applyFont="1" applyFill="1" applyBorder="1"/>
    <xf numFmtId="0" fontId="10" fillId="0" borderId="8" xfId="0" applyFont="1" applyFill="1" applyBorder="1"/>
    <xf numFmtId="37" fontId="10" fillId="0" borderId="0" xfId="0" applyNumberFormat="1" applyFont="1" applyFill="1"/>
    <xf numFmtId="37" fontId="10" fillId="0" borderId="9" xfId="0" applyNumberFormat="1" applyFont="1" applyFill="1" applyBorder="1"/>
    <xf numFmtId="3" fontId="10" fillId="0" borderId="23" xfId="0" applyNumberFormat="1" applyFont="1" applyFill="1" applyBorder="1"/>
    <xf numFmtId="3" fontId="10" fillId="0" borderId="8" xfId="0" applyNumberFormat="1" applyFont="1" applyFill="1" applyBorder="1"/>
    <xf numFmtId="37" fontId="10" fillId="0" borderId="95" xfId="0" applyNumberFormat="1" applyFont="1" applyFill="1" applyBorder="1"/>
    <xf numFmtId="37" fontId="10" fillId="0" borderId="7" xfId="0" applyNumberFormat="1" applyFont="1" applyFill="1" applyBorder="1"/>
    <xf numFmtId="3" fontId="4" fillId="0" borderId="6" xfId="0" applyNumberFormat="1" applyFont="1" applyFill="1" applyBorder="1"/>
    <xf numFmtId="3" fontId="10" fillId="0" borderId="21" xfId="0" applyNumberFormat="1" applyFont="1" applyFill="1" applyBorder="1"/>
    <xf numFmtId="37" fontId="10" fillId="0" borderId="22" xfId="0" applyNumberFormat="1" applyFont="1" applyFill="1" applyBorder="1"/>
    <xf numFmtId="37" fontId="10" fillId="0" borderId="5" xfId="0" applyNumberFormat="1" applyFont="1" applyFill="1" applyBorder="1"/>
    <xf numFmtId="37" fontId="10" fillId="32" borderId="9" xfId="0" applyNumberFormat="1" applyFont="1" applyFill="1" applyBorder="1"/>
    <xf numFmtId="0" fontId="52" fillId="0" borderId="0" xfId="0" applyFont="1"/>
  </cellXfs>
  <cellStyles count="1">
    <cellStyle name="Normal" xfId="0" builtinId="0"/>
  </cellStyles>
  <dxfs count="108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522.34</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15832150.950000001</v>
      </c>
      <c r="C16" s="19"/>
      <c r="D16" s="17" t="s">
        <v>42</v>
      </c>
      <c r="E16" s="18">
        <f>+SUM(E10:E15)</f>
        <v>7945848.2599999998</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-3621373.31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33439.500000000007</v>
      </c>
      <c r="C24" s="15"/>
      <c r="D24" s="20" t="s">
        <v>54</v>
      </c>
      <c r="E24" s="21">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749279.04999999993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-2866385.92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814455.49</v>
      </c>
      <c r="C30" s="19"/>
      <c r="D30" s="23" t="s">
        <v>60</v>
      </c>
      <c r="E30" s="24">
        <f>+E5+E7+E16+E20+E28</f>
        <v>26881544.359999999</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41725150.100000001</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31710962.359999999</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10649826.289999997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10650062.289999997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42361024.640000001</v>
      </c>
      <c r="C56" s="19"/>
      <c r="D56" s="23" t="s">
        <v>88</v>
      </c>
      <c r="E56" s="24">
        <f>+E53+E45</f>
        <v>42361024.649999999</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891" t="s">
        <v>91</v>
      </c>
      <c r="D6" s="892"/>
      <c r="E6" s="893"/>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891">
        <v>2021</v>
      </c>
      <c r="D94" s="892"/>
      <c r="E94" s="89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891"/>
      <c r="D173" s="892"/>
      <c r="E173" s="893"/>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891"/>
      <c r="D241" s="892"/>
      <c r="E241" s="893"/>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891"/>
      <c r="D296" s="892"/>
      <c r="E296" s="893"/>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891"/>
      <c r="D361" s="892"/>
      <c r="E361" s="893"/>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891"/>
      <c r="D407" s="892"/>
      <c r="E407" s="893"/>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088" priority="1" stopIfTrue="1">
      <formula>"esterreur(reference)"</formula>
    </cfRule>
  </conditionalFormatting>
  <conditionalFormatting sqref="C94">
    <cfRule type="expression" dxfId="1087" priority="2" stopIfTrue="1">
      <formula>"esterreur(reference)"</formula>
    </cfRule>
  </conditionalFormatting>
  <conditionalFormatting sqref="C173">
    <cfRule type="expression" dxfId="1086" priority="3" stopIfTrue="1">
      <formula>"esterreur(reference)"</formula>
    </cfRule>
  </conditionalFormatting>
  <conditionalFormatting sqref="C241">
    <cfRule type="expression" dxfId="1085" priority="4" stopIfTrue="1">
      <formula>"esterreur(reference)"</formula>
    </cfRule>
  </conditionalFormatting>
  <conditionalFormatting sqref="C296">
    <cfRule type="expression" dxfId="1084" priority="5" stopIfTrue="1">
      <formula>"esterreur(reference)"</formula>
    </cfRule>
  </conditionalFormatting>
  <conditionalFormatting sqref="C361">
    <cfRule type="expression" dxfId="1083" priority="6" stopIfTrue="1">
      <formula>"esterreur(reference)"</formula>
    </cfRule>
  </conditionalFormatting>
  <conditionalFormatting sqref="C407">
    <cfRule type="expression" dxfId="1082" priority="7" stopIfTrue="1">
      <formula>"esterreur(reference)"</formula>
    </cfRule>
  </conditionalFormatting>
  <conditionalFormatting sqref="C253:D257 F253:G257">
    <cfRule type="expression" dxfId="108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080" priority="9" stopIfTrue="1">
      <formula>"esterreur(reference)"</formula>
    </cfRule>
  </conditionalFormatting>
  <conditionalFormatting sqref="C125:AO156">
    <cfRule type="expression" dxfId="1079" priority="10" stopIfTrue="1">
      <formula>"esterreur(reference)"</formula>
    </cfRule>
  </conditionalFormatting>
  <conditionalFormatting sqref="C174:AO212">
    <cfRule type="expression" dxfId="1078" priority="11" stopIfTrue="1">
      <formula>"esterreur(reference)"</formula>
    </cfRule>
  </conditionalFormatting>
  <conditionalFormatting sqref="C242:AO243 C246:AO246">
    <cfRule type="expression" dxfId="1077" priority="12" stopIfTrue="1">
      <formula>"esterreur(reference)"</formula>
    </cfRule>
  </conditionalFormatting>
  <conditionalFormatting sqref="C252:AO252">
    <cfRule type="expression" dxfId="1076" priority="13" stopIfTrue="1">
      <formula>"esterreur(reference)"</formula>
    </cfRule>
  </conditionalFormatting>
  <conditionalFormatting sqref="C255:AO268">
    <cfRule type="expression" dxfId="1075" priority="14" stopIfTrue="1">
      <formula>"esterreur(reference)"</formula>
    </cfRule>
  </conditionalFormatting>
  <conditionalFormatting sqref="C270:AO288">
    <cfRule type="expression" dxfId="1074" priority="15" stopIfTrue="1">
      <formula>"esterreur(reference)"</formula>
    </cfRule>
  </conditionalFormatting>
  <conditionalFormatting sqref="C297:AO332">
    <cfRule type="expression" dxfId="1073" priority="16" stopIfTrue="1">
      <formula>"esterreur(reference)"</formula>
    </cfRule>
  </conditionalFormatting>
  <conditionalFormatting sqref="C334:AO352">
    <cfRule type="expression" dxfId="1072" priority="17" stopIfTrue="1">
      <formula>"esterreur(reference)"</formula>
    </cfRule>
  </conditionalFormatting>
  <conditionalFormatting sqref="C360:AO360">
    <cfRule type="expression" dxfId="1071" priority="18" stopIfTrue="1">
      <formula>"esterreur(reference)"</formula>
    </cfRule>
  </conditionalFormatting>
  <conditionalFormatting sqref="C362:AO397">
    <cfRule type="expression" dxfId="1070" priority="19" stopIfTrue="1">
      <formula>"esterreur(reference)"</formula>
    </cfRule>
  </conditionalFormatting>
  <conditionalFormatting sqref="D398">
    <cfRule type="expression" dxfId="1069" priority="20" stopIfTrue="1">
      <formula>"esterreur(reference)"</formula>
    </cfRule>
  </conditionalFormatting>
  <conditionalFormatting sqref="E253:E254">
    <cfRule type="expression" dxfId="1068" priority="21" stopIfTrue="1">
      <formula>"esterreur(reference)"</formula>
    </cfRule>
  </conditionalFormatting>
  <conditionalFormatting sqref="E256">
    <cfRule type="expression" dxfId="106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066" priority="23" stopIfTrue="1">
      <formula>"esterreur(reference)"</formula>
    </cfRule>
  </conditionalFormatting>
  <conditionalFormatting sqref="F94 I94 L94 O94 R94 U94 X94 AA94 AD94 AG94 AJ94 AM94">
    <cfRule type="expression" dxfId="1065" priority="24" stopIfTrue="1">
      <formula>"esterreur(reference)"</formula>
    </cfRule>
  </conditionalFormatting>
  <conditionalFormatting sqref="F173 I173 L173 O173 R173 U173 X173 AA173 AD173 AG173 AJ173 AM173">
    <cfRule type="expression" dxfId="1064" priority="25" stopIfTrue="1">
      <formula>"esterreur(reference)"</formula>
    </cfRule>
  </conditionalFormatting>
  <conditionalFormatting sqref="F241 I241 L241 O241 R241 U241 X241 AA241 AD241 AG241 AJ241 AM241">
    <cfRule type="expression" dxfId="1063" priority="26" stopIfTrue="1">
      <formula>"esterreur(reference)"</formula>
    </cfRule>
  </conditionalFormatting>
  <conditionalFormatting sqref="F296 I296 L296 O296 R296 U296 X296 AA296 AD296 AG296 AJ296 AM296">
    <cfRule type="expression" dxfId="1062" priority="27" stopIfTrue="1">
      <formula>"esterreur(reference)"</formula>
    </cfRule>
  </conditionalFormatting>
  <conditionalFormatting sqref="F361 I361 L361 O361 R361 U361 X361 AA361 AD361 AG361 AJ361 AM361">
    <cfRule type="expression" dxfId="1061" priority="28" stopIfTrue="1">
      <formula>"esterreur(reference)"</formula>
    </cfRule>
  </conditionalFormatting>
  <conditionalFormatting sqref="F407 I407 L407 O407 R407 U407 X407 AA407 AD407 AG407 AJ407 AM407">
    <cfRule type="expression" dxfId="1060" priority="29" stopIfTrue="1">
      <formula>"esterreur(reference)"</formula>
    </cfRule>
  </conditionalFormatting>
  <conditionalFormatting sqref="G398">
    <cfRule type="expression" dxfId="1059" priority="30" stopIfTrue="1">
      <formula>"esterreur(reference)"</formula>
    </cfRule>
  </conditionalFormatting>
  <conditionalFormatting sqref="H9:I9 H11:I17 H19:I27">
    <cfRule type="expression" dxfId="1058" priority="31" stopIfTrue="1">
      <formula>"esterreur(reference)"</formula>
    </cfRule>
  </conditionalFormatting>
  <conditionalFormatting sqref="I253:J257">
    <cfRule type="expression" dxfId="1057" priority="32" stopIfTrue="1">
      <formula>"esterreur(reference)"</formula>
    </cfRule>
  </conditionalFormatting>
  <conditionalFormatting sqref="J398">
    <cfRule type="expression" dxfId="1056" priority="33" stopIfTrue="1">
      <formula>"esterreur(reference)"</formula>
    </cfRule>
  </conditionalFormatting>
  <conditionalFormatting sqref="J122:K124 I168:J170 K169:K170 I213:J213 I232:J232 I236:J238 K237:K238 I269:J269 I292:J293 K293 I333:J333 I356:J358 I403:J403">
    <cfRule type="expression" dxfId="1055" priority="34" stopIfTrue="1">
      <formula>"esterreur(reference)"</formula>
    </cfRule>
  </conditionalFormatting>
  <conditionalFormatting sqref="K253:K254">
    <cfRule type="expression" dxfId="1054" priority="35" stopIfTrue="1">
      <formula>"esterreur(reference)"</formula>
    </cfRule>
  </conditionalFormatting>
  <conditionalFormatting sqref="K256">
    <cfRule type="expression" dxfId="1053" priority="36" stopIfTrue="1">
      <formula>"esterreur(reference)"</formula>
    </cfRule>
  </conditionalFormatting>
  <conditionalFormatting sqref="K9:L9 K11:L17 K19:L27">
    <cfRule type="expression" dxfId="1052" priority="37" stopIfTrue="1">
      <formula>"esterreur(reference)"</formula>
    </cfRule>
  </conditionalFormatting>
  <conditionalFormatting sqref="L253:M257">
    <cfRule type="expression" dxfId="1051" priority="38" stopIfTrue="1">
      <formula>"esterreur(reference)"</formula>
    </cfRule>
  </conditionalFormatting>
  <conditionalFormatting sqref="M398">
    <cfRule type="expression" dxfId="1050" priority="39" stopIfTrue="1">
      <formula>"esterreur(reference)"</formula>
    </cfRule>
  </conditionalFormatting>
  <conditionalFormatting sqref="M122:N124 L168:M170 N169:N170 L213:M213 L232:M232 L236:M238 N237:N238 L269:M269 L292:M293 N293 L333:M333 L356:M358 L403:M403">
    <cfRule type="expression" dxfId="1049" priority="40" stopIfTrue="1">
      <formula>"esterreur(reference)"</formula>
    </cfRule>
  </conditionalFormatting>
  <conditionalFormatting sqref="N253:N254">
    <cfRule type="expression" dxfId="1048" priority="41" stopIfTrue="1">
      <formula>"esterreur(reference)"</formula>
    </cfRule>
  </conditionalFormatting>
  <conditionalFormatting sqref="N256">
    <cfRule type="expression" dxfId="1047" priority="42" stopIfTrue="1">
      <formula>"esterreur(reference)"</formula>
    </cfRule>
  </conditionalFormatting>
  <conditionalFormatting sqref="N9:O9 N11:O17 N19:O27">
    <cfRule type="expression" dxfId="1046" priority="43" stopIfTrue="1">
      <formula>"esterreur(reference)"</formula>
    </cfRule>
  </conditionalFormatting>
  <conditionalFormatting sqref="O253:P257">
    <cfRule type="expression" dxfId="1045" priority="44" stopIfTrue="1">
      <formula>"esterreur(reference)"</formula>
    </cfRule>
  </conditionalFormatting>
  <conditionalFormatting sqref="P398">
    <cfRule type="expression" dxfId="1044" priority="45" stopIfTrue="1">
      <formula>"esterreur(reference)"</formula>
    </cfRule>
  </conditionalFormatting>
  <conditionalFormatting sqref="P122:Q124 O168:P170 Q169:Q170 O213:P213 O232:P232 O236:P238 Q237:Q238 O269:P269 O292:P293 Q293 O333:P333 O356:P358 O403:P403">
    <cfRule type="expression" dxfId="1043" priority="46" stopIfTrue="1">
      <formula>"esterreur(reference)"</formula>
    </cfRule>
  </conditionalFormatting>
  <conditionalFormatting sqref="Q253:Q254">
    <cfRule type="expression" dxfId="1042" priority="47" stopIfTrue="1">
      <formula>"esterreur(reference)"</formula>
    </cfRule>
  </conditionalFormatting>
  <conditionalFormatting sqref="Q256">
    <cfRule type="expression" dxfId="1041" priority="48" stopIfTrue="1">
      <formula>"esterreur(reference)"</formula>
    </cfRule>
  </conditionalFormatting>
  <conditionalFormatting sqref="Q9:R9 Q11:R17 Q19:R27">
    <cfRule type="expression" dxfId="1040" priority="49" stopIfTrue="1">
      <formula>"esterreur(reference)"</formula>
    </cfRule>
  </conditionalFormatting>
  <conditionalFormatting sqref="R253:S257">
    <cfRule type="expression" dxfId="1039" priority="50" stopIfTrue="1">
      <formula>"esterreur(reference)"</formula>
    </cfRule>
  </conditionalFormatting>
  <conditionalFormatting sqref="S398">
    <cfRule type="expression" dxfId="1038" priority="51" stopIfTrue="1">
      <formula>"esterreur(reference)"</formula>
    </cfRule>
  </conditionalFormatting>
  <conditionalFormatting sqref="S122:T124 R168:S170 T169:T170 R213:S213 R232:S232 R236:S238 T237:T238 R269:S269 R292:S293 T293 R333:S333 R356:S358 R403:S403">
    <cfRule type="expression" dxfId="1037" priority="52" stopIfTrue="1">
      <formula>"esterreur(reference)"</formula>
    </cfRule>
  </conditionalFormatting>
  <conditionalFormatting sqref="T253:T254">
    <cfRule type="expression" dxfId="1036" priority="53" stopIfTrue="1">
      <formula>"esterreur(reference)"</formula>
    </cfRule>
  </conditionalFormatting>
  <conditionalFormatting sqref="T256">
    <cfRule type="expression" dxfId="1035" priority="54" stopIfTrue="1">
      <formula>"esterreur(reference)"</formula>
    </cfRule>
  </conditionalFormatting>
  <conditionalFormatting sqref="T9:U9 T11:U17 T19:U27">
    <cfRule type="expression" dxfId="1034" priority="55" stopIfTrue="1">
      <formula>"esterreur(reference)"</formula>
    </cfRule>
  </conditionalFormatting>
  <conditionalFormatting sqref="U253:V257">
    <cfRule type="expression" dxfId="1033" priority="56" stopIfTrue="1">
      <formula>"esterreur(reference)"</formula>
    </cfRule>
  </conditionalFormatting>
  <conditionalFormatting sqref="V398">
    <cfRule type="expression" dxfId="1032" priority="57" stopIfTrue="1">
      <formula>"esterreur(reference)"</formula>
    </cfRule>
  </conditionalFormatting>
  <conditionalFormatting sqref="V122:W124 U168:V170 W169:W170 U213:V213 U232:V232 U236:V238 W237:W238 U269:V269 U292:V293 W293 U333:V333 U356:V358 U403:V403">
    <cfRule type="expression" dxfId="1031" priority="58" stopIfTrue="1">
      <formula>"esterreur(reference)"</formula>
    </cfRule>
  </conditionalFormatting>
  <conditionalFormatting sqref="W253:W254">
    <cfRule type="expression" dxfId="1030" priority="59" stopIfTrue="1">
      <formula>"esterreur(reference)"</formula>
    </cfRule>
  </conditionalFormatting>
  <conditionalFormatting sqref="W256">
    <cfRule type="expression" dxfId="1029" priority="60" stopIfTrue="1">
      <formula>"esterreur(reference)"</formula>
    </cfRule>
  </conditionalFormatting>
  <conditionalFormatting sqref="W9:X9 W11:X17 W19:X27">
    <cfRule type="expression" dxfId="1028" priority="61" stopIfTrue="1">
      <formula>"esterreur(reference)"</formula>
    </cfRule>
  </conditionalFormatting>
  <conditionalFormatting sqref="X253:Y257">
    <cfRule type="expression" dxfId="1027" priority="62" stopIfTrue="1">
      <formula>"esterreur(reference)"</formula>
    </cfRule>
  </conditionalFormatting>
  <conditionalFormatting sqref="Y398">
    <cfRule type="expression" dxfId="1026" priority="63" stopIfTrue="1">
      <formula>"esterreur(reference)"</formula>
    </cfRule>
  </conditionalFormatting>
  <conditionalFormatting sqref="Y122:Z124 X168:Y170 Z169:Z170 X213:Y213 X232:Y232 X236:Y238 Z237:Z238 X269:Y269 X292:Y293 Z293 X333:Y333 X356:Y358 X403:Y403">
    <cfRule type="expression" dxfId="1025" priority="64" stopIfTrue="1">
      <formula>"esterreur(reference)"</formula>
    </cfRule>
  </conditionalFormatting>
  <conditionalFormatting sqref="Z253:Z254">
    <cfRule type="expression" dxfId="1024" priority="65" stopIfTrue="1">
      <formula>"esterreur(reference)"</formula>
    </cfRule>
  </conditionalFormatting>
  <conditionalFormatting sqref="Z256">
    <cfRule type="expression" dxfId="1023" priority="66" stopIfTrue="1">
      <formula>"esterreur(reference)"</formula>
    </cfRule>
  </conditionalFormatting>
  <conditionalFormatting sqref="Z9:AA9 Z11:AA17 Z19:AA27">
    <cfRule type="expression" dxfId="1022" priority="67" stopIfTrue="1">
      <formula>"esterreur(reference)"</formula>
    </cfRule>
  </conditionalFormatting>
  <conditionalFormatting sqref="AA253:AB257">
    <cfRule type="expression" dxfId="1021" priority="68" stopIfTrue="1">
      <formula>"esterreur(reference)"</formula>
    </cfRule>
  </conditionalFormatting>
  <conditionalFormatting sqref="AB398">
    <cfRule type="expression" dxfId="102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19" priority="70" stopIfTrue="1">
      <formula>"esterreur(reference)"</formula>
    </cfRule>
  </conditionalFormatting>
  <conditionalFormatting sqref="AC253:AC254">
    <cfRule type="expression" dxfId="1018" priority="71" stopIfTrue="1">
      <formula>"esterreur(reference)"</formula>
    </cfRule>
  </conditionalFormatting>
  <conditionalFormatting sqref="AC256">
    <cfRule type="expression" dxfId="1017" priority="72" stopIfTrue="1">
      <formula>"esterreur(reference)"</formula>
    </cfRule>
  </conditionalFormatting>
  <conditionalFormatting sqref="AC9:AD9 AC11:AD17 AC19:AD27">
    <cfRule type="expression" dxfId="1016" priority="73" stopIfTrue="1">
      <formula>"esterreur(reference)"</formula>
    </cfRule>
  </conditionalFormatting>
  <conditionalFormatting sqref="AD253:AE257">
    <cfRule type="expression" dxfId="1015" priority="74" stopIfTrue="1">
      <formula>"esterreur(reference)"</formula>
    </cfRule>
  </conditionalFormatting>
  <conditionalFormatting sqref="AE398">
    <cfRule type="expression" dxfId="101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13" priority="76" stopIfTrue="1">
      <formula>"esterreur(reference)"</formula>
    </cfRule>
  </conditionalFormatting>
  <conditionalFormatting sqref="AF253:AF254">
    <cfRule type="expression" dxfId="1012" priority="77" stopIfTrue="1">
      <formula>"esterreur(reference)"</formula>
    </cfRule>
  </conditionalFormatting>
  <conditionalFormatting sqref="AF256">
    <cfRule type="expression" dxfId="1011" priority="78" stopIfTrue="1">
      <formula>"esterreur(reference)"</formula>
    </cfRule>
  </conditionalFormatting>
  <conditionalFormatting sqref="AF9:AG9 AF11:AG17 AF19:AG27">
    <cfRule type="expression" dxfId="1010" priority="79" stopIfTrue="1">
      <formula>"esterreur(reference)"</formula>
    </cfRule>
  </conditionalFormatting>
  <conditionalFormatting sqref="AG253:AH257">
    <cfRule type="expression" dxfId="1009" priority="80" stopIfTrue="1">
      <formula>"esterreur(reference)"</formula>
    </cfRule>
  </conditionalFormatting>
  <conditionalFormatting sqref="AH398">
    <cfRule type="expression" dxfId="100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07" priority="82" stopIfTrue="1">
      <formula>"esterreur(reference)"</formula>
    </cfRule>
  </conditionalFormatting>
  <conditionalFormatting sqref="AI253:AI254">
    <cfRule type="expression" dxfId="1006" priority="83" stopIfTrue="1">
      <formula>"esterreur(reference)"</formula>
    </cfRule>
  </conditionalFormatting>
  <conditionalFormatting sqref="AI256">
    <cfRule type="expression" dxfId="1005" priority="84" stopIfTrue="1">
      <formula>"esterreur(reference)"</formula>
    </cfRule>
  </conditionalFormatting>
  <conditionalFormatting sqref="AI9:AJ9 AI11:AJ17 AI19:AJ27">
    <cfRule type="expression" dxfId="1004" priority="85" stopIfTrue="1">
      <formula>"esterreur(reference)"</formula>
    </cfRule>
  </conditionalFormatting>
  <conditionalFormatting sqref="AJ253:AK257">
    <cfRule type="expression" dxfId="1003" priority="86" stopIfTrue="1">
      <formula>"esterreur(reference)"</formula>
    </cfRule>
  </conditionalFormatting>
  <conditionalFormatting sqref="AK398">
    <cfRule type="expression" dxfId="100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01" priority="88" stopIfTrue="1">
      <formula>"esterreur(reference)"</formula>
    </cfRule>
  </conditionalFormatting>
  <conditionalFormatting sqref="AL253:AL254">
    <cfRule type="expression" dxfId="1000" priority="89" stopIfTrue="1">
      <formula>"esterreur(reference)"</formula>
    </cfRule>
  </conditionalFormatting>
  <conditionalFormatting sqref="AL256">
    <cfRule type="expression" dxfId="999" priority="90" stopIfTrue="1">
      <formula>"esterreur(reference)"</formula>
    </cfRule>
  </conditionalFormatting>
  <conditionalFormatting sqref="AL9:AM9 AL11:AM17 AL19:AM27">
    <cfRule type="expression" dxfId="998" priority="91" stopIfTrue="1">
      <formula>"esterreur(reference)"</formula>
    </cfRule>
  </conditionalFormatting>
  <conditionalFormatting sqref="AM253:AN257">
    <cfRule type="expression" dxfId="997" priority="92" stopIfTrue="1">
      <formula>"esterreur(reference)"</formula>
    </cfRule>
  </conditionalFormatting>
  <conditionalFormatting sqref="AN398">
    <cfRule type="expression" dxfId="996" priority="93" stopIfTrue="1">
      <formula>"esterreur(reference)"</formula>
    </cfRule>
  </conditionalFormatting>
  <conditionalFormatting sqref="AO9 AO11:AO17 AO19:AO27">
    <cfRule type="expression" dxfId="995" priority="94" stopIfTrue="1">
      <formula>"esterreur(reference)"</formula>
    </cfRule>
  </conditionalFormatting>
  <conditionalFormatting sqref="AO253:AO254">
    <cfRule type="expression" dxfId="994" priority="95" stopIfTrue="1">
      <formula>"esterreur(reference)"</formula>
    </cfRule>
  </conditionalFormatting>
  <conditionalFormatting sqref="AO256">
    <cfRule type="expression" dxfId="99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99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991" priority="2" stopIfTrue="1">
      <formula>"esterreur(reference)"</formula>
    </cfRule>
  </conditionalFormatting>
  <conditionalFormatting sqref="C94">
    <cfRule type="expression" dxfId="990" priority="3" stopIfTrue="1">
      <formula>"esterreur(reference)"</formula>
    </cfRule>
  </conditionalFormatting>
  <conditionalFormatting sqref="C173">
    <cfRule type="expression" dxfId="989" priority="4" stopIfTrue="1">
      <formula>"esterreur(reference)"</formula>
    </cfRule>
  </conditionalFormatting>
  <conditionalFormatting sqref="C241">
    <cfRule type="expression" dxfId="988" priority="5" stopIfTrue="1">
      <formula>"esterreur(reference)"</formula>
    </cfRule>
  </conditionalFormatting>
  <conditionalFormatting sqref="C296">
    <cfRule type="expression" dxfId="987" priority="6" stopIfTrue="1">
      <formula>"esterreur(reference)"</formula>
    </cfRule>
  </conditionalFormatting>
  <conditionalFormatting sqref="C361">
    <cfRule type="expression" dxfId="986" priority="7" stopIfTrue="1">
      <formula>"esterreur(reference)"</formula>
    </cfRule>
  </conditionalFormatting>
  <conditionalFormatting sqref="C407">
    <cfRule type="expression" dxfId="985" priority="8" stopIfTrue="1">
      <formula>"esterreur(reference)"</formula>
    </cfRule>
  </conditionalFormatting>
  <conditionalFormatting sqref="C253:D257">
    <cfRule type="expression" dxfId="984" priority="9" stopIfTrue="1">
      <formula>"esterreur(reference)"</formula>
    </cfRule>
  </conditionalFormatting>
  <conditionalFormatting sqref="C28:AO75">
    <cfRule type="expression" dxfId="983" priority="10" stopIfTrue="1">
      <formula>"esterreur(reference)"</formula>
    </cfRule>
  </conditionalFormatting>
  <conditionalFormatting sqref="C86:AO91">
    <cfRule type="expression" dxfId="982" priority="11" stopIfTrue="1">
      <formula>"esterreur(reference)"</formula>
    </cfRule>
  </conditionalFormatting>
  <conditionalFormatting sqref="C93:AO93 E169:AO170 C172:AO172 E237:AO238 C240:AO240 E293:AO293 C295:AO295 F356:G358 I356:J358 F403:G403 I403:J403">
    <cfRule type="expression" dxfId="981" priority="12" stopIfTrue="1">
      <formula>"esterreur(reference)"</formula>
    </cfRule>
  </conditionalFormatting>
  <conditionalFormatting sqref="C138:AO156">
    <cfRule type="expression" dxfId="980" priority="13" stopIfTrue="1">
      <formula>"esterreur(reference)"</formula>
    </cfRule>
  </conditionalFormatting>
  <conditionalFormatting sqref="C174:AO212">
    <cfRule type="expression" dxfId="979" priority="14" stopIfTrue="1">
      <formula>"esterreur(reference)"</formula>
    </cfRule>
  </conditionalFormatting>
  <conditionalFormatting sqref="C246:AO246">
    <cfRule type="expression" dxfId="978" priority="15" stopIfTrue="1">
      <formula>"esterreur(reference)"</formula>
    </cfRule>
  </conditionalFormatting>
  <conditionalFormatting sqref="C270:AO288 AH291:AI291 AK291:AL291 AN291:AO291 AH292 AK292 AN292">
    <cfRule type="expression" dxfId="977" priority="16" stopIfTrue="1">
      <formula>"esterreur(reference)"</formula>
    </cfRule>
  </conditionalFormatting>
  <conditionalFormatting sqref="C334:AO352 AH355:AI355 AK355:AL355 AN355:AO355 AH356 AK356 AN356">
    <cfRule type="expression" dxfId="976" priority="17" stopIfTrue="1">
      <formula>"esterreur(reference)"</formula>
    </cfRule>
  </conditionalFormatting>
  <conditionalFormatting sqref="C360:AO360">
    <cfRule type="expression" dxfId="975" priority="18" stopIfTrue="1">
      <formula>"esterreur(reference)"</formula>
    </cfRule>
  </conditionalFormatting>
  <conditionalFormatting sqref="C362:AO397">
    <cfRule type="expression" dxfId="974" priority="19" stopIfTrue="1">
      <formula>"esterreur(reference)"</formula>
    </cfRule>
  </conditionalFormatting>
  <conditionalFormatting sqref="C399:AO402">
    <cfRule type="expression" dxfId="973" priority="20" stopIfTrue="1">
      <formula>"esterreur(reference)"</formula>
    </cfRule>
  </conditionalFormatting>
  <conditionalFormatting sqref="D398">
    <cfRule type="expression" dxfId="97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971" priority="22" stopIfTrue="1">
      <formula>"esterreur(reference)"</formula>
    </cfRule>
  </conditionalFormatting>
  <conditionalFormatting sqref="F6 I6 L6 O6 R6 U6 X6 AA6 AD6 AG6 AJ6 AM6">
    <cfRule type="expression" dxfId="970" priority="23" stopIfTrue="1">
      <formula>"esterreur(reference)"</formula>
    </cfRule>
  </conditionalFormatting>
  <conditionalFormatting sqref="F94">
    <cfRule type="expression" dxfId="969" priority="24" stopIfTrue="1">
      <formula>"esterreur(reference)"</formula>
    </cfRule>
  </conditionalFormatting>
  <conditionalFormatting sqref="F173">
    <cfRule type="expression" dxfId="968" priority="25" stopIfTrue="1">
      <formula>"esterreur(reference)"</formula>
    </cfRule>
  </conditionalFormatting>
  <conditionalFormatting sqref="F241">
    <cfRule type="expression" dxfId="967" priority="26" stopIfTrue="1">
      <formula>"esterreur(reference)"</formula>
    </cfRule>
  </conditionalFormatting>
  <conditionalFormatting sqref="F296:F297">
    <cfRule type="expression" dxfId="966" priority="27" stopIfTrue="1">
      <formula>"esterreur(reference)"</formula>
    </cfRule>
  </conditionalFormatting>
  <conditionalFormatting sqref="F361">
    <cfRule type="expression" dxfId="965" priority="28" stopIfTrue="1">
      <formula>"esterreur(reference)"</formula>
    </cfRule>
  </conditionalFormatting>
  <conditionalFormatting sqref="F407">
    <cfRule type="expression" dxfId="964" priority="29" stopIfTrue="1">
      <formula>"esterreur(reference)"</formula>
    </cfRule>
  </conditionalFormatting>
  <conditionalFormatting sqref="F253:G257 I253:J257">
    <cfRule type="expression" dxfId="963" priority="30" stopIfTrue="1">
      <formula>"esterreur(reference)"</formula>
    </cfRule>
  </conditionalFormatting>
  <conditionalFormatting sqref="G398 J398">
    <cfRule type="expression" dxfId="962" priority="31" stopIfTrue="1">
      <formula>"esterreur(reference)"</formula>
    </cfRule>
  </conditionalFormatting>
  <conditionalFormatting sqref="G297:K297">
    <cfRule type="expression" dxfId="961" priority="32" stopIfTrue="1">
      <formula>"esterreur(reference)"</formula>
    </cfRule>
  </conditionalFormatting>
  <conditionalFormatting sqref="I94 L94 O94 R94">
    <cfRule type="expression" dxfId="960" priority="33" stopIfTrue="1">
      <formula>"esterreur(reference)"</formula>
    </cfRule>
  </conditionalFormatting>
  <conditionalFormatting sqref="I173 L173 O173 R173">
    <cfRule type="expression" dxfId="959" priority="34" stopIfTrue="1">
      <formula>"esterreur(reference)"</formula>
    </cfRule>
  </conditionalFormatting>
  <conditionalFormatting sqref="I241 L241 O241 R241">
    <cfRule type="expression" dxfId="958" priority="35" stopIfTrue="1">
      <formula>"esterreur(reference)"</formula>
    </cfRule>
  </conditionalFormatting>
  <conditionalFormatting sqref="I296 L296 O296 R296">
    <cfRule type="expression" dxfId="957" priority="36" stopIfTrue="1">
      <formula>"esterreur(reference)"</formula>
    </cfRule>
  </conditionalFormatting>
  <conditionalFormatting sqref="I361 L361 O361 R361">
    <cfRule type="expression" dxfId="956" priority="37" stopIfTrue="1">
      <formula>"esterreur(reference)"</formula>
    </cfRule>
  </conditionalFormatting>
  <conditionalFormatting sqref="I407 L407 O407 R407">
    <cfRule type="expression" dxfId="95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54" priority="39" stopIfTrue="1">
      <formula>"esterreur(reference)"</formula>
    </cfRule>
  </conditionalFormatting>
  <conditionalFormatting sqref="L253:M257 O253:P257 R253:S257 U253:V257 X253:Y257">
    <cfRule type="expression" dxfId="953" priority="40" stopIfTrue="1">
      <formula>"esterreur(reference)"</formula>
    </cfRule>
  </conditionalFormatting>
  <conditionalFormatting sqref="L356:M358 O356:P358 R356:S358 U356:V358 X356:Y358 AA356:AB358 AD356:AE358 L403:M403 O403:P403 R403:S403 U403:V403 X403:Y403 AA403:AB403 AD403:AE403">
    <cfRule type="expression" dxfId="952" priority="41" stopIfTrue="1">
      <formula>"esterreur(reference)"</formula>
    </cfRule>
  </conditionalFormatting>
  <conditionalFormatting sqref="L297:AO332">
    <cfRule type="expression" dxfId="951" priority="42" stopIfTrue="1">
      <formula>"esterreur(reference)"</formula>
    </cfRule>
  </conditionalFormatting>
  <conditionalFormatting sqref="M398 P398 S398 V398">
    <cfRule type="expression" dxfId="950" priority="43" stopIfTrue="1">
      <formula>"esterreur(reference)"</formula>
    </cfRule>
  </conditionalFormatting>
  <conditionalFormatting sqref="U94">
    <cfRule type="expression" dxfId="949" priority="44" stopIfTrue="1">
      <formula>"esterreur(reference)"</formula>
    </cfRule>
  </conditionalFormatting>
  <conditionalFormatting sqref="U173">
    <cfRule type="expression" dxfId="948" priority="45" stopIfTrue="1">
      <formula>"esterreur(reference)"</formula>
    </cfRule>
  </conditionalFormatting>
  <conditionalFormatting sqref="U241">
    <cfRule type="expression" dxfId="947" priority="46" stopIfTrue="1">
      <formula>"esterreur(reference)"</formula>
    </cfRule>
  </conditionalFormatting>
  <conditionalFormatting sqref="U296">
    <cfRule type="expression" dxfId="946" priority="47" stopIfTrue="1">
      <formula>"esterreur(reference)"</formula>
    </cfRule>
  </conditionalFormatting>
  <conditionalFormatting sqref="U361">
    <cfRule type="expression" dxfId="945" priority="48" stopIfTrue="1">
      <formula>"esterreur(reference)"</formula>
    </cfRule>
  </conditionalFormatting>
  <conditionalFormatting sqref="U407">
    <cfRule type="expression" dxfId="944" priority="49" stopIfTrue="1">
      <formula>"esterreur(reference)"</formula>
    </cfRule>
  </conditionalFormatting>
  <conditionalFormatting sqref="X94">
    <cfRule type="expression" dxfId="943" priority="50" stopIfTrue="1">
      <formula>"esterreur(reference)"</formula>
    </cfRule>
  </conditionalFormatting>
  <conditionalFormatting sqref="X173">
    <cfRule type="expression" dxfId="942" priority="51" stopIfTrue="1">
      <formula>"esterreur(reference)"</formula>
    </cfRule>
  </conditionalFormatting>
  <conditionalFormatting sqref="X241">
    <cfRule type="expression" dxfId="941" priority="52" stopIfTrue="1">
      <formula>"esterreur(reference)"</formula>
    </cfRule>
  </conditionalFormatting>
  <conditionalFormatting sqref="X296">
    <cfRule type="expression" dxfId="940" priority="53" stopIfTrue="1">
      <formula>"esterreur(reference)"</formula>
    </cfRule>
  </conditionalFormatting>
  <conditionalFormatting sqref="X361">
    <cfRule type="expression" dxfId="939" priority="54" stopIfTrue="1">
      <formula>"esterreur(reference)"</formula>
    </cfRule>
  </conditionalFormatting>
  <conditionalFormatting sqref="X407">
    <cfRule type="expression" dxfId="938" priority="55" stopIfTrue="1">
      <formula>"esterreur(reference)"</formula>
    </cfRule>
  </conditionalFormatting>
  <conditionalFormatting sqref="Y398">
    <cfRule type="expression" dxfId="937" priority="56" stopIfTrue="1">
      <formula>"esterreur(reference)"</formula>
    </cfRule>
  </conditionalFormatting>
  <conditionalFormatting sqref="AA94">
    <cfRule type="expression" dxfId="936" priority="57" stopIfTrue="1">
      <formula>"esterreur(reference)"</formula>
    </cfRule>
  </conditionalFormatting>
  <conditionalFormatting sqref="AA173">
    <cfRule type="expression" dxfId="935" priority="58" stopIfTrue="1">
      <formula>"esterreur(reference)"</formula>
    </cfRule>
  </conditionalFormatting>
  <conditionalFormatting sqref="AA241">
    <cfRule type="expression" dxfId="934" priority="59" stopIfTrue="1">
      <formula>"esterreur(reference)"</formula>
    </cfRule>
  </conditionalFormatting>
  <conditionalFormatting sqref="AA296">
    <cfRule type="expression" dxfId="933" priority="60" stopIfTrue="1">
      <formula>"esterreur(reference)"</formula>
    </cfRule>
  </conditionalFormatting>
  <conditionalFormatting sqref="AA361">
    <cfRule type="expression" dxfId="932" priority="61" stopIfTrue="1">
      <formula>"esterreur(reference)"</formula>
    </cfRule>
  </conditionalFormatting>
  <conditionalFormatting sqref="AA407">
    <cfRule type="expression" dxfId="931" priority="62" stopIfTrue="1">
      <formula>"esterreur(reference)"</formula>
    </cfRule>
  </conditionalFormatting>
  <conditionalFormatting sqref="AA253:AB257">
    <cfRule type="expression" dxfId="930" priority="63" stopIfTrue="1">
      <formula>"esterreur(reference)"</formula>
    </cfRule>
  </conditionalFormatting>
  <conditionalFormatting sqref="AB398">
    <cfRule type="expression" dxfId="929" priority="64" stopIfTrue="1">
      <formula>"esterreur(reference)"</formula>
    </cfRule>
  </conditionalFormatting>
  <conditionalFormatting sqref="AD94">
    <cfRule type="expression" dxfId="928" priority="65" stopIfTrue="1">
      <formula>"esterreur(reference)"</formula>
    </cfRule>
  </conditionalFormatting>
  <conditionalFormatting sqref="AD173">
    <cfRule type="expression" dxfId="927" priority="66" stopIfTrue="1">
      <formula>"esterreur(reference)"</formula>
    </cfRule>
  </conditionalFormatting>
  <conditionalFormatting sqref="AD241">
    <cfRule type="expression" dxfId="926" priority="67" stopIfTrue="1">
      <formula>"esterreur(reference)"</formula>
    </cfRule>
  </conditionalFormatting>
  <conditionalFormatting sqref="AD296">
    <cfRule type="expression" dxfId="925" priority="68" stopIfTrue="1">
      <formula>"esterreur(reference)"</formula>
    </cfRule>
  </conditionalFormatting>
  <conditionalFormatting sqref="AD361">
    <cfRule type="expression" dxfId="924" priority="69" stopIfTrue="1">
      <formula>"esterreur(reference)"</formula>
    </cfRule>
  </conditionalFormatting>
  <conditionalFormatting sqref="AD407">
    <cfRule type="expression" dxfId="923" priority="70" stopIfTrue="1">
      <formula>"esterreur(reference)"</formula>
    </cfRule>
  </conditionalFormatting>
  <conditionalFormatting sqref="AD253:AE257">
    <cfRule type="expression" dxfId="922" priority="71" stopIfTrue="1">
      <formula>"esterreur(reference)"</formula>
    </cfRule>
  </conditionalFormatting>
  <conditionalFormatting sqref="AE398">
    <cfRule type="expression" dxfId="921" priority="72" stopIfTrue="1">
      <formula>"esterreur(reference)"</formula>
    </cfRule>
  </conditionalFormatting>
  <conditionalFormatting sqref="AF9:AG9 AI9:AJ9 AL9:AM9 R126:AO137 AG167:AH168 AJ167:AK168 AG235:AG236 AJ235:AJ236 AG291:AG292 AJ291:AJ292 AG355:AG356 AJ355:AJ356">
    <cfRule type="expression" dxfId="920" priority="73" stopIfTrue="1">
      <formula>"esterreur(reference)"</formula>
    </cfRule>
  </conditionalFormatting>
  <conditionalFormatting sqref="AF11:AG17 AI11:AJ17">
    <cfRule type="expression" dxfId="919" priority="74" stopIfTrue="1">
      <formula>"esterreur(reference)"</formula>
    </cfRule>
  </conditionalFormatting>
  <conditionalFormatting sqref="AF19:AG27 AI19:AJ27">
    <cfRule type="expression" dxfId="918" priority="75" stopIfTrue="1">
      <formula>"esterreur(reference)"</formula>
    </cfRule>
  </conditionalFormatting>
  <conditionalFormatting sqref="AG94">
    <cfRule type="expression" dxfId="917" priority="76" stopIfTrue="1">
      <formula>"esterreur(reference)"</formula>
    </cfRule>
  </conditionalFormatting>
  <conditionalFormatting sqref="AG173">
    <cfRule type="expression" dxfId="916" priority="77" stopIfTrue="1">
      <formula>"esterreur(reference)"</formula>
    </cfRule>
  </conditionalFormatting>
  <conditionalFormatting sqref="AG241">
    <cfRule type="expression" dxfId="915" priority="78" stopIfTrue="1">
      <formula>"esterreur(reference)"</formula>
    </cfRule>
  </conditionalFormatting>
  <conditionalFormatting sqref="AG296">
    <cfRule type="expression" dxfId="914" priority="79" stopIfTrue="1">
      <formula>"esterreur(reference)"</formula>
    </cfRule>
  </conditionalFormatting>
  <conditionalFormatting sqref="AG361">
    <cfRule type="expression" dxfId="913" priority="80" stopIfTrue="1">
      <formula>"esterreur(reference)"</formula>
    </cfRule>
  </conditionalFormatting>
  <conditionalFormatting sqref="AG407">
    <cfRule type="expression" dxfId="912" priority="81" stopIfTrue="1">
      <formula>"esterreur(reference)"</formula>
    </cfRule>
  </conditionalFormatting>
  <conditionalFormatting sqref="AG213:AH213">
    <cfRule type="expression" dxfId="911" priority="82" stopIfTrue="1">
      <formula>"esterreur(reference)"</formula>
    </cfRule>
  </conditionalFormatting>
  <conditionalFormatting sqref="AG232:AH232 AJ232:AK232 AM232:AN232 AH235:AI235 AK235:AL235 AN235:AO235 AH236 AK236 AN236">
    <cfRule type="expression" dxfId="910" priority="83" stopIfTrue="1">
      <formula>"esterreur(reference)"</formula>
    </cfRule>
  </conditionalFormatting>
  <conditionalFormatting sqref="AG255:AH257">
    <cfRule type="expression" dxfId="909" priority="84" stopIfTrue="1">
      <formula>"esterreur(reference)"</formula>
    </cfRule>
  </conditionalFormatting>
  <conditionalFormatting sqref="AG269:AH269 AJ269:AK269 AM269:AN269">
    <cfRule type="expression" dxfId="908" priority="85" stopIfTrue="1">
      <formula>"esterreur(reference)"</formula>
    </cfRule>
  </conditionalFormatting>
  <conditionalFormatting sqref="AG333:AH333">
    <cfRule type="expression" dxfId="907" priority="86" stopIfTrue="1">
      <formula>"esterreur(reference)"</formula>
    </cfRule>
  </conditionalFormatting>
  <conditionalFormatting sqref="AG357:AH358 AJ357:AK358 AG403:AH403 AJ403:AK403">
    <cfRule type="expression" dxfId="906" priority="87" stopIfTrue="1">
      <formula>"esterreur(reference)"</formula>
    </cfRule>
  </conditionalFormatting>
  <conditionalFormatting sqref="AG252:AO254">
    <cfRule type="expression" dxfId="905" priority="88" stopIfTrue="1">
      <formula>"esterreur(reference)"</formula>
    </cfRule>
  </conditionalFormatting>
  <conditionalFormatting sqref="AH77">
    <cfRule type="expression" dxfId="904" priority="89" stopIfTrue="1">
      <formula>"esterreur(reference)"</formula>
    </cfRule>
  </conditionalFormatting>
  <conditionalFormatting sqref="AH122:AH124 AG125:AH125">
    <cfRule type="expression" dxfId="903" priority="90" stopIfTrue="1">
      <formula>"esterreur(reference)"</formula>
    </cfRule>
  </conditionalFormatting>
  <conditionalFormatting sqref="AH158">
    <cfRule type="expression" dxfId="902" priority="91" stopIfTrue="1">
      <formula>"esterreur(reference)"</formula>
    </cfRule>
  </conditionalFormatting>
  <conditionalFormatting sqref="AH234 AK234 AN234">
    <cfRule type="expression" dxfId="901" priority="92" stopIfTrue="1">
      <formula>"esterreur(reference)"</formula>
    </cfRule>
  </conditionalFormatting>
  <conditionalFormatting sqref="AH290 AK290 AN290">
    <cfRule type="expression" dxfId="900" priority="93" stopIfTrue="1">
      <formula>"esterreur(reference)"</formula>
    </cfRule>
  </conditionalFormatting>
  <conditionalFormatting sqref="AH398 AK398 AN398">
    <cfRule type="expression" dxfId="899" priority="94" stopIfTrue="1">
      <formula>"esterreur(reference)"</formula>
    </cfRule>
  </conditionalFormatting>
  <conditionalFormatting sqref="AI122:AI125 AL122:AL125 AO122:AO125">
    <cfRule type="expression" dxfId="898" priority="95" stopIfTrue="1">
      <formula>"esterreur(reference)"</formula>
    </cfRule>
  </conditionalFormatting>
  <conditionalFormatting sqref="AI167">
    <cfRule type="expression" dxfId="897" priority="96" stopIfTrue="1">
      <formula>"esterreur(reference)"</formula>
    </cfRule>
  </conditionalFormatting>
  <conditionalFormatting sqref="AJ94">
    <cfRule type="expression" dxfId="896" priority="97" stopIfTrue="1">
      <formula>"esterreur(reference)"</formula>
    </cfRule>
  </conditionalFormatting>
  <conditionalFormatting sqref="AJ173">
    <cfRule type="expression" dxfId="895" priority="98" stopIfTrue="1">
      <formula>"esterreur(reference)"</formula>
    </cfRule>
  </conditionalFormatting>
  <conditionalFormatting sqref="AJ241">
    <cfRule type="expression" dxfId="894" priority="99" stopIfTrue="1">
      <formula>"esterreur(reference)"</formula>
    </cfRule>
  </conditionalFormatting>
  <conditionalFormatting sqref="AJ296">
    <cfRule type="expression" dxfId="893" priority="100" stopIfTrue="1">
      <formula>"esterreur(reference)"</formula>
    </cfRule>
  </conditionalFormatting>
  <conditionalFormatting sqref="AJ361">
    <cfRule type="expression" dxfId="892" priority="101" stopIfTrue="1">
      <formula>"esterreur(reference)"</formula>
    </cfRule>
  </conditionalFormatting>
  <conditionalFormatting sqref="AJ407">
    <cfRule type="expression" dxfId="891" priority="102" stopIfTrue="1">
      <formula>"esterreur(reference)"</formula>
    </cfRule>
  </conditionalFormatting>
  <conditionalFormatting sqref="AJ213:AK213">
    <cfRule type="expression" dxfId="890" priority="103" stopIfTrue="1">
      <formula>"esterreur(reference)"</formula>
    </cfRule>
  </conditionalFormatting>
  <conditionalFormatting sqref="AJ255:AK257">
    <cfRule type="expression" dxfId="889" priority="104" stopIfTrue="1">
      <formula>"esterreur(reference)"</formula>
    </cfRule>
  </conditionalFormatting>
  <conditionalFormatting sqref="AJ333:AK333">
    <cfRule type="expression" dxfId="888" priority="105" stopIfTrue="1">
      <formula>"esterreur(reference)"</formula>
    </cfRule>
  </conditionalFormatting>
  <conditionalFormatting sqref="AK77">
    <cfRule type="expression" dxfId="887" priority="106" stopIfTrue="1">
      <formula>"esterreur(reference)"</formula>
    </cfRule>
  </conditionalFormatting>
  <conditionalFormatting sqref="AK122:AK124 AJ125:AK125">
    <cfRule type="expression" dxfId="886" priority="107" stopIfTrue="1">
      <formula>"esterreur(reference)"</formula>
    </cfRule>
  </conditionalFormatting>
  <conditionalFormatting sqref="AK158">
    <cfRule type="expression" dxfId="885" priority="108" stopIfTrue="1">
      <formula>"esterreur(reference)"</formula>
    </cfRule>
  </conditionalFormatting>
  <conditionalFormatting sqref="AL167">
    <cfRule type="expression" dxfId="884" priority="109" stopIfTrue="1">
      <formula>"esterreur(reference)"</formula>
    </cfRule>
  </conditionalFormatting>
  <conditionalFormatting sqref="AL11:AM17 AO11:AO17">
    <cfRule type="expression" dxfId="883" priority="110" stopIfTrue="1">
      <formula>"esterreur(reference)"</formula>
    </cfRule>
  </conditionalFormatting>
  <conditionalFormatting sqref="AL19:AM27 AO19:AO27">
    <cfRule type="expression" dxfId="882" priority="111" stopIfTrue="1">
      <formula>"esterreur(reference)"</formula>
    </cfRule>
  </conditionalFormatting>
  <conditionalFormatting sqref="AM94">
    <cfRule type="expression" dxfId="881" priority="112" stopIfTrue="1">
      <formula>"esterreur(reference)"</formula>
    </cfRule>
  </conditionalFormatting>
  <conditionalFormatting sqref="AM173">
    <cfRule type="expression" dxfId="880" priority="113" stopIfTrue="1">
      <formula>"esterreur(reference)"</formula>
    </cfRule>
  </conditionalFormatting>
  <conditionalFormatting sqref="AM241">
    <cfRule type="expression" dxfId="879" priority="114" stopIfTrue="1">
      <formula>"esterreur(reference)"</formula>
    </cfRule>
  </conditionalFormatting>
  <conditionalFormatting sqref="AM296">
    <cfRule type="expression" dxfId="878" priority="115" stopIfTrue="1">
      <formula>"esterreur(reference)"</formula>
    </cfRule>
  </conditionalFormatting>
  <conditionalFormatting sqref="AM361">
    <cfRule type="expression" dxfId="877" priority="116" stopIfTrue="1">
      <formula>"esterreur(reference)"</formula>
    </cfRule>
  </conditionalFormatting>
  <conditionalFormatting sqref="AM407">
    <cfRule type="expression" dxfId="876" priority="117" stopIfTrue="1">
      <formula>"esterreur(reference)"</formula>
    </cfRule>
  </conditionalFormatting>
  <conditionalFormatting sqref="AM213:AN213">
    <cfRule type="expression" dxfId="875" priority="118" stopIfTrue="1">
      <formula>"esterreur(reference)"</formula>
    </cfRule>
  </conditionalFormatting>
  <conditionalFormatting sqref="AM255:AN257">
    <cfRule type="expression" dxfId="874" priority="119" stopIfTrue="1">
      <formula>"esterreur(reference)"</formula>
    </cfRule>
  </conditionalFormatting>
  <conditionalFormatting sqref="AM333:AN333">
    <cfRule type="expression" dxfId="873" priority="120" stopIfTrue="1">
      <formula>"esterreur(reference)"</formula>
    </cfRule>
  </conditionalFormatting>
  <conditionalFormatting sqref="AM357:AN358 AM403:AN403">
    <cfRule type="expression" dxfId="872" priority="121" stopIfTrue="1">
      <formula>"esterreur(reference)"</formula>
    </cfRule>
  </conditionalFormatting>
  <conditionalFormatting sqref="AN77">
    <cfRule type="expression" dxfId="871" priority="122" stopIfTrue="1">
      <formula>"esterreur(reference)"</formula>
    </cfRule>
  </conditionalFormatting>
  <conditionalFormatting sqref="AN122:AN124 AM125:AN125">
    <cfRule type="expression" dxfId="870" priority="123" stopIfTrue="1">
      <formula>"esterreur(reference)"</formula>
    </cfRule>
  </conditionalFormatting>
  <conditionalFormatting sqref="AN158">
    <cfRule type="expression" dxfId="869" priority="124" stopIfTrue="1">
      <formula>"esterreur(reference)"</formula>
    </cfRule>
  </conditionalFormatting>
  <conditionalFormatting sqref="AO9 AM167:AN168 AM235:AM236 AM291:AM292 AM355:AM356">
    <cfRule type="expression" dxfId="868" priority="125" stopIfTrue="1">
      <formula>"esterreur(reference)"</formula>
    </cfRule>
  </conditionalFormatting>
  <conditionalFormatting sqref="AO167">
    <cfRule type="expression" dxfId="86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894" t="s">
        <v>235</v>
      </c>
      <c r="B4" s="894"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895"/>
      <c r="B5" s="895"/>
      <c r="C5" s="896" t="s">
        <v>255</v>
      </c>
      <c r="D5" s="897"/>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901" t="str">
        <f>Parametres!$B$1&amp;" "&amp;"2 pager"&amp;" "&amp;Parametres!$B$3&amp;" "&amp;Parametres!$B$4</f>
        <v>Ste-Marie Auto 2 pager Septembre 2026</v>
      </c>
      <c r="C1" s="902"/>
      <c r="D1" s="902"/>
      <c r="E1" s="902"/>
      <c r="F1" s="902"/>
      <c r="G1" s="902"/>
      <c r="H1" s="902"/>
      <c r="I1" s="902"/>
      <c r="J1" s="902"/>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898" t="s">
        <v>715</v>
      </c>
      <c r="K4" s="3"/>
      <c r="L4" s="3"/>
      <c r="M4" s="3"/>
      <c r="N4" s="3"/>
      <c r="O4" s="3"/>
      <c r="P4" s="3"/>
      <c r="Q4" s="3"/>
      <c r="R4" s="3"/>
      <c r="S4" s="3"/>
      <c r="T4" s="3"/>
      <c r="U4" s="3"/>
      <c r="V4" s="3"/>
      <c r="W4" s="3"/>
    </row>
    <row r="5" spans="1:23" ht="14.4" x14ac:dyDescent="0.3">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899"/>
      <c r="K5" s="3"/>
      <c r="L5" s="3"/>
      <c r="M5" s="3"/>
      <c r="N5" s="3"/>
      <c r="O5" s="3"/>
      <c r="P5" s="3"/>
      <c r="Q5" s="3"/>
      <c r="R5" s="3"/>
      <c r="S5" s="3"/>
      <c r="T5" s="3"/>
      <c r="U5" s="3"/>
      <c r="V5" s="3"/>
      <c r="W5" s="3"/>
    </row>
    <row r="6" spans="1:23" ht="14.4" x14ac:dyDescent="0.3">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899"/>
      <c r="K6" s="3"/>
      <c r="L6" s="3"/>
      <c r="M6" s="3"/>
      <c r="N6" s="3"/>
      <c r="O6" s="3"/>
      <c r="P6" s="3"/>
      <c r="Q6" s="3"/>
      <c r="R6" s="3"/>
      <c r="S6" s="3"/>
      <c r="T6" s="3"/>
      <c r="U6" s="3"/>
      <c r="V6" s="3"/>
      <c r="W6" s="3"/>
    </row>
    <row r="7" spans="1:23" ht="14.4" x14ac:dyDescent="0.3">
      <c r="A7" s="3"/>
      <c r="B7" s="348" t="s">
        <v>718</v>
      </c>
      <c r="C7" s="349">
        <f>+Print_Mois!$L$31</f>
        <v>41136.25</v>
      </c>
      <c r="D7" s="349">
        <f>+Print_Mois!$F$31</f>
        <v>0</v>
      </c>
      <c r="E7" s="349">
        <f>+Print_Mois!$Q$31</f>
        <v>61855.409999999974</v>
      </c>
      <c r="F7" s="350">
        <f t="shared" ref="F7:G7" si="6">+IFERROR($C7-D7,"")</f>
        <v>41136.25</v>
      </c>
      <c r="G7" s="351">
        <f t="shared" si="6"/>
        <v>-20719.159999999974</v>
      </c>
      <c r="H7" s="352" t="str">
        <f t="shared" si="1"/>
        <v/>
      </c>
      <c r="I7" s="353">
        <f t="shared" si="2"/>
        <v>-0.33496116184501862</v>
      </c>
      <c r="J7" s="899"/>
      <c r="K7" s="3"/>
      <c r="L7" s="3"/>
      <c r="M7" s="3"/>
      <c r="N7" s="3"/>
      <c r="O7" s="3"/>
      <c r="P7" s="3"/>
      <c r="Q7" s="3"/>
      <c r="R7" s="3"/>
      <c r="S7" s="3"/>
      <c r="T7" s="3"/>
      <c r="U7" s="3"/>
      <c r="V7" s="3"/>
      <c r="W7" s="3"/>
    </row>
    <row r="8" spans="1:23" ht="14.4" x14ac:dyDescent="0.3">
      <c r="A8" s="3"/>
      <c r="B8" s="348" t="s">
        <v>719</v>
      </c>
      <c r="C8" s="354">
        <f t="shared" ref="C8:E8" si="7">+C7/C5</f>
        <v>0.33682545250410023</v>
      </c>
      <c r="D8" s="354" t="e">
        <f t="shared" si="7"/>
        <v>#DIV/0!</v>
      </c>
      <c r="E8" s="354">
        <f t="shared" si="7"/>
        <v>0.42460699829794635</v>
      </c>
      <c r="F8" s="355" t="str">
        <f t="shared" ref="F8:G8" si="8">+IFERROR($C8-D8,"")</f>
        <v/>
      </c>
      <c r="G8" s="356">
        <f t="shared" si="8"/>
        <v>-8.7781545793846116E-2</v>
      </c>
      <c r="H8" s="352" t="str">
        <f t="shared" si="1"/>
        <v/>
      </c>
      <c r="I8" s="353">
        <f t="shared" si="2"/>
        <v>-0.20673598444142902</v>
      </c>
      <c r="J8" s="899"/>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899"/>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899"/>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899"/>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899"/>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899"/>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899"/>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899"/>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899"/>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899"/>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900"/>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898"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899"/>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899"/>
      <c r="K23" s="3"/>
      <c r="L23" s="3"/>
      <c r="M23" s="3"/>
      <c r="N23" s="3"/>
      <c r="O23" s="3"/>
      <c r="P23" s="3"/>
      <c r="Q23" s="3"/>
      <c r="R23" s="3"/>
      <c r="S23" s="3"/>
      <c r="T23" s="3"/>
      <c r="U23" s="3"/>
      <c r="V23" s="3"/>
      <c r="W23" s="3"/>
    </row>
    <row r="24" spans="1:23" ht="15.75" customHeight="1" x14ac:dyDescent="0.3">
      <c r="A24" s="3"/>
      <c r="B24" s="348" t="s">
        <v>718</v>
      </c>
      <c r="C24" s="349">
        <f>+Print_Mois!$L$113</f>
        <v>8525.9100000000035</v>
      </c>
      <c r="D24" s="349">
        <f>+Print_Mois!$F$113</f>
        <v>0</v>
      </c>
      <c r="E24" s="349">
        <f>+Print_Mois!$Q$113</f>
        <v>22985.690000000002</v>
      </c>
      <c r="F24" s="350">
        <f t="shared" ref="F24:G24" si="29">+IFERROR($C24-D24,"")</f>
        <v>8525.9100000000035</v>
      </c>
      <c r="G24" s="351">
        <f t="shared" si="29"/>
        <v>-14459.779999999999</v>
      </c>
      <c r="H24" s="352" t="str">
        <f t="shared" si="24"/>
        <v/>
      </c>
      <c r="I24" s="353">
        <f t="shared" si="25"/>
        <v>-0.62907748255545071</v>
      </c>
      <c r="J24" s="899"/>
      <c r="K24" s="3"/>
      <c r="L24" s="3"/>
      <c r="M24" s="3"/>
      <c r="N24" s="3"/>
      <c r="O24" s="3"/>
      <c r="P24" s="3"/>
      <c r="Q24" s="3"/>
      <c r="R24" s="3"/>
      <c r="S24" s="3"/>
      <c r="T24" s="3"/>
      <c r="U24" s="3"/>
      <c r="V24" s="3"/>
      <c r="W24" s="3"/>
    </row>
    <row r="25" spans="1:23" ht="15.75" customHeight="1" x14ac:dyDescent="0.3">
      <c r="A25" s="3"/>
      <c r="B25" s="348" t="s">
        <v>719</v>
      </c>
      <c r="C25" s="354">
        <f t="shared" ref="C25:E25" si="30">+C24/C22</f>
        <v>0.23696412565401459</v>
      </c>
      <c r="D25" s="354" t="e">
        <f t="shared" si="30"/>
        <v>#DIV/0!</v>
      </c>
      <c r="E25" s="354">
        <f t="shared" si="30"/>
        <v>6.2610835694053781</v>
      </c>
      <c r="F25" s="355" t="str">
        <f t="shared" ref="F25:G25" si="31">+IFERROR($C25-D25,"")</f>
        <v/>
      </c>
      <c r="G25" s="356">
        <f t="shared" si="31"/>
        <v>-6.0241194437513634</v>
      </c>
      <c r="H25" s="352" t="str">
        <f t="shared" si="24"/>
        <v/>
      </c>
      <c r="I25" s="353">
        <f t="shared" si="25"/>
        <v>-0.96215285692528785</v>
      </c>
      <c r="J25" s="899"/>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899"/>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899"/>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899"/>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899"/>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899"/>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899"/>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899"/>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899"/>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899"/>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900"/>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898" t="s">
        <v>732</v>
      </c>
      <c r="K38" s="3"/>
      <c r="L38" s="3"/>
      <c r="M38" s="3"/>
      <c r="N38" s="3"/>
      <c r="O38" s="3"/>
      <c r="P38" s="3"/>
      <c r="Q38" s="3"/>
      <c r="R38" s="3"/>
      <c r="S38" s="3"/>
      <c r="T38" s="3"/>
      <c r="U38" s="3"/>
      <c r="V38" s="3"/>
      <c r="W38" s="3"/>
    </row>
    <row r="39" spans="1:23" ht="15.75" customHeight="1" x14ac:dyDescent="0.3">
      <c r="A39" s="3"/>
      <c r="B39" s="342" t="s">
        <v>733</v>
      </c>
      <c r="C39" s="383">
        <f>+Print_Mois!$L$268</f>
        <v>107821.07000000002</v>
      </c>
      <c r="D39" s="383">
        <f>+Print_Mois!$F$268</f>
        <v>0</v>
      </c>
      <c r="E39" s="383">
        <f>+Print_Mois!$Q$268</f>
        <v>152404.22000000003</v>
      </c>
      <c r="F39" s="384">
        <f t="shared" ref="F39:G39" si="49">+IFERROR($C39-D39,"")</f>
        <v>107821.07000000002</v>
      </c>
      <c r="G39" s="385">
        <f t="shared" si="49"/>
        <v>-44583.150000000009</v>
      </c>
      <c r="H39" s="386" t="str">
        <f t="shared" si="47"/>
        <v/>
      </c>
      <c r="I39" s="387">
        <f t="shared" si="48"/>
        <v>-0.29253225402813648</v>
      </c>
      <c r="J39" s="899"/>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899"/>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899"/>
      <c r="K41" s="3"/>
      <c r="L41" s="3"/>
      <c r="M41" s="3"/>
      <c r="N41" s="3"/>
      <c r="O41" s="3"/>
      <c r="P41" s="3"/>
      <c r="Q41" s="3"/>
      <c r="R41" s="3"/>
      <c r="S41" s="3"/>
      <c r="T41" s="3"/>
      <c r="U41" s="3"/>
      <c r="V41" s="3"/>
      <c r="W41" s="3"/>
    </row>
    <row r="42" spans="1:23" ht="15.75" customHeight="1" x14ac:dyDescent="0.3">
      <c r="A42" s="3"/>
      <c r="B42" s="348" t="s">
        <v>736</v>
      </c>
      <c r="C42" s="349">
        <f>+Print_Mois!$L$258</f>
        <v>0</v>
      </c>
      <c r="D42" s="349">
        <f>+Print_Mois!$F$258</f>
        <v>0</v>
      </c>
      <c r="E42" s="349">
        <f>+Print_Mois!$Q$258</f>
        <v>1668.8900000000031</v>
      </c>
      <c r="F42" s="350">
        <f t="shared" ref="F42:G42" si="52">+IFERROR($C42-D42,"")</f>
        <v>0</v>
      </c>
      <c r="G42" s="351">
        <f t="shared" si="52"/>
        <v>-1668.8900000000031</v>
      </c>
      <c r="H42" s="352" t="str">
        <f t="shared" si="47"/>
        <v/>
      </c>
      <c r="I42" s="353">
        <f t="shared" si="48"/>
        <v>-1</v>
      </c>
      <c r="J42" s="899"/>
      <c r="K42" s="3"/>
      <c r="L42" s="3"/>
      <c r="M42" s="3"/>
      <c r="N42" s="3"/>
      <c r="O42" s="3"/>
      <c r="P42" s="3"/>
      <c r="Q42" s="3"/>
      <c r="R42" s="3"/>
      <c r="S42" s="3"/>
      <c r="T42" s="3"/>
      <c r="U42" s="3"/>
      <c r="V42" s="3"/>
      <c r="W42" s="3"/>
    </row>
    <row r="43" spans="1:23" ht="15.75" customHeight="1" x14ac:dyDescent="0.3">
      <c r="A43" s="3"/>
      <c r="B43" s="348" t="s">
        <v>737</v>
      </c>
      <c r="C43" s="349">
        <f>+Print_Mois!$L$284</f>
        <v>76580.410000000018</v>
      </c>
      <c r="D43" s="349">
        <f>+Print_Mois!$F$284</f>
        <v>0</v>
      </c>
      <c r="E43" s="349">
        <f>+Print_Mois!$Q$284</f>
        <v>103572.63000000003</v>
      </c>
      <c r="F43" s="350">
        <f t="shared" ref="F43:G43" si="53">+IFERROR($C43-D43,"")</f>
        <v>76580.410000000018</v>
      </c>
      <c r="G43" s="351">
        <f t="shared" si="53"/>
        <v>-26992.220000000016</v>
      </c>
      <c r="H43" s="352" t="str">
        <f t="shared" si="47"/>
        <v/>
      </c>
      <c r="I43" s="353">
        <f t="shared" si="48"/>
        <v>-0.26061151483746242</v>
      </c>
      <c r="J43" s="899"/>
      <c r="K43" s="3"/>
      <c r="L43" s="3"/>
      <c r="M43" s="3"/>
      <c r="N43" s="3"/>
      <c r="O43" s="3"/>
      <c r="P43" s="3"/>
      <c r="Q43" s="3"/>
      <c r="R43" s="3"/>
      <c r="S43" s="3"/>
      <c r="T43" s="3"/>
      <c r="U43" s="3"/>
      <c r="V43" s="3"/>
      <c r="W43" s="3"/>
    </row>
    <row r="44" spans="1:23" ht="15.75" customHeight="1" x14ac:dyDescent="0.3">
      <c r="A44" s="3"/>
      <c r="B44" s="364" t="s">
        <v>738</v>
      </c>
      <c r="C44" s="349">
        <f>+SUM(Print_Mois!$L$272:$L$278)</f>
        <v>43480.65</v>
      </c>
      <c r="D44" s="349">
        <f>+SUM(Print_Mois!$F$272:$F$278)</f>
        <v>0</v>
      </c>
      <c r="E44" s="349">
        <f>+SUM(Print_Mois!$Q$272:$Q$278)</f>
        <v>62329.85000000002</v>
      </c>
      <c r="F44" s="350">
        <f t="shared" ref="F44:G44" si="54">+IFERROR($C44-D44,"")</f>
        <v>43480.65</v>
      </c>
      <c r="G44" s="351">
        <f t="shared" si="54"/>
        <v>-18849.200000000019</v>
      </c>
      <c r="H44" s="352" t="str">
        <f t="shared" si="47"/>
        <v/>
      </c>
      <c r="I44" s="353">
        <f t="shared" si="48"/>
        <v>-0.30241048229700557</v>
      </c>
      <c r="J44" s="899"/>
      <c r="K44" s="3"/>
      <c r="L44" s="3"/>
      <c r="M44" s="3"/>
      <c r="N44" s="3"/>
      <c r="O44" s="3"/>
      <c r="P44" s="3"/>
      <c r="Q44" s="3"/>
      <c r="R44" s="3"/>
      <c r="S44" s="3"/>
      <c r="T44" s="3"/>
      <c r="U44" s="3"/>
      <c r="V44" s="3"/>
      <c r="W44" s="3"/>
    </row>
    <row r="45" spans="1:23" ht="15.75" customHeight="1" x14ac:dyDescent="0.3">
      <c r="A45" s="3"/>
      <c r="B45" s="364" t="s">
        <v>739</v>
      </c>
      <c r="C45" s="349">
        <f>+SUM(Print_Mois!$L$279:$L$283)</f>
        <v>33099.760000000009</v>
      </c>
      <c r="D45" s="349">
        <f>+SUM(Print_Mois!$F$279:$F$283)</f>
        <v>0</v>
      </c>
      <c r="E45" s="349">
        <f>+SUM(Print_Mois!$Q$279:$Q$283)</f>
        <v>41242.780000000006</v>
      </c>
      <c r="F45" s="350">
        <f t="shared" ref="F45:G45" si="55">+IFERROR($C45-D45,"")</f>
        <v>33099.760000000009</v>
      </c>
      <c r="G45" s="351">
        <f t="shared" si="55"/>
        <v>-8143.0199999999968</v>
      </c>
      <c r="H45" s="352" t="str">
        <f t="shared" si="47"/>
        <v/>
      </c>
      <c r="I45" s="353">
        <f t="shared" si="48"/>
        <v>-0.19744110363074446</v>
      </c>
      <c r="J45" s="899"/>
      <c r="K45" s="3"/>
      <c r="L45" s="3"/>
      <c r="M45" s="3"/>
      <c r="N45" s="3"/>
      <c r="O45" s="3"/>
      <c r="P45" s="3"/>
      <c r="Q45" s="3"/>
      <c r="R45" s="3"/>
      <c r="S45" s="3"/>
      <c r="T45" s="3"/>
      <c r="U45" s="3"/>
      <c r="V45" s="3"/>
      <c r="W45" s="3"/>
    </row>
    <row r="46" spans="1:23" ht="15.75" customHeight="1" x14ac:dyDescent="0.3">
      <c r="A46" s="3"/>
      <c r="B46" s="348" t="s">
        <v>740</v>
      </c>
      <c r="C46" s="354">
        <f t="shared" ref="C46:E46" si="56">+C43/C38</f>
        <v>0.46195909663049162</v>
      </c>
      <c r="D46" s="354" t="e">
        <f t="shared" si="56"/>
        <v>#DIV/0!</v>
      </c>
      <c r="E46" s="354">
        <f t="shared" si="56"/>
        <v>0.47713344107298267</v>
      </c>
      <c r="F46" s="355" t="str">
        <f t="shared" ref="F46:G46" si="57">+IFERROR($C46-D46,"")</f>
        <v/>
      </c>
      <c r="G46" s="356">
        <f t="shared" si="57"/>
        <v>-1.517434444249105E-2</v>
      </c>
      <c r="H46" s="352" t="str">
        <f t="shared" si="47"/>
        <v/>
      </c>
      <c r="I46" s="353">
        <f t="shared" si="48"/>
        <v>-3.1803145904774198E-2</v>
      </c>
      <c r="J46" s="899"/>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900"/>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898"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899"/>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899"/>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899"/>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899"/>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899"/>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899"/>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899"/>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899"/>
      <c r="K58" s="3"/>
      <c r="L58" s="3"/>
      <c r="M58" s="3"/>
      <c r="N58" s="3"/>
      <c r="O58" s="3"/>
      <c r="P58" s="3"/>
      <c r="Q58" s="3"/>
      <c r="R58" s="3"/>
      <c r="S58" s="3"/>
      <c r="T58" s="3"/>
      <c r="U58" s="3"/>
      <c r="V58" s="3"/>
      <c r="W58" s="3"/>
    </row>
    <row r="59" spans="1:23" ht="15.75" customHeight="1" x14ac:dyDescent="0.3">
      <c r="A59" s="3"/>
      <c r="B59" s="388" t="s">
        <v>121</v>
      </c>
      <c r="C59" s="367">
        <f>+Print_Mois!$L$396</f>
        <v>13234.440000000002</v>
      </c>
      <c r="D59" s="367">
        <f>+Print_Mois!$F$396</f>
        <v>0</v>
      </c>
      <c r="E59" s="367">
        <f>+Print_Mois!$Q$396</f>
        <v>21239.360000000015</v>
      </c>
      <c r="F59" s="368">
        <f t="shared" ref="F59:G59" si="71">+IFERROR($C59-D59,"")</f>
        <v>13234.440000000002</v>
      </c>
      <c r="G59" s="369">
        <f t="shared" si="71"/>
        <v>-8004.9200000000128</v>
      </c>
      <c r="H59" s="370" t="str">
        <f t="shared" si="60"/>
        <v/>
      </c>
      <c r="I59" s="371">
        <f t="shared" si="61"/>
        <v>-0.37689082910219551</v>
      </c>
      <c r="J59" s="900"/>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0.47340261832253122</v>
      </c>
      <c r="D62" s="354" t="e">
        <f>+Print_Mois!$Z$520/Print_Mois!$Z$494</f>
        <v>#REF!</v>
      </c>
      <c r="E62" s="354">
        <f>+Print_Mois!$AL$520/Print_Mois!$AL$494</f>
        <v>0.41820511883638767</v>
      </c>
      <c r="F62" s="355" t="str">
        <f t="shared" ref="F62:G62" si="72">+IFERROR($C62-D62,"")</f>
        <v/>
      </c>
      <c r="G62" s="356">
        <f t="shared" si="72"/>
        <v>5.5197499486143553E-2</v>
      </c>
      <c r="H62" s="352" t="str">
        <f t="shared" ref="H62:H67" si="73">+IFERROR(F62/ABS($D62),"")</f>
        <v/>
      </c>
      <c r="I62" s="353">
        <f t="shared" ref="I62:I67" si="74">+IFERROR(G62/ABS($E62),"")</f>
        <v>0.13198666635101183</v>
      </c>
      <c r="J62" s="898"/>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899"/>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899"/>
      <c r="K64" s="3"/>
      <c r="L64" s="3"/>
      <c r="M64" s="3"/>
      <c r="N64" s="3"/>
      <c r="O64" s="3"/>
      <c r="P64" s="3"/>
      <c r="Q64" s="3"/>
      <c r="R64" s="3"/>
      <c r="S64" s="3"/>
      <c r="T64" s="3"/>
      <c r="U64" s="3"/>
      <c r="V64" s="3"/>
      <c r="W64" s="3"/>
    </row>
    <row r="65" spans="1:23" ht="15.75" customHeight="1" x14ac:dyDescent="0.3">
      <c r="A65" s="3"/>
      <c r="B65" s="364" t="s">
        <v>752</v>
      </c>
      <c r="C65" s="349">
        <f>+Print_Mois!$AF$539-Print_Mois!$AF$521</f>
        <v>105355.34</v>
      </c>
      <c r="D65" s="349">
        <f>+Print_Mois!$Z$539-Print_Mois!$Z$521</f>
        <v>0</v>
      </c>
      <c r="E65" s="349">
        <f>+Print_Mois!$AL$539-Print_Mois!$AL$521</f>
        <v>147755.73000000001</v>
      </c>
      <c r="F65" s="350">
        <f t="shared" ref="F65:G65" si="77">+IFERROR($C65-D65,"")</f>
        <v>105355.34</v>
      </c>
      <c r="G65" s="351">
        <f t="shared" si="77"/>
        <v>-42400.390000000014</v>
      </c>
      <c r="H65" s="352" t="str">
        <f t="shared" si="73"/>
        <v/>
      </c>
      <c r="I65" s="353">
        <f t="shared" si="74"/>
        <v>-0.28696274587794335</v>
      </c>
      <c r="J65" s="899"/>
      <c r="K65" s="3"/>
      <c r="L65" s="3"/>
      <c r="M65" s="3"/>
      <c r="N65" s="3"/>
      <c r="O65" s="3"/>
      <c r="P65" s="3"/>
      <c r="Q65" s="3"/>
      <c r="R65" s="3"/>
      <c r="S65" s="3"/>
      <c r="T65" s="3"/>
      <c r="U65" s="3"/>
      <c r="V65" s="3"/>
      <c r="W65" s="3"/>
    </row>
    <row r="66" spans="1:23" ht="15.75" customHeight="1" x14ac:dyDescent="0.3">
      <c r="A66" s="3"/>
      <c r="B66" s="364" t="s">
        <v>753</v>
      </c>
      <c r="C66" s="349">
        <f>+Print_Mois!$AF$502</f>
        <v>49113.389999999985</v>
      </c>
      <c r="D66" s="349">
        <f>+Print_Mois!$Z$502</f>
        <v>0</v>
      </c>
      <c r="E66" s="349">
        <f>+Print_Mois!$AL$502</f>
        <v>58233.439999999944</v>
      </c>
      <c r="F66" s="350">
        <f t="shared" ref="F66:G66" si="78">+IFERROR($C66-D66,"")</f>
        <v>49113.389999999985</v>
      </c>
      <c r="G66" s="351">
        <f t="shared" si="78"/>
        <v>-9120.0499999999593</v>
      </c>
      <c r="H66" s="352" t="str">
        <f t="shared" si="73"/>
        <v/>
      </c>
      <c r="I66" s="353">
        <f t="shared" si="74"/>
        <v>-0.15661190546187839</v>
      </c>
      <c r="J66" s="899"/>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900"/>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-66607.89</v>
      </c>
      <c r="D70" s="349">
        <f>+Print_Mois!$Z$506-Print_Mois!$Z$502+Print_Mois!$Z$521+Print_Mois!$Z$522+Print_Mois!$Z$523</f>
        <v>0</v>
      </c>
      <c r="E70" s="349">
        <f>+Print_Mois!$AL$506-Print_Mois!$AL$502+Print_Mois!$AL$521+Print_Mois!$AL$522+Print_Mois!$AL$523</f>
        <v>-185158.33000000016</v>
      </c>
      <c r="F70" s="408">
        <f t="shared" ref="F70:G70" si="80">+IFERROR($C70-D70,"")</f>
        <v>-66607.89</v>
      </c>
      <c r="G70" s="409">
        <f t="shared" si="80"/>
        <v>118550.44000000016</v>
      </c>
      <c r="H70" s="352" t="str">
        <f t="shared" ref="H70:H77" si="81">+IFERROR(F70/ABS($D70),"")</f>
        <v/>
      </c>
      <c r="I70" s="353">
        <f t="shared" ref="I70:I77" si="82">+IFERROR(G70/ABS($E70),"")</f>
        <v>0.64026522598254187</v>
      </c>
      <c r="J70" s="898" t="s">
        <v>757</v>
      </c>
      <c r="K70" s="3"/>
      <c r="L70" s="3"/>
      <c r="M70" s="3"/>
      <c r="N70" s="3"/>
      <c r="O70" s="3"/>
      <c r="P70" s="3"/>
      <c r="Q70" s="3"/>
      <c r="R70" s="3"/>
      <c r="S70" s="3"/>
      <c r="T70" s="3"/>
      <c r="U70" s="3"/>
      <c r="V70" s="3"/>
      <c r="W70" s="3"/>
    </row>
    <row r="71" spans="1:23" ht="15.75" customHeight="1" x14ac:dyDescent="0.3">
      <c r="A71" s="3"/>
      <c r="B71" s="364" t="s">
        <v>758</v>
      </c>
      <c r="C71" s="354">
        <f>+C70/Print_Mois!$AF$494</f>
        <v>-0.11703645659664394</v>
      </c>
      <c r="D71" s="354" t="e">
        <f>+D70/Print_Mois!$Z$494</f>
        <v>#REF!</v>
      </c>
      <c r="E71" s="354">
        <f>+E70/Print_Mois!$AL$494</f>
        <v>-0.22349938862419277</v>
      </c>
      <c r="F71" s="355" t="str">
        <f t="shared" ref="F71:G71" si="83">+IFERROR($C71-D71,"")</f>
        <v/>
      </c>
      <c r="G71" s="356">
        <f t="shared" si="83"/>
        <v>0.10646293202754883</v>
      </c>
      <c r="H71" s="352" t="str">
        <f t="shared" si="81"/>
        <v/>
      </c>
      <c r="I71" s="353">
        <f t="shared" si="82"/>
        <v>0.47634551791353186</v>
      </c>
      <c r="J71" s="899"/>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554859.81999999995</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554859.81999999995</v>
      </c>
      <c r="G72" s="351">
        <f t="shared" si="84"/>
        <v>-70227.419999999925</v>
      </c>
      <c r="H72" s="352" t="str">
        <f t="shared" si="81"/>
        <v/>
      </c>
      <c r="I72" s="353">
        <f t="shared" si="82"/>
        <v>-0.1123481899902483</v>
      </c>
      <c r="J72" s="899"/>
      <c r="K72" s="3"/>
      <c r="L72" s="3"/>
      <c r="M72" s="3"/>
      <c r="N72" s="3"/>
      <c r="O72" s="3"/>
      <c r="P72" s="3"/>
      <c r="Q72" s="3"/>
      <c r="R72" s="3"/>
      <c r="S72" s="3"/>
      <c r="T72" s="3"/>
      <c r="U72" s="3"/>
      <c r="V72" s="3"/>
      <c r="W72" s="3"/>
    </row>
    <row r="73" spans="1:23" ht="15.75" customHeight="1" x14ac:dyDescent="0.3">
      <c r="A73" s="3"/>
      <c r="B73" s="364" t="s">
        <v>760</v>
      </c>
      <c r="C73" s="354">
        <f>+C72/Print_Mois!$AF$494</f>
        <v>0.97494196619427009</v>
      </c>
      <c r="D73" s="354" t="e">
        <f>+D72/Print_Mois!$Z$494</f>
        <v>#REF!</v>
      </c>
      <c r="E73" s="354">
        <f>+E72/Print_Mois!$AL$494</f>
        <v>0.75452514600225606</v>
      </c>
      <c r="F73" s="355" t="str">
        <f t="shared" ref="F73:G73" si="85">+IFERROR($C73-D73,"")</f>
        <v/>
      </c>
      <c r="G73" s="356">
        <f t="shared" si="85"/>
        <v>0.22041682019201403</v>
      </c>
      <c r="H73" s="352" t="str">
        <f t="shared" si="81"/>
        <v/>
      </c>
      <c r="I73" s="353">
        <f t="shared" si="82"/>
        <v>0.29212653993026094</v>
      </c>
      <c r="J73" s="899"/>
      <c r="K73" s="3"/>
      <c r="L73" s="3"/>
      <c r="M73" s="3"/>
      <c r="N73" s="3"/>
      <c r="O73" s="3"/>
      <c r="P73" s="3"/>
      <c r="Q73" s="3"/>
      <c r="R73" s="3"/>
      <c r="S73" s="3"/>
      <c r="T73" s="3"/>
      <c r="U73" s="3"/>
      <c r="V73" s="3"/>
      <c r="W73" s="3"/>
    </row>
    <row r="74" spans="1:23" ht="15.75" customHeight="1" x14ac:dyDescent="0.3">
      <c r="A74" s="1"/>
      <c r="B74" s="394" t="s">
        <v>761</v>
      </c>
      <c r="C74" s="383">
        <f>+Print_Mois!$AF$570+Print_Mois!$AF$502</f>
        <v>185740.29000000653</v>
      </c>
      <c r="D74" s="383" t="e">
        <f>+Print_Mois!$Z$570+Print_Mois!$Z$502</f>
        <v>#REF!</v>
      </c>
      <c r="E74" s="383">
        <f>+Print_Mois!$AL$570+Print_Mois!$AL$502</f>
        <v>555335.53000001342</v>
      </c>
      <c r="F74" s="384" t="str">
        <f t="shared" ref="F74:G74" si="86">+IFERROR($C74-D74,"")</f>
        <v/>
      </c>
      <c r="G74" s="385">
        <f t="shared" si="86"/>
        <v>-369595.24000000686</v>
      </c>
      <c r="H74" s="386" t="str">
        <f t="shared" si="81"/>
        <v/>
      </c>
      <c r="I74" s="387">
        <f t="shared" si="82"/>
        <v>-0.66553501448034114</v>
      </c>
      <c r="J74" s="899"/>
      <c r="K74" s="1"/>
      <c r="L74" s="1"/>
      <c r="M74" s="1"/>
      <c r="N74" s="1"/>
      <c r="O74" s="1"/>
      <c r="P74" s="1"/>
      <c r="Q74" s="1"/>
      <c r="R74" s="1"/>
      <c r="S74" s="1"/>
      <c r="T74" s="1"/>
      <c r="U74" s="1"/>
      <c r="V74" s="1"/>
      <c r="W74" s="1"/>
    </row>
    <row r="75" spans="1:23" ht="15.75" customHeight="1" x14ac:dyDescent="0.3">
      <c r="A75" s="3"/>
      <c r="B75" s="348" t="s">
        <v>762</v>
      </c>
      <c r="C75" s="410">
        <f>+C74/Print_Mois!$AF$493</f>
        <v>1.6589135621634131E-2</v>
      </c>
      <c r="D75" s="410" t="e">
        <f>+D74/Print_Mois!$Z$493</f>
        <v>#REF!</v>
      </c>
      <c r="E75" s="410">
        <f>+E74/Print_Mois!$AL$493</f>
        <v>3.3750274286999921E-2</v>
      </c>
      <c r="F75" s="355" t="str">
        <f t="shared" ref="F75:G75" si="87">+IFERROR($C75-D75,"")</f>
        <v/>
      </c>
      <c r="G75" s="356">
        <f t="shared" si="87"/>
        <v>-1.716113866536579E-2</v>
      </c>
      <c r="H75" s="352" t="str">
        <f t="shared" si="81"/>
        <v/>
      </c>
      <c r="I75" s="353">
        <f t="shared" si="82"/>
        <v>-0.50847405029759984</v>
      </c>
      <c r="J75" s="899"/>
      <c r="K75" s="3"/>
      <c r="L75" s="3"/>
      <c r="M75" s="3"/>
      <c r="N75" s="3"/>
      <c r="O75" s="3"/>
      <c r="P75" s="3"/>
      <c r="Q75" s="3"/>
      <c r="R75" s="3"/>
      <c r="S75" s="3"/>
      <c r="T75" s="3"/>
      <c r="U75" s="3"/>
      <c r="V75" s="3"/>
      <c r="W75" s="3"/>
    </row>
    <row r="76" spans="1:23" ht="15.75" customHeight="1" x14ac:dyDescent="0.3">
      <c r="A76" s="1"/>
      <c r="B76" s="394" t="s">
        <v>763</v>
      </c>
      <c r="C76" s="383">
        <f>N9+Print_Mois!$AF$585</f>
        <v>118107.76000000656</v>
      </c>
      <c r="D76" s="383" t="e">
        <f>+Print_Mois!$Z$585</f>
        <v>#REF!</v>
      </c>
      <c r="E76" s="383">
        <f>+Print_Mois!$AL$585</f>
        <v>486315.86000001349</v>
      </c>
      <c r="F76" s="384" t="str">
        <f t="shared" ref="F76:G76" si="88">+IFERROR($C76-D76,"")</f>
        <v/>
      </c>
      <c r="G76" s="385">
        <f t="shared" si="88"/>
        <v>-368208.10000000696</v>
      </c>
      <c r="H76" s="386" t="str">
        <f t="shared" si="81"/>
        <v/>
      </c>
      <c r="I76" s="387">
        <f t="shared" si="82"/>
        <v>-0.75713775816399809</v>
      </c>
      <c r="J76" s="899"/>
      <c r="K76" s="1"/>
      <c r="L76" s="1"/>
      <c r="M76" s="1"/>
      <c r="N76" s="1"/>
      <c r="O76" s="1"/>
      <c r="P76" s="1"/>
      <c r="Q76" s="1"/>
      <c r="R76" s="1"/>
      <c r="S76" s="1"/>
      <c r="T76" s="1"/>
      <c r="U76" s="1"/>
      <c r="V76" s="1"/>
      <c r="W76" s="1"/>
    </row>
    <row r="77" spans="1:23" ht="15.75" customHeight="1" x14ac:dyDescent="0.3">
      <c r="A77" s="3"/>
      <c r="B77" s="366" t="s">
        <v>764</v>
      </c>
      <c r="C77" s="411">
        <f>+C76/Print_Mois!$AF$493</f>
        <v>1.0548630286985418E-2</v>
      </c>
      <c r="D77" s="411" t="e">
        <f>+D76/Print_Mois!$Z$493</f>
        <v>#REF!</v>
      </c>
      <c r="E77" s="411">
        <f>+E76/Print_Mois!$AL$493</f>
        <v>2.9555633987831304E-2</v>
      </c>
      <c r="F77" s="412" t="str">
        <f t="shared" ref="F77:G77" si="89">+IFERROR($C77-D77,"")</f>
        <v/>
      </c>
      <c r="G77" s="413">
        <f t="shared" si="89"/>
        <v>-1.9007003700845886E-2</v>
      </c>
      <c r="H77" s="370" t="str">
        <f t="shared" si="81"/>
        <v/>
      </c>
      <c r="I77" s="371">
        <f t="shared" si="82"/>
        <v>-0.64309240358949782</v>
      </c>
      <c r="J77" s="900"/>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126215.29000000653</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141629.76000000656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118107.76000000656</v>
      </c>
      <c r="D87" s="431">
        <f>+Print_AAD!AF585</f>
        <v>1997878.2899999977</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123" zoomScale="80" zoomScaleNormal="80" workbookViewId="0">
      <selection activeCell="U83" sqref="U83"/>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906" t="s">
        <v>774</v>
      </c>
      <c r="E3" s="892"/>
      <c r="F3" s="893"/>
      <c r="G3" s="907"/>
      <c r="H3" s="892"/>
      <c r="I3" s="893"/>
      <c r="J3" s="907" t="s">
        <v>775</v>
      </c>
      <c r="K3" s="892"/>
      <c r="L3" s="893"/>
      <c r="M3" s="907" t="s">
        <v>776</v>
      </c>
      <c r="N3" s="893"/>
      <c r="O3" s="906" t="s">
        <v>777</v>
      </c>
      <c r="P3" s="892"/>
      <c r="Q3" s="893"/>
      <c r="R3" s="907" t="s">
        <v>778</v>
      </c>
      <c r="S3" s="893"/>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914">
        <f>+SUM(J6:J12)</f>
        <v>79</v>
      </c>
      <c r="K13" s="915">
        <f>IF(J13&lt;=0,0,L13/J13)</f>
        <v>1545.9402531645585</v>
      </c>
      <c r="L13" s="916">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917"/>
      <c r="K14" s="918"/>
      <c r="L14" s="919"/>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920">
        <f>SUMIFS(BV_Data_An_Cour!$AW:$AW,BV_Data_An_Cour!$AP:$AP,$B15,BV_Data_An_Cour!$AQ:$AQ,$C15,BV_Data_An_Cour!$AY:$AY,J$2)</f>
        <v>0</v>
      </c>
      <c r="K15" s="921">
        <f>IF(J15=0,0,L15/J15)</f>
        <v>0</v>
      </c>
      <c r="L15" s="921">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922"/>
      <c r="K16" s="923"/>
      <c r="L16" s="924"/>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925">
        <f>SUMIFS(BV_Data_An_Cour!$AW:$AW,BV_Data_An_Cour!$AP:$AP,$B17,BV_Data_An_Cour!$AQ:$AQ,$C17,BV_Data_An_Cour!$AY:$AY,J$2)</f>
        <v>51</v>
      </c>
      <c r="K17" s="923">
        <f>IF(J17=0,0,L17/J17)</f>
        <v>799.28000000016948</v>
      </c>
      <c r="L17" s="924">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926"/>
      <c r="K18" s="927"/>
      <c r="L18" s="928"/>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920"/>
      <c r="K19" s="923"/>
      <c r="L19" s="924"/>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926"/>
      <c r="K20" s="927"/>
      <c r="L20" s="928"/>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926"/>
      <c r="K21" s="923">
        <f>IF(J13=0,0,L21/(J13+J15))</f>
        <v>-16.825063291139244</v>
      </c>
      <c r="L21" s="924">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926"/>
      <c r="K22" s="923">
        <f>IF(J13=0,0,L22/(J13+J15))</f>
        <v>563.21367088607542</v>
      </c>
      <c r="L22" s="924">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926"/>
      <c r="K23" s="923">
        <f>IF(J13=0,0,L23/(J13+J15))</f>
        <v>68.392405063291136</v>
      </c>
      <c r="L23" s="924">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929">
        <f>+J15+J13</f>
        <v>79</v>
      </c>
      <c r="K24" s="915">
        <f>IF(J24&lt;=0,0,L24/J24)</f>
        <v>614.78101265822738</v>
      </c>
      <c r="L24" s="916">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0.25253608881828482</v>
      </c>
      <c r="K31" s="468">
        <f t="shared" ref="K31:K40" si="14">IF(L31=0,0,L31/J$24)</f>
        <v>520.71202531645565</v>
      </c>
      <c r="L31" s="469">
        <f>SUMIFS(BV_Data_An_Cour!$AM:$AM,BV_Data_An_Cour!$AP:$AP,$B31,BV_Data_An_Cour!$AQ:$AQ,$C31,BV_Data_An_Cour!$AR:$AR,L$2)</f>
        <v>41136.25</v>
      </c>
      <c r="M31" s="465"/>
      <c r="N31" s="469">
        <f t="shared" ref="N31:N53" si="15">L31-F31</f>
        <v>41136.25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-20719.159999999974</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-11536.600000000008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-0.36363291145105392</v>
      </c>
      <c r="L41" s="537">
        <f>SUM(L31:L40)</f>
        <v>-76893.91</v>
      </c>
      <c r="M41" s="539"/>
      <c r="N41" s="537">
        <f t="shared" si="15"/>
        <v>-76893.91</v>
      </c>
      <c r="O41" s="538" t="s">
        <v>225</v>
      </c>
      <c r="P41" s="536">
        <f>Q41/Q$27</f>
        <v>-0.79058646093544327</v>
      </c>
      <c r="Q41" s="537">
        <f>SUM(Q31:Q40)</f>
        <v>-198993.15000000017</v>
      </c>
      <c r="R41" s="540"/>
      <c r="S41" s="537">
        <f t="shared" si="17"/>
        <v>122099.24000000017</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7511.7600000000093</v>
      </c>
      <c r="M42" s="465"/>
      <c r="N42" s="469">
        <f t="shared" si="15"/>
        <v>7511.7600000000093</v>
      </c>
      <c r="O42" s="465"/>
      <c r="P42" s="45"/>
      <c r="Q42" s="468">
        <f>SUMIFS(BV_Data_An_Prec!$AM:$AM,BV_Data_An_Prec!$AP:$AP,$B42,BV_Data_An_Prec!$AQ:$AQ,$C42,BV_Data_An_Prec!$AR:$AR,Q$2)</f>
        <v>3195.3999999999942</v>
      </c>
      <c r="R42" s="465"/>
      <c r="S42" s="469">
        <f t="shared" si="17"/>
        <v>4316.3600000000151</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7053.4599999999991</v>
      </c>
      <c r="M49" s="465"/>
      <c r="N49" s="469">
        <f t="shared" si="15"/>
        <v>7053.4599999999991</v>
      </c>
      <c r="O49" s="465"/>
      <c r="P49" s="45"/>
      <c r="Q49" s="461">
        <f>SUMIFS(BV_Data_An_Prec!$AM:$AM,BV_Data_An_Prec!$AP:$AP,$B49,BV_Data_An_Prec!$AQ:$AQ,$C49,BV_Data_An_Prec!$AR:$AR,Q$2)</f>
        <v>13387.36</v>
      </c>
      <c r="R49" s="465"/>
      <c r="S49" s="469">
        <f t="shared" si="17"/>
        <v>-6333.9000000000015</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802.22999999999956</v>
      </c>
      <c r="M51" s="465"/>
      <c r="N51" s="469">
        <f t="shared" si="15"/>
        <v>802.22999999999956</v>
      </c>
      <c r="O51" s="465"/>
      <c r="P51" s="45"/>
      <c r="Q51" s="468">
        <f>SUMIFS(BV_Data_An_Prec!$AM:$AM,BV_Data_An_Prec!$AP:$AP,$B51,BV_Data_An_Prec!$AQ:$AQ,$C51,BV_Data_An_Prec!$AR:$AR,Q$2)</f>
        <v>4541.75</v>
      </c>
      <c r="R51" s="465"/>
      <c r="S51" s="469">
        <f t="shared" si="17"/>
        <v>-3739.5200000000004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0.23323994778024951</v>
      </c>
      <c r="L54" s="537">
        <f>+SUM(L42:L53)</f>
        <v>49320.980000000018</v>
      </c>
      <c r="M54" s="539"/>
      <c r="N54" s="537">
        <f>+SUM(N42:N53)</f>
        <v>49320.980000000018</v>
      </c>
      <c r="O54" s="538" t="s">
        <v>225</v>
      </c>
      <c r="P54" s="536">
        <f>Q54/Q$27</f>
        <v>0.29225837048322301</v>
      </c>
      <c r="Q54" s="537">
        <f>+SUM(Q42:Q53)</f>
        <v>73562.37</v>
      </c>
      <c r="R54" s="540"/>
      <c r="S54" s="537">
        <f>+SUM(S42:S53)</f>
        <v>-24241.389999999974</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3332.2099999999955</v>
      </c>
      <c r="M60" s="456"/>
      <c r="N60" s="461">
        <f t="shared" si="18"/>
        <v>3332.2099999999955</v>
      </c>
      <c r="O60" s="456"/>
      <c r="P60" s="546"/>
      <c r="Q60" s="461">
        <f>SUMIFS(BV_Data_An_Prec!$AM:$AM,BV_Data_An_Prec!$AP:$AP,$B60,BV_Data_An_Prec!$AQ:$AQ,$C60,BV_Data_An_Prec!$AR:$AR,Q$2)</f>
        <v>8700.1800000000039</v>
      </c>
      <c r="R60" s="456"/>
      <c r="S60" s="461">
        <f t="shared" si="19"/>
        <v>-5367.9700000000084</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444.19000000000051</v>
      </c>
      <c r="M64" s="465"/>
      <c r="N64" s="469">
        <f t="shared" si="18"/>
        <v>444.19000000000051</v>
      </c>
      <c r="O64" s="465"/>
      <c r="P64" s="45"/>
      <c r="Q64" s="469">
        <f>SUMIFS(BV_Data_An_Prec!$AM:$AM,BV_Data_An_Prec!$AP:$AP,$B64,BV_Data_An_Prec!$AQ:$AQ,$C64,BV_Data_An_Prec!$AR:$AR,Q$2)</f>
        <v>157.96999999999935</v>
      </c>
      <c r="R64" s="465"/>
      <c r="S64" s="469">
        <f t="shared" si="19"/>
        <v>286.22000000000116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0.1136308070367406</v>
      </c>
      <c r="L72" s="537">
        <f>+SUM(L55:L71)</f>
        <v>24028.399999999987</v>
      </c>
      <c r="M72" s="539"/>
      <c r="N72" s="537">
        <f>+SUM(N55:N71)</f>
        <v>24028.399999999987</v>
      </c>
      <c r="O72" s="538" t="s">
        <v>225</v>
      </c>
      <c r="P72" s="536">
        <f>Q72/Q$27</f>
        <v>0.17107473520102479</v>
      </c>
      <c r="Q72" s="537">
        <f>+SUM(Q55:Q71)</f>
        <v>43060.05999999999</v>
      </c>
      <c r="R72" s="540"/>
      <c r="S72" s="537">
        <f>+SUM(S55:S71)</f>
        <v>-19031.660000000003</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-1.6762156634063784E-2</v>
      </c>
      <c r="L74" s="537">
        <f>L41+L54+L72</f>
        <v>-3544.5299999999988</v>
      </c>
      <c r="M74" s="539"/>
      <c r="N74" s="537">
        <f t="shared" ref="N74:N82" si="20">L74-F74</f>
        <v>-3544.5299999999988</v>
      </c>
      <c r="O74" s="538" t="s">
        <v>225</v>
      </c>
      <c r="P74" s="536">
        <f>Q74/Q$27</f>
        <v>-0.32725335525119542</v>
      </c>
      <c r="Q74" s="537">
        <f>Q41+Q54+Q72</f>
        <v>-82370.720000000176</v>
      </c>
      <c r="R74" s="540"/>
      <c r="S74" s="537">
        <f t="shared" ref="S74:S82" si="21">L74-Q74</f>
        <v>78826.190000000177</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934" t="s">
        <v>3552</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309024.50000000873</v>
      </c>
      <c r="M85" s="566"/>
      <c r="N85" s="564">
        <f>N27-N41-N54-N72+N83</f>
        <v>309024.50000000873</v>
      </c>
      <c r="O85" s="565"/>
      <c r="P85" s="563"/>
      <c r="Q85" s="564">
        <f>Q27-Q74+Q83</f>
        <v>360905.44000001217</v>
      </c>
      <c r="R85" s="567"/>
      <c r="S85" s="564">
        <f>S27-S41-S54-S72+S83</f>
        <v>-51880.940000003466</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06" t="s">
        <v>774</v>
      </c>
      <c r="E91" s="892"/>
      <c r="F91" s="893"/>
      <c r="G91" s="907"/>
      <c r="H91" s="892"/>
      <c r="I91" s="893"/>
      <c r="J91" s="907" t="s">
        <v>775</v>
      </c>
      <c r="K91" s="892"/>
      <c r="L91" s="893"/>
      <c r="M91" s="907" t="s">
        <v>776</v>
      </c>
      <c r="N91" s="893"/>
      <c r="O91" s="906" t="s">
        <v>777</v>
      </c>
      <c r="P91" s="892"/>
      <c r="Q91" s="893"/>
      <c r="R91" s="907" t="s">
        <v>778</v>
      </c>
      <c r="S91" s="893"/>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914">
        <f>+J94+J95+J96</f>
        <v>22</v>
      </c>
      <c r="K97" s="918">
        <f>IF(J97&lt;=0,0,L97/J97)</f>
        <v>1635.4431818181765</v>
      </c>
      <c r="L97" s="916">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917"/>
      <c r="K98" s="918"/>
      <c r="L98" s="919"/>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926"/>
      <c r="K99" s="923">
        <f>IF(J99=0,0,L99/J99)</f>
        <v>0</v>
      </c>
      <c r="L99" s="924">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926"/>
      <c r="K100" s="923"/>
      <c r="L100" s="924"/>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930">
        <f>SUMIFS(BV_Data_An_Cour!$AW:$AW,BV_Data_An_Cour!$AP:$AP,$B101,BV_Data_An_Cour!$AQ:$AQ,$C101,BV_Data_An_Cour!$AY:$AY,J$2)</f>
        <v>23</v>
      </c>
      <c r="K101" s="923">
        <f>IF(J101=0,0,L101/J101)</f>
        <v>-126.60695652173752</v>
      </c>
      <c r="L101" s="931">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920"/>
      <c r="K102" s="921"/>
      <c r="L102" s="932"/>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926"/>
      <c r="K103" s="923">
        <f>IF(J97=0,0,L103/J97)</f>
        <v>212.73363636363635</v>
      </c>
      <c r="L103" s="924">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926"/>
      <c r="K104" s="923">
        <f>IF(J97=0,0,L104/J97)</f>
        <v>90.909090909090907</v>
      </c>
      <c r="L104" s="924">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926"/>
      <c r="K105" s="921">
        <f>IF(J97=0,0,L105/J97)</f>
        <v>0</v>
      </c>
      <c r="L105" s="924">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929">
        <f>J97</f>
        <v>22</v>
      </c>
      <c r="K106" s="915">
        <f>IF(J106&lt;=0,0,L106/J106)</f>
        <v>303.64272727272726</v>
      </c>
      <c r="L106" s="916">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917"/>
      <c r="K107" s="918"/>
      <c r="L107" s="919"/>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0.23696412565401459</v>
      </c>
      <c r="K113" s="468">
        <f>IF($J$97=0,0,L113/(J$94+J$95+J96))</f>
        <v>387.54136363636377</v>
      </c>
      <c r="L113" s="469">
        <f>SUMIFS(BV_Data_An_Cour!$AM:$AM,BV_Data_An_Cour!$AP:$AP,$B113,BV_Data_An_Cour!$AQ:$AQ,$C113,BV_Data_An_Cour!$AR:$AR,$L$2)</f>
        <v>8525.9100000000035</v>
      </c>
      <c r="M113" s="465"/>
      <c r="N113" s="469">
        <f t="shared" ref="N113:N154" si="36">L113-F113</f>
        <v>8525.9100000000035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-14459.779999999999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0.59992457468854476</v>
      </c>
      <c r="L123" s="537">
        <f>SUM(L113:L122)</f>
        <v>23845.760000000002</v>
      </c>
      <c r="M123" s="539"/>
      <c r="N123" s="537">
        <f t="shared" si="36"/>
        <v>23845.760000000002</v>
      </c>
      <c r="O123" s="538" t="s">
        <v>225</v>
      </c>
      <c r="P123" s="536">
        <f>Q123/Q$109</f>
        <v>0.35768247808375564</v>
      </c>
      <c r="Q123" s="537">
        <f>SUM(Q113:Q122)</f>
        <v>43595.950000000012</v>
      </c>
      <c r="R123" s="540"/>
      <c r="S123" s="537">
        <f t="shared" si="37"/>
        <v>-19750.19000000001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7550.0199999999895</v>
      </c>
      <c r="M124" s="465"/>
      <c r="N124" s="469">
        <f t="shared" si="36"/>
        <v>7550.0199999999895</v>
      </c>
      <c r="O124" s="465"/>
      <c r="P124" s="45"/>
      <c r="Q124" s="469">
        <f>SUMIFS(BV_Data_An_Prec!$AM:$AM,BV_Data_An_Prec!$AP:$AP,$B124,BV_Data_An_Prec!$AQ:$AQ,$C124,BV_Data_An_Prec!$AR:$AR,$L$2)</f>
        <v>8566.4900000000052</v>
      </c>
      <c r="R124" s="465"/>
      <c r="S124" s="469">
        <f t="shared" si="37"/>
        <v>-1016.4700000000157</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3777.7299999999996</v>
      </c>
      <c r="M131" s="465"/>
      <c r="N131" s="469">
        <f t="shared" si="36"/>
        <v>3777.7299999999996</v>
      </c>
      <c r="O131" s="465"/>
      <c r="P131" s="45"/>
      <c r="Q131" s="469">
        <f>SUMIFS(BV_Data_An_Prec!$AM:$AM,BV_Data_An_Prec!$AP:$AP,$B131,BV_Data_An_Prec!$AQ:$AQ,$C131,BV_Data_An_Prec!$AR:$AR,$L$2)</f>
        <v>1439.1000000000004</v>
      </c>
      <c r="R131" s="465"/>
      <c r="S131" s="469">
        <f t="shared" si="37"/>
        <v>2338.6299999999992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470.68000000000029</v>
      </c>
      <c r="M133" s="465"/>
      <c r="N133" s="469">
        <f t="shared" si="36"/>
        <v>470.68000000000029</v>
      </c>
      <c r="O133" s="465"/>
      <c r="P133" s="45"/>
      <c r="Q133" s="469">
        <f>SUMIFS(BV_Data_An_Prec!$AM:$AM,BV_Data_An_Prec!$AP:$AP,$B133,BV_Data_An_Prec!$AQ:$AQ,$C133,BV_Data_An_Prec!$AR:$AR,$L$2)</f>
        <v>3430.5800000000017</v>
      </c>
      <c r="R133" s="465"/>
      <c r="S133" s="469">
        <f t="shared" si="37"/>
        <v>-2959.9000000000015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0.69340139222344521</v>
      </c>
      <c r="L136" s="537">
        <f>SUM(L124:L135)</f>
        <v>27561.26999999999</v>
      </c>
      <c r="M136" s="539"/>
      <c r="N136" s="537">
        <f t="shared" si="36"/>
        <v>27561.26999999999</v>
      </c>
      <c r="O136" s="538" t="s">
        <v>225</v>
      </c>
      <c r="P136" s="536">
        <f>Q136/Q$109</f>
        <v>0.25334484696577209</v>
      </c>
      <c r="Q136" s="537">
        <f>SUM(Q124:Q135)</f>
        <v>30878.81</v>
      </c>
      <c r="R136" s="540"/>
      <c r="S136" s="537">
        <f t="shared" si="37"/>
        <v>-3317.5400000000118</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1957.0200000000004</v>
      </c>
      <c r="M142" s="456"/>
      <c r="N142" s="461">
        <f t="shared" si="36"/>
        <v>1957.0200000000004</v>
      </c>
      <c r="O142" s="456"/>
      <c r="P142" s="546"/>
      <c r="Q142" s="461">
        <f>SUMIFS(BV_Data_An_Prec!$AM:$AM,BV_Data_An_Prec!$AP:$AP,$B142,BV_Data_An_Prec!$AQ:$AQ,$C142,BV_Data_An_Prec!$AR:$AR,$L$2)</f>
        <v>5700.76</v>
      </c>
      <c r="R142" s="456"/>
      <c r="S142" s="461">
        <f t="shared" si="37"/>
        <v>-3743.74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296.13000000000011</v>
      </c>
      <c r="M146" s="465"/>
      <c r="N146" s="469">
        <f t="shared" si="36"/>
        <v>296.13000000000011</v>
      </c>
      <c r="O146" s="465"/>
      <c r="P146" s="45"/>
      <c r="Q146" s="469">
        <f>SUMIFS(BV_Data_An_Prec!$AM:$AM,BV_Data_An_Prec!$AP:$AP,$B146,BV_Data_An_Prec!$AQ:$AQ,$C146,BV_Data_An_Prec!$AR:$AR,$L$2)</f>
        <v>105.3100000000004</v>
      </c>
      <c r="R146" s="465"/>
      <c r="S146" s="469">
        <f t="shared" si="37"/>
        <v>190.81999999999971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0.27637212805798983</v>
      </c>
      <c r="L154" s="537">
        <f>+SUM(L137:L153)</f>
        <v>10985.219999999994</v>
      </c>
      <c r="M154" s="539"/>
      <c r="N154" s="537">
        <f t="shared" si="36"/>
        <v>10985.219999999994</v>
      </c>
      <c r="O154" s="538" t="s">
        <v>225</v>
      </c>
      <c r="P154" s="536">
        <f>Q154/Q$109</f>
        <v>0.18416623934954604</v>
      </c>
      <c r="Q154" s="537">
        <f>+SUM(Q137:Q153)</f>
        <v>22447.01</v>
      </c>
      <c r="R154" s="540"/>
      <c r="S154" s="537">
        <f t="shared" si="37"/>
        <v>-11461.790000000005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1.5696980949699799</v>
      </c>
      <c r="L156" s="537">
        <f>L123+L136+L154</f>
        <v>62392.249999999985</v>
      </c>
      <c r="M156" s="539"/>
      <c r="N156" s="537">
        <f t="shared" ref="N156:N163" si="40">L156-F156</f>
        <v>62392.249999999985</v>
      </c>
      <c r="O156" s="538" t="s">
        <v>225</v>
      </c>
      <c r="P156" s="536">
        <f>Q156/Q$109</f>
        <v>0.79519356439907374</v>
      </c>
      <c r="Q156" s="537">
        <f>Q123+Q136+Q154</f>
        <v>96921.77</v>
      </c>
      <c r="R156" s="540"/>
      <c r="S156" s="537">
        <f t="shared" ref="S156:S164" si="41">L156-Q156</f>
        <v>-34529.520000000019</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-17144.320000000065</v>
      </c>
      <c r="M166" s="566"/>
      <c r="N166" s="564">
        <f>L166-F166</f>
        <v>-17144.320000000065</v>
      </c>
      <c r="O166" s="565"/>
      <c r="P166" s="563"/>
      <c r="Q166" s="564">
        <f>Q109-Q156+Q164</f>
        <v>24962.730000001378</v>
      </c>
      <c r="R166" s="567"/>
      <c r="S166" s="564">
        <f>L166-Q166</f>
        <v>-42107.050000001444</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06" t="s">
        <v>774</v>
      </c>
      <c r="E171" s="892"/>
      <c r="F171" s="893"/>
      <c r="G171" s="907"/>
      <c r="H171" s="892"/>
      <c r="I171" s="893"/>
      <c r="J171" s="907" t="s">
        <v>775</v>
      </c>
      <c r="K171" s="892"/>
      <c r="L171" s="893"/>
      <c r="M171" s="907" t="s">
        <v>776</v>
      </c>
      <c r="N171" s="893"/>
      <c r="O171" s="907" t="s">
        <v>777</v>
      </c>
      <c r="P171" s="892"/>
      <c r="Q171" s="893"/>
      <c r="R171" s="907" t="s">
        <v>778</v>
      </c>
      <c r="S171" s="893"/>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930">
        <f>SUMIFS(BV_Data_An_Cour!$AW:$AW,BV_Data_An_Cour!$AP:$AP,$B175,BV_Data_An_Cour!$AQ:$AQ,$C175,BV_Data_An_Cour!$AY:$AY,J$2)</f>
        <v>12</v>
      </c>
      <c r="K175" s="923">
        <f>IF(J175=0,0,L175/J175)</f>
        <v>-5622.9991666668402</v>
      </c>
      <c r="L175" s="931">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920"/>
      <c r="K176" s="921"/>
      <c r="L176" s="932"/>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930">
        <f>SUMIFS(BV_Data_An_Cour!$AW:$AW,BV_Data_An_Cour!$AP:$AP,$B177,BV_Data_An_Cour!$AQ:$AQ,$C177,BV_Data_An_Cour!$AY:$AY,J$2)</f>
        <v>18</v>
      </c>
      <c r="K177" s="923">
        <f>IF(J177=0,0,L177/J177)</f>
        <v>968.45388888888476</v>
      </c>
      <c r="L177" s="931">
        <f>-SUMIFS(BV_Data_An_Cour!$AM:$AM,BV_Data_An_Cour!$AP:$AP,$B177,BV_Data_An_Cour!$AQ:$AQ,$C177,BV_Data_An_Cour!$AR:$AR,$L2)</f>
        <v>17432.169999999925</v>
      </c>
      <c r="M177" s="467">
        <f>J177-D177</f>
        <v>18</v>
      </c>
      <c r="N177" s="470">
        <f>L177-F177</f>
        <v>17432.169999999925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17432.169999999925</v>
      </c>
      <c r="T177" s="40">
        <v>18</v>
      </c>
      <c r="U177" s="481">
        <v>17432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920"/>
      <c r="K178" s="921"/>
      <c r="L178" s="932"/>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930">
        <f>SUMIFS(BV_Data_An_Cour!$AW:$AW,BV_Data_An_Cour!$AP:$AP,$B179,BV_Data_An_Cour!$AQ:$AQ,$C179,BV_Data_An_Cour!$AY:$AY,J$2)</f>
        <v>1</v>
      </c>
      <c r="K179" s="923">
        <f>IF(J179=0,0,L179/J179)</f>
        <v>6000</v>
      </c>
      <c r="L179" s="931">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-1420.768387096844</v>
      </c>
      <c r="L182" s="511">
        <f>L175+L179+L177</f>
        <v>-44043.820000002161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-100278.57000000228</v>
      </c>
      <c r="T182" s="40"/>
      <c r="U182" s="481">
        <f>SUM(U175:U181)</f>
        <v>-44043.979999999996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-1.7832135823490292</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-6.3903403474082188E-2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101.9237735849055</v>
      </c>
      <c r="L192" s="933">
        <f>SUMIFS(BV_Data_An_Cour!$AM:$AM,BV_Data_An_Cour!$AP:$AP,$B192,BV_Data_An_Cour!$AQ:$AQ,$C192,BV_Data_An_Cour!$AR:$AR,$L$2)</f>
        <v>5401.9599999999919</v>
      </c>
      <c r="M192" s="465"/>
      <c r="N192" s="469">
        <f t="shared" si="42"/>
        <v>5401.9599999999919</v>
      </c>
      <c r="O192" s="465"/>
      <c r="P192" s="468">
        <f>IF($J$97=0,0,Q192/(O$94+O$95+O182))</f>
        <v>36.94688888888858</v>
      </c>
      <c r="Q192" s="469">
        <f>SUMIFS(BV_Data_An_Prec!$AM:$AM,BV_Data_An_Prec!$AP:$AP,$B192,BV_Data_An_Prec!$AQ:$AQ,$C192,BV_Data_An_Prec!$AR:$AR,$L$2)</f>
        <v>1662.609999999986</v>
      </c>
      <c r="R192" s="465"/>
      <c r="S192" s="469">
        <f t="shared" si="43"/>
        <v>3739.3500000000058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-37.584090909090925</v>
      </c>
      <c r="L194" s="933">
        <f>SUMIFS(BV_Data_An_Cour!$AM:$AM,BV_Data_An_Cour!$AP:$AP,$B194,BV_Data_An_Cour!$AQ:$AQ,$C194,BV_Data_An_Cour!$AR:$AR,$L$2)</f>
        <v>-826.85000000000036</v>
      </c>
      <c r="M194" s="465"/>
      <c r="N194" s="469">
        <f t="shared" si="42"/>
        <v>-826.85000000000036</v>
      </c>
      <c r="O194" s="465"/>
      <c r="P194" s="468">
        <f t="shared" si="46"/>
        <v>0</v>
      </c>
      <c r="Q194" s="470">
        <f>SUMIFS(BV_Data_An_Prec!$AM:$AM,BV_Data_An_Prec!$AP:$AP,$B194,BV_Data_An_Prec!$AQ:$AQ,$C194,BV_Data_An_Prec!$AR:$AR,$L$2)</f>
        <v>0</v>
      </c>
      <c r="R194" s="465"/>
      <c r="S194" s="469">
        <f t="shared" si="43"/>
        <v>-826.85000000000036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2274.1500000000015</v>
      </c>
      <c r="M204" s="465"/>
      <c r="N204" s="469">
        <f t="shared" si="42"/>
        <v>2274.1500000000015</v>
      </c>
      <c r="O204" s="465"/>
      <c r="P204" s="45"/>
      <c r="Q204" s="469">
        <f>SUMIFS(BV_Data_An_Prec!$AM:$AM,BV_Data_An_Prec!$AP:$AP,$B204,BV_Data_An_Prec!$AQ:$AQ,$C204,BV_Data_An_Prec!$AR:$AR,$L$2)</f>
        <v>2708.369999999999</v>
      </c>
      <c r="R204" s="465"/>
      <c r="S204" s="469">
        <f t="shared" si="43"/>
        <v>-434.21999999999753</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0.39412995846576199</v>
      </c>
      <c r="L209" s="537">
        <f>SUM(L197:L208)</f>
        <v>15665.849999999984</v>
      </c>
      <c r="M209" s="539"/>
      <c r="N209" s="537">
        <f t="shared" si="42"/>
        <v>15665.849999999984</v>
      </c>
      <c r="O209" s="538" t="s">
        <v>225</v>
      </c>
      <c r="P209" s="536">
        <f>Q209/Q$109</f>
        <v>0.55846190450794997</v>
      </c>
      <c r="Q209" s="537">
        <f>SUM(Q197:Q208)</f>
        <v>68067.850000000006</v>
      </c>
      <c r="R209" s="540"/>
      <c r="S209" s="537">
        <f t="shared" si="43"/>
        <v>-52402.000000000022</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0.5908174337632176</v>
      </c>
      <c r="L229" s="537">
        <f>L196+L209+L227</f>
        <v>23483.769999999964</v>
      </c>
      <c r="M229" s="539"/>
      <c r="N229" s="537">
        <f t="shared" ref="N229:N236" si="47">L229-F229</f>
        <v>23483.769999999964</v>
      </c>
      <c r="O229" s="538" t="s">
        <v>225</v>
      </c>
      <c r="P229" s="536">
        <f>Q229/Q$109</f>
        <v>0.59571348284645842</v>
      </c>
      <c r="Q229" s="537">
        <f>Q196+Q209+Q227</f>
        <v>72608.239999999991</v>
      </c>
      <c r="R229" s="540"/>
      <c r="S229" s="537">
        <f t="shared" ref="S229:S236" si="48">L229-Q229</f>
        <v>-49124.47000000003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-67527.590000002121</v>
      </c>
      <c r="M239" s="566"/>
      <c r="N239" s="564" t="e">
        <f>L239-F239</f>
        <v>#REF!</v>
      </c>
      <c r="O239" s="565"/>
      <c r="P239" s="563"/>
      <c r="Q239" s="564">
        <f>Q182-Q229+Q237</f>
        <v>-16373.489999999874</v>
      </c>
      <c r="R239" s="567"/>
      <c r="S239" s="564">
        <f>L239-Q239</f>
        <v>-51154.100000002247</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06" t="s">
        <v>774</v>
      </c>
      <c r="E244" s="892"/>
      <c r="F244" s="893"/>
      <c r="G244" s="907"/>
      <c r="H244" s="892"/>
      <c r="I244" s="893"/>
      <c r="J244" s="907" t="s">
        <v>775</v>
      </c>
      <c r="K244" s="892"/>
      <c r="L244" s="893"/>
      <c r="M244" s="907" t="s">
        <v>776</v>
      </c>
      <c r="N244" s="893"/>
      <c r="O244" s="906" t="s">
        <v>777</v>
      </c>
      <c r="P244" s="892"/>
      <c r="Q244" s="893"/>
      <c r="R244" s="907" t="s">
        <v>778</v>
      </c>
      <c r="S244" s="893"/>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39841.950000000048</v>
      </c>
      <c r="M246" s="498" t="e">
        <f>(K246-E246)/E246</f>
        <v>#DIV/0!</v>
      </c>
      <c r="N246" s="469">
        <f>L246-F246</f>
        <v>39841.950000000048</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-18997.19000000001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0.71432771945363094</v>
      </c>
      <c r="M247" s="498"/>
      <c r="N247" s="469"/>
      <c r="O247" s="471"/>
      <c r="P247" s="45"/>
      <c r="Q247" s="499">
        <f>IF(Q246=0,0,Q246/P246)</f>
        <v>0.79993229569921354</v>
      </c>
      <c r="R247" s="471"/>
      <c r="S247" s="499">
        <f>IF(Q246=0,0,(S246/Q246))</f>
        <v>-0.32286654767557771</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0</v>
      </c>
      <c r="M258" s="471"/>
      <c r="N258" s="469">
        <f t="shared" ref="N258:N259" si="50">L258-F258</f>
        <v>0</v>
      </c>
      <c r="O258" s="471"/>
      <c r="P258" s="468"/>
      <c r="Q258" s="468">
        <f>-SUMIFS(BV_Data_An_Prec!$AM:$AM,BV_Data_An_Prec!$AP:$AP,$B258,BV_Data_An_Prec!$AQ:$AQ,$C258,BV_Data_An_Prec!$AR:$AR,$L$2)</f>
        <v>1668.8900000000031</v>
      </c>
      <c r="R258" s="605"/>
      <c r="S258" s="469">
        <f t="shared" ref="S258:S259" si="51">L258-Q258</f>
        <v>-1668.8900000000031</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104120.39000000004</v>
      </c>
      <c r="M259" s="613" t="e">
        <f>(K259-E259)/E259</f>
        <v>#DIV/0!</v>
      </c>
      <c r="N259" s="612">
        <f t="shared" si="50"/>
        <v>104120.39000000004</v>
      </c>
      <c r="O259" s="610">
        <f t="shared" ref="O259:Q259" si="54">O246+O249+O252+O255+O258</f>
        <v>1054</v>
      </c>
      <c r="P259" s="611">
        <f t="shared" si="54"/>
        <v>196879.57000000007</v>
      </c>
      <c r="Q259" s="612">
        <f t="shared" si="54"/>
        <v>146654.89000000007</v>
      </c>
      <c r="R259" s="507">
        <f>IF(O259=0,0,J259/O259)</f>
        <v>0.82732447817836807</v>
      </c>
      <c r="S259" s="608">
        <f t="shared" si="51"/>
        <v>-42534.500000000029</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174.18530963302754</v>
      </c>
      <c r="L260" s="490">
        <f>IF(L259=0,0,L259/K259)</f>
        <v>0.68550050072556012</v>
      </c>
      <c r="M260" s="619"/>
      <c r="N260" s="621" t="e">
        <f>N259/F259</f>
        <v>#DIV/0!</v>
      </c>
      <c r="O260" s="619"/>
      <c r="P260" s="620">
        <f>IF(O259=0,0,P259/O259)</f>
        <v>186.79276091081601</v>
      </c>
      <c r="Q260" s="490">
        <f>IF(Q259=0,0,Q259/P259)</f>
        <v>0.74489643592781118</v>
      </c>
      <c r="R260" s="618"/>
      <c r="S260" s="490">
        <f>S259/Q259</f>
        <v>-0.29003124273592246</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107821.07000000002</v>
      </c>
      <c r="M268" s="512" t="e">
        <f>L269-F269</f>
        <v>#DIV/0!</v>
      </c>
      <c r="N268" s="511">
        <f>L268-F268</f>
        <v>107821.07000000002</v>
      </c>
      <c r="O268" s="512"/>
      <c r="P268" s="509">
        <f t="shared" ref="P268:Q268" si="57">P259+P262+P265</f>
        <v>217072.67000000004</v>
      </c>
      <c r="Q268" s="511">
        <f t="shared" si="57"/>
        <v>152404.22000000003</v>
      </c>
      <c r="R268" s="512"/>
      <c r="S268" s="511">
        <f>L268-Q268</f>
        <v>-44583.150000000009</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0.65041339025127964</v>
      </c>
      <c r="M269" s="518"/>
      <c r="N269" s="519" t="e">
        <f>N268/F268</f>
        <v>#DIV/0!</v>
      </c>
      <c r="O269" s="513"/>
      <c r="P269" s="516"/>
      <c r="Q269" s="520">
        <f>Q268/P268</f>
        <v>0.70208847571645017</v>
      </c>
      <c r="R269" s="518"/>
      <c r="S269" s="520">
        <f>L268/S268</f>
        <v>-2.4184264682957575</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15660.529999999999</v>
      </c>
      <c r="M272" s="465"/>
      <c r="N272" s="469">
        <f t="shared" ref="N272:N303" si="58">L272-F272</f>
        <v>15660.529999999999</v>
      </c>
      <c r="O272" s="465"/>
      <c r="P272" s="45"/>
      <c r="Q272" s="469">
        <f>SUMIFS(BV_Data_An_Prec!$AM:$AM,BV_Data_An_Prec!$AP:$AP,$B272,BV_Data_An_Prec!$AQ:$AQ,$C272,BV_Data_An_Prec!$AR:$AR,$L$2)</f>
        <v>15276.050000000003</v>
      </c>
      <c r="R272" s="465"/>
      <c r="S272" s="469">
        <f t="shared" ref="S272:S303" si="59">L272-Q272</f>
        <v>384.47999999999593</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10231.36</v>
      </c>
      <c r="M274" s="451"/>
      <c r="N274" s="505">
        <f t="shared" si="58"/>
        <v>10231.36</v>
      </c>
      <c r="O274" s="451"/>
      <c r="P274" s="544"/>
      <c r="Q274" s="505">
        <f>SUMIFS(BV_Data_An_Prec!$AM:$AM,BV_Data_An_Prec!$AP:$AP,$B274,BV_Data_An_Prec!$AQ:$AQ,$C274,BV_Data_An_Prec!$AR:$AR,$L$2)</f>
        <v>19414.080000000016</v>
      </c>
      <c r="R274" s="451"/>
      <c r="S274" s="505">
        <f t="shared" si="59"/>
        <v>-9182.7200000000157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11909.169999999998</v>
      </c>
      <c r="M279" s="465"/>
      <c r="N279" s="469">
        <f t="shared" si="58"/>
        <v>11909.169999999998</v>
      </c>
      <c r="O279" s="465"/>
      <c r="P279" s="45"/>
      <c r="Q279" s="469">
        <f>SUMIFS(BV_Data_An_Prec!$AM:$AM,BV_Data_An_Prec!$AP:$AP,$B279,BV_Data_An_Prec!$AQ:$AQ,$C279,BV_Data_An_Prec!$AR:$AR,$L$2)</f>
        <v>15591.599999999991</v>
      </c>
      <c r="R279" s="465"/>
      <c r="S279" s="469">
        <f t="shared" si="59"/>
        <v>-3682.429999999993</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1774.75</v>
      </c>
      <c r="M281" s="465"/>
      <c r="N281" s="469">
        <f t="shared" si="58"/>
        <v>1774.75</v>
      </c>
      <c r="O281" s="465"/>
      <c r="P281" s="45"/>
      <c r="Q281" s="469">
        <f>SUMIFS(BV_Data_An_Prec!$AM:$AM,BV_Data_An_Prec!$AP:$AP,$B281,BV_Data_An_Prec!$AQ:$AQ,$C281,BV_Data_An_Prec!$AR:$AR,$L$2)</f>
        <v>9372.8700000000099</v>
      </c>
      <c r="R281" s="465"/>
      <c r="S281" s="469">
        <f t="shared" si="59"/>
        <v>-7598.1200000000099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0.71025459124084001</v>
      </c>
      <c r="L284" s="537">
        <f>+SUM(L272:L283)</f>
        <v>76580.410000000018</v>
      </c>
      <c r="M284" s="539"/>
      <c r="N284" s="537">
        <f t="shared" si="58"/>
        <v>76580.410000000018</v>
      </c>
      <c r="O284" s="538" t="s">
        <v>932</v>
      </c>
      <c r="P284" s="536">
        <f>Q284/Q$268</f>
        <v>0.67959161498283982</v>
      </c>
      <c r="Q284" s="537">
        <f>+SUM(Q272:Q283)</f>
        <v>103572.63000000003</v>
      </c>
      <c r="R284" s="540"/>
      <c r="S284" s="537">
        <f t="shared" si="59"/>
        <v>-26992.220000000016</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3801.9900000000016</v>
      </c>
      <c r="M286" s="465"/>
      <c r="N286" s="469">
        <f t="shared" si="58"/>
        <v>3801.9900000000016</v>
      </c>
      <c r="O286" s="465"/>
      <c r="P286" s="45"/>
      <c r="Q286" s="469">
        <f>SUMIFS(BV_Data_An_Prec!$AM:$AM,BV_Data_An_Prec!$AP:$AP,$B286,BV_Data_An_Prec!$AQ:$AQ,$C286,BV_Data_An_Prec!$AR:$AR,$L$2)</f>
        <v>5034.1200000000008</v>
      </c>
      <c r="R286" s="465"/>
      <c r="S286" s="469">
        <f t="shared" si="59"/>
        <v>-1232.1299999999992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9625.2799999999988</v>
      </c>
      <c r="M290" s="456"/>
      <c r="N290" s="461">
        <f t="shared" si="58"/>
        <v>9625.2799999999988</v>
      </c>
      <c r="O290" s="456"/>
      <c r="P290" s="546"/>
      <c r="Q290" s="469">
        <f>SUMIFS(BV_Data_An_Prec!$AM:$AM,BV_Data_An_Prec!$AP:$AP,$B290,BV_Data_An_Prec!$AQ:$AQ,$C290,BV_Data_An_Prec!$AR:$AR,$L$2)</f>
        <v>13965.350000000002</v>
      </c>
      <c r="R290" s="456"/>
      <c r="S290" s="461">
        <f t="shared" si="59"/>
        <v>-4340.0700000000033</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499.19000000000051</v>
      </c>
      <c r="M295" s="465"/>
      <c r="N295" s="469">
        <f t="shared" si="58"/>
        <v>499.19000000000051</v>
      </c>
      <c r="O295" s="465"/>
      <c r="P295" s="45"/>
      <c r="Q295" s="469">
        <f>SUMIFS(BV_Data_An_Prec!$AM:$AM,BV_Data_An_Prec!$AP:$AP,$B295,BV_Data_An_Prec!$AQ:$AQ,$C295,BV_Data_An_Prec!$AR:$AR,$L$2)</f>
        <v>212.97000000000116</v>
      </c>
      <c r="R295" s="465"/>
      <c r="S295" s="469">
        <f t="shared" si="59"/>
        <v>286.21999999999935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0.3866590268488338</v>
      </c>
      <c r="L303" s="537">
        <f>+SUM(L285:L302)</f>
        <v>41689.99</v>
      </c>
      <c r="M303" s="539"/>
      <c r="N303" s="537">
        <f t="shared" si="58"/>
        <v>41689.99</v>
      </c>
      <c r="O303" s="538" t="s">
        <v>932</v>
      </c>
      <c r="P303" s="536">
        <f>Q303/Q$268</f>
        <v>0.30042022458433237</v>
      </c>
      <c r="Q303" s="537">
        <f>+SUM(Q285:Q302)</f>
        <v>45785.310000000005</v>
      </c>
      <c r="R303" s="540"/>
      <c r="S303" s="537">
        <f t="shared" si="59"/>
        <v>-4095.320000000007</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1.0969136180896739</v>
      </c>
      <c r="L305" s="537">
        <f>L284+L303</f>
        <v>118270.40000000002</v>
      </c>
      <c r="M305" s="539"/>
      <c r="N305" s="537">
        <f t="shared" ref="N305:N307" si="60">L305-F305</f>
        <v>118270.40000000002</v>
      </c>
      <c r="O305" s="538" t="s">
        <v>225</v>
      </c>
      <c r="P305" s="536">
        <f>Q305/Q$268</f>
        <v>0.98001183956717208</v>
      </c>
      <c r="Q305" s="537">
        <f>Q284+Q303</f>
        <v>149357.94000000003</v>
      </c>
      <c r="R305" s="540"/>
      <c r="S305" s="537">
        <f>L305-Q305</f>
        <v>-31087.540000000008</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-10449.330000000002</v>
      </c>
      <c r="M307" s="566"/>
      <c r="N307" s="564">
        <f t="shared" si="60"/>
        <v>-10449.330000000002</v>
      </c>
      <c r="O307" s="565"/>
      <c r="P307" s="563"/>
      <c r="Q307" s="564">
        <f>Q268-Q305</f>
        <v>3046.2799999999988</v>
      </c>
      <c r="R307" s="567"/>
      <c r="S307" s="564">
        <f>L307-Q307</f>
        <v>-13495.61</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06" t="s">
        <v>774</v>
      </c>
      <c r="E312" s="892"/>
      <c r="F312" s="893"/>
      <c r="G312" s="907"/>
      <c r="H312" s="892"/>
      <c r="I312" s="893"/>
      <c r="J312" s="907" t="s">
        <v>775</v>
      </c>
      <c r="K312" s="892"/>
      <c r="L312" s="893"/>
      <c r="M312" s="907" t="s">
        <v>776</v>
      </c>
      <c r="N312" s="893"/>
      <c r="O312" s="906" t="s">
        <v>777</v>
      </c>
      <c r="P312" s="892"/>
      <c r="Q312" s="893"/>
      <c r="R312" s="907" t="s">
        <v>778</v>
      </c>
      <c r="S312" s="893"/>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68105.109999999986</v>
      </c>
      <c r="M315" s="498">
        <f>IFERROR((K315-E315)/E315,0)</f>
        <v>0</v>
      </c>
      <c r="N315" s="469">
        <f>L315-F315</f>
        <v>68105.109999999986</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-967.74999999994179</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0.44631674433153073</v>
      </c>
      <c r="M316" s="498"/>
      <c r="N316" s="469">
        <f>IFERROR(N315/M315,0)</f>
        <v>0</v>
      </c>
      <c r="O316" s="471"/>
      <c r="P316" s="45"/>
      <c r="Q316" s="499">
        <f>IFERROR(Q315/P315,0)</f>
        <v>0.42413254148829388</v>
      </c>
      <c r="R316" s="471"/>
      <c r="S316" s="499">
        <f>IF(Q315=0,0,(S315/Q315))</f>
        <v>-1.401056797126893E-2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0</v>
      </c>
      <c r="M324" s="507"/>
      <c r="N324" s="490"/>
      <c r="O324" s="465"/>
      <c r="P324" s="45"/>
      <c r="Q324" s="469">
        <f>-SUMIFS(BV_Data_An_Prec!$AM:$AM,BV_Data_An_Prec!$AP:$AP,$B324,BV_Data_An_Prec!$AQ:$AQ,$C324,BV_Data_An_Prec!$AR:$AR,$L$2)</f>
        <v>1697.5900000000001</v>
      </c>
      <c r="R324" s="498">
        <f>IF(O324=0,0,J324/O324)</f>
        <v>0</v>
      </c>
      <c r="S324" s="469">
        <f>L324-Q324</f>
        <v>-1697.5900000000001</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90104.359999999986</v>
      </c>
      <c r="M326" s="512" t="e">
        <f>L327-F327</f>
        <v>#DIV/0!</v>
      </c>
      <c r="N326" s="511">
        <f>L326-F326</f>
        <v>90104.359999999986</v>
      </c>
      <c r="O326" s="512"/>
      <c r="P326" s="509">
        <f>P318+P321+P315</f>
        <v>172621.03999999995</v>
      </c>
      <c r="Q326" s="511">
        <f>Q318+Q321+Q315+Q324</f>
        <v>75487.759999999922</v>
      </c>
      <c r="R326" s="512"/>
      <c r="S326" s="511">
        <f>L326-Q326</f>
        <v>14616.600000000064</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0.47291466402770993</v>
      </c>
      <c r="M327" s="518"/>
      <c r="N327" s="519" t="e">
        <f>N326/F326</f>
        <v>#DIV/0!</v>
      </c>
      <c r="O327" s="513"/>
      <c r="P327" s="516"/>
      <c r="Q327" s="520">
        <f>Q326/P326</f>
        <v>0.43730335537313381</v>
      </c>
      <c r="R327" s="518"/>
      <c r="S327" s="520">
        <f>S326/Q326</f>
        <v>0.19362874193114327</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4731.0800000000017</v>
      </c>
      <c r="M337" s="465"/>
      <c r="N337" s="469">
        <f t="shared" si="62"/>
        <v>4731.0800000000017</v>
      </c>
      <c r="O337" s="465"/>
      <c r="P337" s="45"/>
      <c r="Q337" s="469">
        <f>SUMIFS(BV_Data_An_Prec!$AM:$AM,BV_Data_An_Prec!$AP:$AP,$B337,BV_Data_An_Prec!$AQ:$AQ,$C337,BV_Data_An_Prec!$AR:$AR,$L$2)</f>
        <v>4524.4200000000019</v>
      </c>
      <c r="R337" s="465"/>
      <c r="S337" s="469">
        <f t="shared" si="63"/>
        <v>206.65999999999985</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441.36000000000058</v>
      </c>
      <c r="M339" s="465"/>
      <c r="N339" s="469">
        <f t="shared" si="62"/>
        <v>441.36000000000058</v>
      </c>
      <c r="O339" s="465"/>
      <c r="P339" s="45"/>
      <c r="Q339" s="469">
        <f>SUMIFS(BV_Data_An_Prec!$AM:$AM,BV_Data_An_Prec!$AP:$AP,$B339,BV_Data_An_Prec!$AQ:$AQ,$C339,BV_Data_An_Prec!$AR:$AR,$L$2)</f>
        <v>2673.9199999999983</v>
      </c>
      <c r="R339" s="465"/>
      <c r="S339" s="469">
        <f t="shared" si="63"/>
        <v>-2232.5599999999977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0.38681391222355954</v>
      </c>
      <c r="L342" s="537">
        <f>+SUM(L330:L341)</f>
        <v>34853.620000000003</v>
      </c>
      <c r="M342" s="539"/>
      <c r="N342" s="537">
        <f t="shared" si="62"/>
        <v>34853.620000000003</v>
      </c>
      <c r="O342" s="538" t="s">
        <v>225</v>
      </c>
      <c r="P342" s="536">
        <f>IF(Q326=0,0,Q342/Q$326)</f>
        <v>0.52321343221735628</v>
      </c>
      <c r="Q342" s="537">
        <f>+SUM(Q330:Q341)</f>
        <v>39496.210000000014</v>
      </c>
      <c r="R342" s="540"/>
      <c r="S342" s="537">
        <f t="shared" si="63"/>
        <v>-4642.5900000000111</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1748.5300000000007</v>
      </c>
      <c r="M348" s="456"/>
      <c r="N348" s="461">
        <f t="shared" si="62"/>
        <v>1748.5300000000007</v>
      </c>
      <c r="O348" s="456"/>
      <c r="P348" s="546"/>
      <c r="Q348" s="469">
        <f>SUMIFS(BV_Data_An_Prec!$AM:$AM,BV_Data_An_Prec!$AP:$AP,$B348,BV_Data_An_Prec!$AQ:$AQ,$C348,BV_Data_An_Prec!$AR:$AR,$L$2)</f>
        <v>3090.1900000000005</v>
      </c>
      <c r="R348" s="456"/>
      <c r="S348" s="461">
        <f t="shared" si="63"/>
        <v>-1341.6599999999999</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506.06999999999994</v>
      </c>
      <c r="M353" s="465"/>
      <c r="N353" s="469">
        <f t="shared" si="62"/>
        <v>506.06999999999994</v>
      </c>
      <c r="O353" s="465"/>
      <c r="P353" s="45"/>
      <c r="Q353" s="469">
        <f>SUMIFS(BV_Data_An_Prec!$AM:$AM,BV_Data_An_Prec!$AP:$AP,$B353,BV_Data_An_Prec!$AQ:$AQ,$C353,BV_Data_An_Prec!$AR:$AR,$L$2)</f>
        <v>52.659999999999854</v>
      </c>
      <c r="R353" s="465"/>
      <c r="S353" s="469">
        <f t="shared" si="63"/>
        <v>453.41000000000008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0.23432462091734516</v>
      </c>
      <c r="L361" s="537">
        <f>+SUM(L343:L360)</f>
        <v>21113.669999999995</v>
      </c>
      <c r="M361" s="539"/>
      <c r="N361" s="537">
        <f>+SUM(N343:N360)</f>
        <v>21113.669999999995</v>
      </c>
      <c r="O361" s="538" t="s">
        <v>225</v>
      </c>
      <c r="P361" s="536">
        <f>Q361/Q$326</f>
        <v>0.34403431761652525</v>
      </c>
      <c r="Q361" s="537">
        <f>+SUM(Q343:Q360)</f>
        <v>25970.380000000005</v>
      </c>
      <c r="R361" s="540"/>
      <c r="S361" s="537">
        <f t="shared" si="63"/>
        <v>-4856.71000000001</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0.62113853314090461</v>
      </c>
      <c r="L363" s="537">
        <f>L342+L361</f>
        <v>55967.289999999994</v>
      </c>
      <c r="M363" s="539"/>
      <c r="N363" s="537">
        <f t="shared" ref="N363:N365" si="64">L363-F363</f>
        <v>55967.289999999994</v>
      </c>
      <c r="O363" s="538" t="s">
        <v>225</v>
      </c>
      <c r="P363" s="536">
        <f>Q363/Q$326</f>
        <v>0.86724774983388153</v>
      </c>
      <c r="Q363" s="537">
        <f>Q342+Q361</f>
        <v>65466.590000000018</v>
      </c>
      <c r="R363" s="540"/>
      <c r="S363" s="537">
        <f>L363-Q363</f>
        <v>-9499.3000000000247</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34137.069999999992</v>
      </c>
      <c r="M365" s="566"/>
      <c r="N365" s="564">
        <f t="shared" si="64"/>
        <v>34137.069999999992</v>
      </c>
      <c r="O365" s="565"/>
      <c r="P365" s="563"/>
      <c r="Q365" s="564">
        <f>Q326-Q363</f>
        <v>10021.169999999904</v>
      </c>
      <c r="R365" s="567"/>
      <c r="S365" s="564">
        <f>L365-Q365</f>
        <v>24115.900000000089</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06" t="s">
        <v>774</v>
      </c>
      <c r="E369" s="892"/>
      <c r="F369" s="893"/>
      <c r="G369" s="907"/>
      <c r="H369" s="892"/>
      <c r="I369" s="893"/>
      <c r="J369" s="907" t="s">
        <v>775</v>
      </c>
      <c r="K369" s="892"/>
      <c r="L369" s="893"/>
      <c r="M369" s="907" t="s">
        <v>776</v>
      </c>
      <c r="N369" s="893"/>
      <c r="O369" s="906" t="s">
        <v>777</v>
      </c>
      <c r="P369" s="892"/>
      <c r="Q369" s="893"/>
      <c r="R369" s="907" t="s">
        <v>778</v>
      </c>
      <c r="S369" s="893"/>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7051.380000000001</v>
      </c>
      <c r="M394" s="465"/>
      <c r="N394" s="470">
        <f t="shared" ref="N394:N424" si="79">L394-F394</f>
        <v>7051.380000000001</v>
      </c>
      <c r="O394" s="465"/>
      <c r="P394" s="45"/>
      <c r="Q394" s="469">
        <f>SUMIFS(BV_Data_An_Prec!$AM:$AM,BV_Data_An_Prec!$AP:$AP,$B394,BV_Data_An_Prec!$AQ:$AQ,$C394,BV_Data_An_Prec!$AR:$AR,$L$2)</f>
        <v>-3302.119999999999</v>
      </c>
      <c r="R394" s="465"/>
      <c r="S394" s="469">
        <f t="shared" ref="S394:S424" si="80">L394-Q394</f>
        <v>10353.5</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13234.440000000002</v>
      </c>
      <c r="M396" s="451"/>
      <c r="N396" s="502">
        <f t="shared" si="79"/>
        <v>13234.440000000002</v>
      </c>
      <c r="O396" s="451"/>
      <c r="P396" s="544"/>
      <c r="Q396" s="505">
        <f>SUMIFS(BV_Data_An_Prec!$AM:$AM,BV_Data_An_Prec!$AP:$AP,$B396,BV_Data_An_Prec!$AQ:$AQ,$C396,BV_Data_An_Prec!$AR:$AR,$L$2)</f>
        <v>21239.360000000015</v>
      </c>
      <c r="R396" s="451"/>
      <c r="S396" s="505">
        <f t="shared" si="80"/>
        <v>-8004.9200000000128</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2760.75</v>
      </c>
      <c r="M401" s="465"/>
      <c r="N401" s="470">
        <f t="shared" si="79"/>
        <v>2760.75</v>
      </c>
      <c r="O401" s="465"/>
      <c r="P401" s="45"/>
      <c r="Q401" s="469">
        <f>SUMIFS(BV_Data_An_Prec!$AM:$AM,BV_Data_An_Prec!$AP:$AP,$B401,BV_Data_An_Prec!$AQ:$AQ,$C401,BV_Data_An_Prec!$AR:$AR,$L$2)</f>
        <v>2683.9300000000003</v>
      </c>
      <c r="R401" s="465"/>
      <c r="S401" s="469">
        <f t="shared" si="80"/>
        <v>76.819999999999709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308.07999999999993</v>
      </c>
      <c r="M403" s="465"/>
      <c r="N403" s="470">
        <f t="shared" si="79"/>
        <v>308.07999999999993</v>
      </c>
      <c r="O403" s="465"/>
      <c r="P403" s="45"/>
      <c r="Q403" s="469">
        <f>SUMIFS(BV_Data_An_Prec!$AM:$AM,BV_Data_An_Prec!$AP:$AP,$B403,BV_Data_An_Prec!$AQ:$AQ,$C403,BV_Data_An_Prec!$AR:$AR,$L$2)</f>
        <v>1458.3100000000013</v>
      </c>
      <c r="R403" s="465"/>
      <c r="S403" s="469">
        <f t="shared" si="80"/>
        <v>-1150.2300000000014</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0.31672842460061967</v>
      </c>
      <c r="L406" s="537">
        <f>+SUM(L394:L405)</f>
        <v>30340.480000000007</v>
      </c>
      <c r="M406" s="539"/>
      <c r="N406" s="537">
        <f t="shared" si="79"/>
        <v>30340.480000000007</v>
      </c>
      <c r="O406" s="538" t="s">
        <v>225</v>
      </c>
      <c r="P406" s="536">
        <f>Q406/Q$390</f>
        <v>0.24428920358147119</v>
      </c>
      <c r="Q406" s="537">
        <f>+SUM(Q394:Q405)</f>
        <v>28362.470000000016</v>
      </c>
      <c r="R406" s="540"/>
      <c r="S406" s="537">
        <f t="shared" si="80"/>
        <v>1978.0099999999911</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978.51000000000022</v>
      </c>
      <c r="M412" s="456"/>
      <c r="N412" s="461">
        <f t="shared" si="79"/>
        <v>978.51000000000022</v>
      </c>
      <c r="O412" s="456"/>
      <c r="P412" s="546"/>
      <c r="Q412" s="461">
        <f>SUMIFS(BV_Data_An_Prec!$AM:$AM,BV_Data_An_Prec!$AP:$AP,$B412,BV_Data_An_Prec!$AQ:$AQ,$C412,BV_Data_An_Prec!$AR:$AR,$L$2)</f>
        <v>2435.5899999999992</v>
      </c>
      <c r="R412" s="456"/>
      <c r="S412" s="461">
        <f t="shared" si="80"/>
        <v>-1457.079999999999</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148.05999999999995</v>
      </c>
      <c r="M417" s="465"/>
      <c r="N417" s="469">
        <f t="shared" si="79"/>
        <v>148.05999999999995</v>
      </c>
      <c r="O417" s="465"/>
      <c r="P417" s="45"/>
      <c r="Q417" s="469">
        <f>SUMIFS(BV_Data_An_Prec!$AM:$AM,BV_Data_An_Prec!$AP:$AP,$B417,BV_Data_An_Prec!$AQ:$AQ,$C417,BV_Data_An_Prec!$AR:$AR,$L$2)</f>
        <v>52.639999999999873</v>
      </c>
      <c r="R417" s="465"/>
      <c r="S417" s="469">
        <f t="shared" si="80"/>
        <v>95.420000000000073</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0.1094744980236626</v>
      </c>
      <c r="L425" s="537">
        <f>+SUM(L407:L424)</f>
        <v>10486.929999999997</v>
      </c>
      <c r="M425" s="539"/>
      <c r="N425" s="537">
        <f>+SUM(N407:N424)</f>
        <v>10486.929999999997</v>
      </c>
      <c r="O425" s="538" t="s">
        <v>225</v>
      </c>
      <c r="P425" s="536">
        <f>Q425/Q$390</f>
        <v>0.133437471630554</v>
      </c>
      <c r="Q425" s="537">
        <f>+SUM(Q407:Q424)</f>
        <v>15492.359999999999</v>
      </c>
      <c r="R425" s="540"/>
      <c r="S425" s="537">
        <f>+SUM(S407:S424)</f>
        <v>-5005.4299999999994</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0.42620292262428228</v>
      </c>
      <c r="L427" s="537">
        <f>L406+L425</f>
        <v>40827.410000000003</v>
      </c>
      <c r="M427" s="539"/>
      <c r="N427" s="537">
        <f t="shared" ref="N427:N429" si="81">L427-F427</f>
        <v>40827.410000000003</v>
      </c>
      <c r="O427" s="538" t="s">
        <v>225</v>
      </c>
      <c r="P427" s="536">
        <f>Q427/Q$390</f>
        <v>0.37772667521202519</v>
      </c>
      <c r="Q427" s="537">
        <f>Q406+Q425</f>
        <v>43854.830000000016</v>
      </c>
      <c r="R427" s="540"/>
      <c r="S427" s="537">
        <f>L427-Q427</f>
        <v>-3027.4200000000128</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54965.949999999968</v>
      </c>
      <c r="M429" s="566"/>
      <c r="N429" s="564">
        <f t="shared" si="81"/>
        <v>54965.949999999968</v>
      </c>
      <c r="O429" s="565"/>
      <c r="P429" s="563"/>
      <c r="Q429" s="564">
        <f>Q390-Q427</f>
        <v>72247.189999999886</v>
      </c>
      <c r="R429" s="567"/>
      <c r="S429" s="564">
        <f>L429-Q429</f>
        <v>-17281.239999999918</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06" t="s">
        <v>774</v>
      </c>
      <c r="E434" s="892"/>
      <c r="F434" s="893"/>
      <c r="G434" s="907"/>
      <c r="H434" s="892"/>
      <c r="I434" s="893"/>
      <c r="J434" s="907" t="s">
        <v>775</v>
      </c>
      <c r="K434" s="892"/>
      <c r="L434" s="893"/>
      <c r="M434" s="907"/>
      <c r="N434" s="893"/>
      <c r="O434" s="906" t="s">
        <v>777</v>
      </c>
      <c r="P434" s="892"/>
      <c r="Q434" s="893"/>
      <c r="R434" s="907" t="s">
        <v>1026</v>
      </c>
      <c r="S434" s="893"/>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52851.159999999996</v>
      </c>
      <c r="M437" s="498">
        <f>IFERROR((K437-E437)/E437,0)</f>
        <v>0</v>
      </c>
      <c r="N437" s="469">
        <f>L437-F437</f>
        <v>52851.159999999996</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52851.159999999996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0.78009092250922507</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0</v>
      </c>
      <c r="M446" s="498"/>
      <c r="N446" s="469"/>
      <c r="O446" s="471"/>
      <c r="P446" s="45"/>
      <c r="Q446" s="469">
        <f>-SUMIFS(BV_Data_An_Prec!$AM:$AM,BV_Data_An_Prec!$AP:$AP,$B446,BV_Data_An_Prec!$AQ:$AQ,$C446,BV_Data_An_Prec!$AR:$AR,$L$2)</f>
        <v>0</v>
      </c>
      <c r="R446" s="471"/>
      <c r="S446" s="469">
        <f>L446-Q446</f>
        <v>0</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68237.71000000005</v>
      </c>
      <c r="M448" s="512"/>
      <c r="N448" s="511"/>
      <c r="O448" s="512"/>
      <c r="P448" s="509">
        <f>P437+P440+P443</f>
        <v>72403.400000000023</v>
      </c>
      <c r="Q448" s="511">
        <f>Q437+Q440+Q443+Q446</f>
        <v>54634.710000000014</v>
      </c>
      <c r="R448" s="512">
        <f>IF(O448=0,0,(J448-O448)/O448)</f>
        <v>0</v>
      </c>
      <c r="S448" s="511">
        <f>S437+S440+S443+S446</f>
        <v>13603.000000000042</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0.7660272788504715</v>
      </c>
      <c r="M449" s="518"/>
      <c r="N449" s="519"/>
      <c r="O449" s="513"/>
      <c r="P449" s="516"/>
      <c r="Q449" s="520">
        <f>Q448/P448</f>
        <v>0.7545876298626859</v>
      </c>
      <c r="R449" s="518"/>
      <c r="S449" s="520">
        <f>IF(Q448=0,0,S448/Q448)</f>
        <v>0.24898091341566631</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5596.9000000000015</v>
      </c>
      <c r="M459" s="465"/>
      <c r="N459" s="469"/>
      <c r="O459" s="465"/>
      <c r="P459" s="45"/>
      <c r="Q459" s="461">
        <f>SUMIFS(BV_Data_An_Prec!$AM:$AM,BV_Data_An_Prec!$AP:$AP,$B459,BV_Data_An_Prec!$AQ:$AQ,$C459,BV_Data_An_Prec!$AR:$AR,$L$2)</f>
        <v>0</v>
      </c>
      <c r="R459" s="465"/>
      <c r="S459" s="469">
        <f t="shared" si="82"/>
        <v>5596.9000000000015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0.34529602473471022</v>
      </c>
      <c r="L464" s="537">
        <f>+SUM(L452:L463)</f>
        <v>23562.21</v>
      </c>
      <c r="M464" s="539"/>
      <c r="N464" s="537"/>
      <c r="O464" s="538" t="s">
        <v>225</v>
      </c>
      <c r="P464" s="536">
        <f>IFERROR(Q464/Q$448,0)</f>
        <v>0</v>
      </c>
      <c r="Q464" s="537">
        <f>+SUM(Q452:Q463)</f>
        <v>0</v>
      </c>
      <c r="R464" s="540"/>
      <c r="S464" s="537">
        <f t="shared" si="82"/>
        <v>23562.21</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4.051073812412518E-2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0.38580676285883542</v>
      </c>
      <c r="L484" s="537">
        <f>L464+L482</f>
        <v>26326.57</v>
      </c>
      <c r="M484" s="539"/>
      <c r="N484" s="537"/>
      <c r="O484" s="538" t="s">
        <v>225</v>
      </c>
      <c r="P484" s="536">
        <f>IFERROR(Q484/Q$448,0)</f>
        <v>0</v>
      </c>
      <c r="Q484" s="537">
        <f>Q464+Q482</f>
        <v>0</v>
      </c>
      <c r="R484" s="540"/>
      <c r="S484" s="537">
        <f>L484-Q484</f>
        <v>26326.57</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41911.14000000005</v>
      </c>
      <c r="M486" s="566"/>
      <c r="N486" s="564"/>
      <c r="O486" s="565"/>
      <c r="P486" s="563"/>
      <c r="Q486" s="564">
        <f>Q448-Q484</f>
        <v>54634.710000000014</v>
      </c>
      <c r="R486" s="567"/>
      <c r="S486" s="564">
        <f>L486-Q486</f>
        <v>-12723.569999999963</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908" t="s">
        <v>1061</v>
      </c>
      <c r="Y491" s="904"/>
      <c r="Z491" s="909"/>
      <c r="AA491" s="903"/>
      <c r="AB491" s="904"/>
      <c r="AC491" s="909"/>
      <c r="AD491" s="903" t="s">
        <v>775</v>
      </c>
      <c r="AE491" s="904"/>
      <c r="AF491" s="909"/>
      <c r="AG491" s="903" t="s">
        <v>776</v>
      </c>
      <c r="AH491" s="904"/>
      <c r="AI491" s="909"/>
      <c r="AJ491" s="903" t="s">
        <v>1062</v>
      </c>
      <c r="AK491" s="904"/>
      <c r="AL491" s="904"/>
      <c r="AM491" s="903" t="s">
        <v>1063</v>
      </c>
      <c r="AN491" s="904"/>
      <c r="AO491" s="90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667">
        <f>AF494/AF493</f>
        <v>5.0830238811041935E-2</v>
      </c>
      <c r="AE494" s="669"/>
      <c r="AF494" s="668">
        <f>L27+L109+L182+L268+L326+L390+L448</f>
        <v>569120.87000000651</v>
      </c>
      <c r="AG494" s="670"/>
      <c r="AH494" s="669" t="e">
        <f>AF494-Z494</f>
        <v>#REF!</v>
      </c>
      <c r="AI494" s="671" t="e">
        <f>AH494/Z494</f>
        <v>#REF!</v>
      </c>
      <c r="AJ494" s="667">
        <f>AL494/AL493</f>
        <v>5.0348758021813898E-2</v>
      </c>
      <c r="AK494" s="669"/>
      <c r="AL494" s="668">
        <f>Q27+Q109+Q182+Q268+Q326+Q390+Q448</f>
        <v>828451.17000001331</v>
      </c>
      <c r="AM494" s="672"/>
      <c r="AN494" s="669">
        <f>AF494-AL494</f>
        <v>-259330.3000000068</v>
      </c>
      <c r="AO494" s="673">
        <f>IF(AL494=0,0,AN494/AL494)</f>
        <v>-0.31303027793418725</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519.57138613861378</v>
      </c>
      <c r="AF496" s="676">
        <f t="shared" ref="AF496:AF502" si="86">+SUMIF($C:$C,$V496,L:L)</f>
        <v>52476.709999999992</v>
      </c>
      <c r="AG496" s="677" t="e">
        <f t="shared" ref="AG496:AH496" si="87">AE496-Y496</f>
        <v>#DIV/0!</v>
      </c>
      <c r="AH496" s="678">
        <f t="shared" si="87"/>
        <v>52476.709999999992</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-596.7588770192807</v>
      </c>
      <c r="AN496" s="678">
        <f t="shared" si="90"/>
        <v>-32364.389999999985</v>
      </c>
      <c r="AO496" s="685">
        <f t="shared" ref="AO496:AO553" si="91">IF(AL496=0,0,AN496/AL496)</f>
        <v>-0.38147065514237788</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486.27118811881172</v>
      </c>
      <c r="AF502" s="676">
        <f t="shared" si="86"/>
        <v>49113.389999999985</v>
      </c>
      <c r="AG502" s="677" t="e">
        <f t="shared" ref="AG502:AH502" si="102">AE502-Y502</f>
        <v>#DIV/0!</v>
      </c>
      <c r="AH502" s="678">
        <f t="shared" si="102"/>
        <v>49113.389999999985</v>
      </c>
      <c r="AI502" s="679">
        <f t="shared" si="88"/>
        <v>0</v>
      </c>
      <c r="AJ502" s="684"/>
      <c r="AK502" s="678">
        <f t="shared" si="89"/>
        <v>766.22947368420978</v>
      </c>
      <c r="AL502" s="676">
        <f>SUMIFS(BV_Data_An_Prec!$AM:$AM,BV_Data_An_Prec!$AQ:$AQ,$V502)</f>
        <v>58233.439999999944</v>
      </c>
      <c r="AM502" s="680">
        <f t="shared" ref="AM502:AN502" si="103">AE502-AK502</f>
        <v>-279.95828556539806</v>
      </c>
      <c r="AN502" s="678">
        <f t="shared" si="103"/>
        <v>-9120.0499999999593</v>
      </c>
      <c r="AO502" s="685">
        <f t="shared" si="91"/>
        <v>-0.15661190546187839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-114.2237623762377</v>
      </c>
      <c r="AF504" s="676">
        <f t="shared" si="105"/>
        <v>-11536.600000000008</v>
      </c>
      <c r="AG504" s="677" t="e">
        <f t="shared" ref="AG504:AH504" si="108">AE504-Y504</f>
        <v>#DIV/0!</v>
      </c>
      <c r="AH504" s="678">
        <f t="shared" si="108"/>
        <v>-11536.600000000008</v>
      </c>
      <c r="AI504" s="679">
        <f t="shared" si="88"/>
        <v>0</v>
      </c>
      <c r="AJ504" s="684"/>
      <c r="AK504" s="678">
        <f t="shared" si="89"/>
        <v>0</v>
      </c>
      <c r="AL504" s="676">
        <f>SUMIFS(BV_Data_An_Prec!$AM:$AM,BV_Data_An_Prec!$AQ:$AQ,$V504)</f>
        <v>0</v>
      </c>
      <c r="AM504" s="680">
        <f t="shared" ref="AM504:AN504" si="109">AE504-AK504</f>
        <v>-114.2237623762377</v>
      </c>
      <c r="AN504" s="678">
        <f t="shared" si="109"/>
        <v>-11536.600000000008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-7.9507240702663906E-2</v>
      </c>
      <c r="AE506" s="695"/>
      <c r="AF506" s="693">
        <f>SUM(AF496:AF505)</f>
        <v>-45249.23000000001</v>
      </c>
      <c r="AG506" s="696"/>
      <c r="AH506" s="695">
        <f t="shared" ref="AH506:AH538" si="112">AF506-Z506</f>
        <v>-45249.23000000001</v>
      </c>
      <c r="AI506" s="692" t="e">
        <f>AH506/Z506</f>
        <v>#DIV/0!</v>
      </c>
      <c r="AJ506" s="694">
        <f>AL506/AL494</f>
        <v>-0.18290653147366276</v>
      </c>
      <c r="AK506" s="695"/>
      <c r="AL506" s="693">
        <f>SUM(AL496:AL505)</f>
        <v>-151529.13000000018</v>
      </c>
      <c r="AM506" s="697"/>
      <c r="AN506" s="695">
        <f t="shared" si="111"/>
        <v>106279.90000000017</v>
      </c>
      <c r="AO506" s="673">
        <f t="shared" si="91"/>
        <v>-0.7013826318411519</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55527.51999999999</v>
      </c>
      <c r="AG508" s="677"/>
      <c r="AH508" s="678">
        <f t="shared" si="112"/>
        <v>55527.51999999999</v>
      </c>
      <c r="AI508" s="679">
        <f t="shared" si="113"/>
        <v>0</v>
      </c>
      <c r="AJ508" s="684"/>
      <c r="AK508" s="683"/>
      <c r="AL508" s="676">
        <f>SUMIFS(BV_Data_An_Prec!$AM:$AM,BV_Data_An_Prec!$AQ:$AQ,$V508)</f>
        <v>45636.330000000016</v>
      </c>
      <c r="AM508" s="680"/>
      <c r="AN508" s="678">
        <f t="shared" si="111"/>
        <v>9891.1899999999732</v>
      </c>
      <c r="AO508" s="685">
        <f t="shared" si="91"/>
        <v>0.21673938285571978</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43465.49</v>
      </c>
      <c r="AG510" s="677"/>
      <c r="AH510" s="678">
        <f t="shared" si="112"/>
        <v>43465.49</v>
      </c>
      <c r="AI510" s="679">
        <f t="shared" si="113"/>
        <v>0</v>
      </c>
      <c r="AJ510" s="684"/>
      <c r="AK510" s="683"/>
      <c r="AL510" s="676">
        <f>SUMIFS(BV_Data_An_Prec!$AM:$AM,BV_Data_An_Prec!$AQ:$AQ,$V510)</f>
        <v>93760.670000000027</v>
      </c>
      <c r="AM510" s="680"/>
      <c r="AN510" s="678">
        <f t="shared" si="111"/>
        <v>-50295.180000000029</v>
      </c>
      <c r="AO510" s="685">
        <f t="shared" si="91"/>
        <v>-0.53642086815292611</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38103.240000000005</v>
      </c>
      <c r="AG515" s="660"/>
      <c r="AH515" s="661">
        <f t="shared" si="112"/>
        <v>38103.240000000005</v>
      </c>
      <c r="AI515" s="689">
        <f t="shared" si="113"/>
        <v>0</v>
      </c>
      <c r="AJ515" s="688"/>
      <c r="AK515" s="687"/>
      <c r="AL515" s="659">
        <f>SUMIFS(BV_Data_An_Prec!$AM:$AM,BV_Data_An_Prec!$AQ:$AQ,$V515)</f>
        <v>40334.779999999992</v>
      </c>
      <c r="AM515" s="663"/>
      <c r="AN515" s="661">
        <f t="shared" si="111"/>
        <v>-2231.5399999999863</v>
      </c>
      <c r="AO515" s="664">
        <f t="shared" si="91"/>
        <v>-5.5325453615960883E-2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5128.66</v>
      </c>
      <c r="AG517" s="677"/>
      <c r="AH517" s="678">
        <f t="shared" si="112"/>
        <v>5128.66</v>
      </c>
      <c r="AI517" s="679">
        <f t="shared" si="113"/>
        <v>0</v>
      </c>
      <c r="AJ517" s="684"/>
      <c r="AK517" s="683"/>
      <c r="AL517" s="676">
        <f>SUMIFS(BV_Data_An_Prec!$AM:$AM,BV_Data_An_Prec!$AQ:$AQ,$V517)</f>
        <v>21788.750000000011</v>
      </c>
      <c r="AM517" s="680"/>
      <c r="AN517" s="678">
        <f t="shared" si="111"/>
        <v>-16660.090000000011</v>
      </c>
      <c r="AO517" s="685">
        <f t="shared" si="91"/>
        <v>-0.76461889736676047</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0.47340261832253122</v>
      </c>
      <c r="AE520" s="699"/>
      <c r="AF520" s="693">
        <f>SUM(AF507:AF519)</f>
        <v>269423.31</v>
      </c>
      <c r="AG520" s="696"/>
      <c r="AH520" s="695">
        <f t="shared" si="112"/>
        <v>269423.31</v>
      </c>
      <c r="AI520" s="692" t="e">
        <f>AH520/Z520</f>
        <v>#DIV/0!</v>
      </c>
      <c r="AJ520" s="694">
        <f>AL520/AL494</f>
        <v>0.41820511883638767</v>
      </c>
      <c r="AK520" s="699"/>
      <c r="AL520" s="693">
        <f>SUM(AL507:AL519)</f>
        <v>346462.51999999996</v>
      </c>
      <c r="AM520" s="697"/>
      <c r="AN520" s="695">
        <f t="shared" si="111"/>
        <v>-77039.209999999963</v>
      </c>
      <c r="AO520" s="673">
        <f t="shared" si="91"/>
        <v>-0.22235943443463949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5631.2100000000009</v>
      </c>
      <c r="AG522" s="677"/>
      <c r="AH522" s="678">
        <f t="shared" si="112"/>
        <v>5631.2100000000009</v>
      </c>
      <c r="AI522" s="679">
        <f t="shared" si="120"/>
        <v>0</v>
      </c>
      <c r="AJ522" s="684"/>
      <c r="AK522" s="683"/>
      <c r="AL522" s="676">
        <f>SUMIFS(BV_Data_An_Prec!$AM:$AM,BV_Data_An_Prec!$AQ:$AQ,$V522)</f>
        <v>6896.33</v>
      </c>
      <c r="AM522" s="680"/>
      <c r="AN522" s="678">
        <f t="shared" si="111"/>
        <v>-1265.119999999999</v>
      </c>
      <c r="AO522" s="685">
        <f t="shared" si="91"/>
        <v>-0.18344829786277614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18209.179999999997</v>
      </c>
      <c r="AG526" s="677"/>
      <c r="AH526" s="678">
        <f t="shared" si="112"/>
        <v>18209.179999999997</v>
      </c>
      <c r="AI526" s="679">
        <f t="shared" si="120"/>
        <v>0</v>
      </c>
      <c r="AJ526" s="684"/>
      <c r="AK526" s="683"/>
      <c r="AL526" s="676">
        <f>SUMIFS(BV_Data_An_Prec!$AM:$AM,BV_Data_An_Prec!$AQ:$AQ,$V526)</f>
        <v>33892.07</v>
      </c>
      <c r="AM526" s="680"/>
      <c r="AN526" s="678">
        <f t="shared" si="111"/>
        <v>-15682.890000000003</v>
      </c>
      <c r="AO526" s="685">
        <f t="shared" si="91"/>
        <v>-0.4627303673101113</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1893.640000000001</v>
      </c>
      <c r="AG531" s="677"/>
      <c r="AH531" s="678">
        <f t="shared" si="112"/>
        <v>1893.640000000001</v>
      </c>
      <c r="AI531" s="698">
        <f t="shared" si="120"/>
        <v>0</v>
      </c>
      <c r="AJ531" s="684"/>
      <c r="AK531" s="683"/>
      <c r="AL531" s="676">
        <f>SUMIFS(BV_Data_An_Prec!$AM:$AM,BV_Data_An_Prec!$AQ:$AQ,$V531)</f>
        <v>581.55000000000064</v>
      </c>
      <c r="AM531" s="680"/>
      <c r="AN531" s="678">
        <f t="shared" si="111"/>
        <v>1312.0900000000004</v>
      </c>
      <c r="AO531" s="685">
        <f t="shared" si="91"/>
        <v>2.2561946522225069</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0.19519152407817819</v>
      </c>
      <c r="AE539" s="691"/>
      <c r="AF539" s="693">
        <f>+SUM(AF521:AF538)</f>
        <v>111087.56999999999</v>
      </c>
      <c r="AG539" s="711"/>
      <c r="AH539" s="712">
        <f>+SUM(AH521:AH538)</f>
        <v>111087.56999999999</v>
      </c>
      <c r="AI539" s="692" t="e">
        <f>AH539/Z539</f>
        <v>#DIV/0!</v>
      </c>
      <c r="AJ539" s="694">
        <f>AL539/AL494</f>
        <v>0.18519792783924433</v>
      </c>
      <c r="AK539" s="691"/>
      <c r="AL539" s="693">
        <f>+SUM(AL521:AL538)</f>
        <v>153427.44</v>
      </c>
      <c r="AM539" s="697"/>
      <c r="AN539" s="695">
        <f t="shared" si="111"/>
        <v>-42339.87000000001</v>
      </c>
      <c r="AO539" s="713">
        <f t="shared" si="91"/>
        <v>-0.27596021937145016</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142099.99999999997</v>
      </c>
      <c r="AG540" s="677"/>
      <c r="AH540" s="678">
        <f t="shared" ref="AH540:AH548" si="125">AF540-Z540</f>
        <v>142099.99999999997</v>
      </c>
      <c r="AI540" s="679">
        <f t="shared" ref="AI540:AI548" si="126">IF(Z540=0,0,AH540/Z540)</f>
        <v>0</v>
      </c>
      <c r="AJ540" s="684"/>
      <c r="AK540" s="683"/>
      <c r="AL540" s="676">
        <f>SUMIFS(BV_Data_An_Prec!$AM:$AM,BV_Data_An_Prec!$AQ:$AQ,$V540)</f>
        <v>80049.989999999991</v>
      </c>
      <c r="AM540" s="680"/>
      <c r="AN540" s="678">
        <f t="shared" si="111"/>
        <v>62050.00999999998</v>
      </c>
      <c r="AO540" s="685">
        <f t="shared" si="91"/>
        <v>0.77514075891827083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15268.630000000001</v>
      </c>
      <c r="AG547" s="660"/>
      <c r="AH547" s="661">
        <f t="shared" si="125"/>
        <v>15268.630000000001</v>
      </c>
      <c r="AI547" s="689">
        <f t="shared" si="126"/>
        <v>0</v>
      </c>
      <c r="AJ547" s="688"/>
      <c r="AK547" s="687"/>
      <c r="AL547" s="659">
        <f>SUMIFS(BV_Data_An_Prec!$AM:$AM,BV_Data_An_Prec!$AQ:$AQ,$V547)</f>
        <v>11687.770000000004</v>
      </c>
      <c r="AM547" s="663"/>
      <c r="AN547" s="661">
        <f t="shared" si="111"/>
        <v>3580.8599999999969</v>
      </c>
      <c r="AO547" s="664">
        <f t="shared" si="91"/>
        <v>0.30637666552302073</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0.35911888102082362</v>
      </c>
      <c r="AE553" s="691"/>
      <c r="AF553" s="693">
        <f>SUM(AF540:AF552)</f>
        <v>204382.04999999996</v>
      </c>
      <c r="AG553" s="711"/>
      <c r="AH553" s="712">
        <f>SUM(AH540:AH552)</f>
        <v>204382.04999999996</v>
      </c>
      <c r="AI553" s="692">
        <f t="shared" si="130"/>
        <v>0</v>
      </c>
      <c r="AJ553" s="694">
        <f>AL553/AL494</f>
        <v>0.18082118225507196</v>
      </c>
      <c r="AK553" s="691"/>
      <c r="AL553" s="693">
        <f>SUM(AL540:AL552)</f>
        <v>149801.52000000002</v>
      </c>
      <c r="AM553" s="697"/>
      <c r="AN553" s="695">
        <f t="shared" si="111"/>
        <v>54580.529999999941</v>
      </c>
      <c r="AO553" s="713">
        <f t="shared" si="91"/>
        <v>0.36435231097788551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0.94820578271886913</v>
      </c>
      <c r="AE555" s="691"/>
      <c r="AF555" s="693">
        <f>AF506+AF520+AF539+AF553</f>
        <v>539643.69999999995</v>
      </c>
      <c r="AG555" s="711"/>
      <c r="AH555" s="712">
        <f t="shared" si="131"/>
        <v>539643.69999999995</v>
      </c>
      <c r="AI555" s="692" t="e">
        <f>AH555/Z555</f>
        <v>#DIV/0!</v>
      </c>
      <c r="AJ555" s="694">
        <f>AL555/AL494</f>
        <v>0.60131769745704122</v>
      </c>
      <c r="AK555" s="691"/>
      <c r="AL555" s="693">
        <f>AL506+AL520+AL539+AL553</f>
        <v>498162.3499999998</v>
      </c>
      <c r="AM555" s="697"/>
      <c r="AN555" s="695">
        <f t="shared" ref="AN555:AN568" si="132">AF555-AL555</f>
        <v>41481.350000000151</v>
      </c>
      <c r="AO555" s="673">
        <f t="shared" ref="AO555:AO568" si="133">IF(AL555=0,0,AN555/AL555)</f>
        <v>8.3268737591269529E-2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0.18827236119455393</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1.2202641514468794E-2</v>
      </c>
      <c r="AF570" s="746">
        <f>AF494-AF555+AF568</f>
        <v>136626.90000000654</v>
      </c>
      <c r="AG570" s="747"/>
      <c r="AH570" s="747" t="e">
        <f>AF570-Z570</f>
        <v>#REF!</v>
      </c>
      <c r="AI570" s="748" t="e">
        <f>AH570/Z570</f>
        <v>#REF!</v>
      </c>
      <c r="AJ570" s="744" t="s">
        <v>1104</v>
      </c>
      <c r="AK570" s="745">
        <f>AL570/AL493</f>
        <v>3.0211162405079626E-2</v>
      </c>
      <c r="AL570" s="746">
        <f>AL494-AL555+AL568</f>
        <v>497102.09000001347</v>
      </c>
      <c r="AM570" s="749"/>
      <c r="AN570" s="750">
        <f>AF570-AL570</f>
        <v>-360475.19000000693</v>
      </c>
      <c r="AO570" s="751">
        <f>IF(AL570=0,0,AN570/AL570)</f>
        <v>-0.72515323763775996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1.6589135621634131E-2</v>
      </c>
      <c r="AF575" s="750">
        <f>AF576+AF502</f>
        <v>185740.29000000653</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-369595.24000000686</v>
      </c>
      <c r="AO575" s="755">
        <f t="shared" ref="AO575:AO576" si="143">IF(AL575=0,0,AN575/AL575)</f>
        <v>-0.66553501448034114</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1.2202641514468794E-2</v>
      </c>
      <c r="AF576" s="746">
        <f>AF570</f>
        <v>136626.90000000654</v>
      </c>
      <c r="AG576" s="750"/>
      <c r="AH576" s="747" t="e">
        <f t="shared" si="139"/>
        <v>#REF!</v>
      </c>
      <c r="AI576" s="748" t="e">
        <f t="shared" si="140"/>
        <v>#REF!</v>
      </c>
      <c r="AJ576" s="744" t="s">
        <v>1104</v>
      </c>
      <c r="AK576" s="745">
        <f t="shared" si="141"/>
        <v>3.0211162405079626E-2</v>
      </c>
      <c r="AL576" s="746">
        <f>AL570</f>
        <v>497102.09000001347</v>
      </c>
      <c r="AM576" s="756"/>
      <c r="AN576" s="757">
        <f t="shared" si="142"/>
        <v>-360475.19000000693</v>
      </c>
      <c r="AO576" s="758">
        <f t="shared" si="143"/>
        <v>-0.72515323763775996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1.0548630286985418E-2</v>
      </c>
      <c r="AF585" s="746">
        <f>AF576-AF578-AF579-AF580-AF584-AF583</f>
        <v>118107.76000000656</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-368208.10000000696</v>
      </c>
      <c r="AO585" s="755">
        <f t="shared" si="147"/>
        <v>-0.75713775816399809</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118107.76</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-6.5629137679934502E-9</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118107.76000000656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 ref="D244:F244"/>
    <mergeCell ref="G244:I244"/>
    <mergeCell ref="J244:L244"/>
    <mergeCell ref="M244:N244"/>
    <mergeCell ref="G171:I171"/>
    <mergeCell ref="J171:L171"/>
    <mergeCell ref="M171:N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866" priority="1" stopIfTrue="1">
      <formula>"esterreur(reference)"</formula>
    </cfRule>
  </conditionalFormatting>
  <conditionalFormatting sqref="D246:D255">
    <cfRule type="expression" dxfId="865" priority="2" stopIfTrue="1">
      <formula>"esterreur(reference)"</formula>
    </cfRule>
  </conditionalFormatting>
  <conditionalFormatting sqref="D487">
    <cfRule type="expression" dxfId="864" priority="3" stopIfTrue="1">
      <formula>"esterreur(reference)"</formula>
    </cfRule>
  </conditionalFormatting>
  <conditionalFormatting sqref="D186:E192">
    <cfRule type="expression" dxfId="863" priority="4" stopIfTrue="1">
      <formula>"esterreur(reference)"</formula>
    </cfRule>
  </conditionalFormatting>
  <conditionalFormatting sqref="E260">
    <cfRule type="expression" dxfId="862" priority="5" stopIfTrue="1">
      <formula>"esterreur(reference)"</formula>
    </cfRule>
  </conditionalFormatting>
  <conditionalFormatting sqref="F5">
    <cfRule type="expression" dxfId="861" priority="6" stopIfTrue="1">
      <formula>"esterreur(reference)"</formula>
    </cfRule>
  </conditionalFormatting>
  <conditionalFormatting sqref="F84">
    <cfRule type="expression" dxfId="860" priority="7" stopIfTrue="1">
      <formula>"esterreur(reference)"</formula>
    </cfRule>
  </conditionalFormatting>
  <conditionalFormatting sqref="F102">
    <cfRule type="expression" dxfId="859" priority="8" stopIfTrue="1">
      <formula>"esterreur(reference)"</formula>
    </cfRule>
  </conditionalFormatting>
  <conditionalFormatting sqref="F258">
    <cfRule type="expression" dxfId="858" priority="9" stopIfTrue="1">
      <formula>"esterreur(reference)"</formula>
    </cfRule>
  </conditionalFormatting>
  <conditionalFormatting sqref="G31:G32">
    <cfRule type="expression" dxfId="857" priority="10" stopIfTrue="1">
      <formula>"esterreur(reference)"</formula>
    </cfRule>
  </conditionalFormatting>
  <conditionalFormatting sqref="G113:G114">
    <cfRule type="expression" dxfId="856" priority="11" stopIfTrue="1">
      <formula>"esterreur(reference)"</formula>
    </cfRule>
  </conditionalFormatting>
  <conditionalFormatting sqref="G186:G187">
    <cfRule type="expression" dxfId="855" priority="12" stopIfTrue="1">
      <formula>"esterreur(reference)"</formula>
    </cfRule>
  </conditionalFormatting>
  <conditionalFormatting sqref="G246:G255">
    <cfRule type="expression" dxfId="854" priority="13" stopIfTrue="1">
      <formula>"esterreur(reference)"</formula>
    </cfRule>
  </conditionalFormatting>
  <conditionalFormatting sqref="H25:H26 H28:H72">
    <cfRule type="expression" dxfId="853" priority="14" stopIfTrue="1">
      <formula>"esterreur(reference)"</formula>
    </cfRule>
  </conditionalFormatting>
  <conditionalFormatting sqref="H74">
    <cfRule type="expression" dxfId="852" priority="15" stopIfTrue="1">
      <formula>"esterreur(reference)"</formula>
    </cfRule>
  </conditionalFormatting>
  <conditionalFormatting sqref="H83">
    <cfRule type="expression" dxfId="851" priority="16" stopIfTrue="1">
      <formula>"esterreur(reference)"</formula>
    </cfRule>
  </conditionalFormatting>
  <conditionalFormatting sqref="H85">
    <cfRule type="expression" dxfId="850" priority="17" stopIfTrue="1">
      <formula>"esterreur(reference)"</formula>
    </cfRule>
  </conditionalFormatting>
  <conditionalFormatting sqref="H110:H154">
    <cfRule type="expression" dxfId="849" priority="18" stopIfTrue="1">
      <formula>"esterreur(reference)"</formula>
    </cfRule>
  </conditionalFormatting>
  <conditionalFormatting sqref="H156:H158">
    <cfRule type="expression" dxfId="848" priority="19" stopIfTrue="1">
      <formula>"esterreur(reference)"</formula>
    </cfRule>
  </conditionalFormatting>
  <conditionalFormatting sqref="H164">
    <cfRule type="expression" dxfId="847" priority="20" stopIfTrue="1">
      <formula>"esterreur(reference)"</formula>
    </cfRule>
  </conditionalFormatting>
  <conditionalFormatting sqref="H166">
    <cfRule type="expression" dxfId="846" priority="21"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23" stopIfTrue="1">
      <formula>"esterreur(reference)"</formula>
    </cfRule>
  </conditionalFormatting>
  <conditionalFormatting sqref="H237">
    <cfRule type="expression" dxfId="843" priority="24" stopIfTrue="1">
      <formula>"esterreur(reference)"</formula>
    </cfRule>
  </conditionalFormatting>
  <conditionalFormatting sqref="H239">
    <cfRule type="expression" dxfId="842" priority="25" stopIfTrue="1">
      <formula>"esterreur(reference)"</formula>
    </cfRule>
  </conditionalFormatting>
  <conditionalFormatting sqref="H269">
    <cfRule type="expression" dxfId="841" priority="26" stopIfTrue="1">
      <formula>"esterreur(reference)"</formula>
    </cfRule>
  </conditionalFormatting>
  <conditionalFormatting sqref="H272:H303">
    <cfRule type="expression" dxfId="840" priority="27" stopIfTrue="1">
      <formula>"esterreur(reference)"</formula>
    </cfRule>
  </conditionalFormatting>
  <conditionalFormatting sqref="H305">
    <cfRule type="expression" dxfId="839" priority="28" stopIfTrue="1">
      <formula>"esterreur(reference)"</formula>
    </cfRule>
  </conditionalFormatting>
  <conditionalFormatting sqref="H307">
    <cfRule type="expression" dxfId="838" priority="29" stopIfTrue="1">
      <formula>"esterreur(reference)"</formula>
    </cfRule>
  </conditionalFormatting>
  <conditionalFormatting sqref="H327">
    <cfRule type="expression" dxfId="837" priority="30" stopIfTrue="1">
      <formula>"esterreur(reference)"</formula>
    </cfRule>
  </conditionalFormatting>
  <conditionalFormatting sqref="H330:H361">
    <cfRule type="expression" dxfId="836" priority="31" stopIfTrue="1">
      <formula>"esterreur(reference)"</formula>
    </cfRule>
  </conditionalFormatting>
  <conditionalFormatting sqref="H363">
    <cfRule type="expression" dxfId="835" priority="32" stopIfTrue="1">
      <formula>"esterreur(reference)"</formula>
    </cfRule>
  </conditionalFormatting>
  <conditionalFormatting sqref="H365">
    <cfRule type="expression" dxfId="834" priority="33" stopIfTrue="1">
      <formula>"esterreur(reference)"</formula>
    </cfRule>
  </conditionalFormatting>
  <conditionalFormatting sqref="H391">
    <cfRule type="expression" dxfId="833" priority="34" stopIfTrue="1">
      <formula>"esterreur(reference)"</formula>
    </cfRule>
  </conditionalFormatting>
  <conditionalFormatting sqref="H394:H425">
    <cfRule type="expression" dxfId="832" priority="35" stopIfTrue="1">
      <formula>"esterreur(reference)"</formula>
    </cfRule>
  </conditionalFormatting>
  <conditionalFormatting sqref="H427">
    <cfRule type="expression" dxfId="831" priority="36" stopIfTrue="1">
      <formula>"esterreur(reference)"</formula>
    </cfRule>
  </conditionalFormatting>
  <conditionalFormatting sqref="H429:H431">
    <cfRule type="expression" dxfId="830" priority="37" stopIfTrue="1">
      <formula>"esterreur(reference)"</formula>
    </cfRule>
  </conditionalFormatting>
  <conditionalFormatting sqref="H449">
    <cfRule type="expression" dxfId="829" priority="38" stopIfTrue="1">
      <formula>"esterreur(reference)"</formula>
    </cfRule>
  </conditionalFormatting>
  <conditionalFormatting sqref="H452:H482">
    <cfRule type="expression" dxfId="828" priority="39" stopIfTrue="1">
      <formula>"esterreur(reference)"</formula>
    </cfRule>
  </conditionalFormatting>
  <conditionalFormatting sqref="H484">
    <cfRule type="expression" dxfId="827" priority="40" stopIfTrue="1">
      <formula>"esterreur(reference)"</formula>
    </cfRule>
  </conditionalFormatting>
  <conditionalFormatting sqref="H486:H487">
    <cfRule type="expression" dxfId="826" priority="41" stopIfTrue="1">
      <formula>"esterreur(reference)"</formula>
    </cfRule>
  </conditionalFormatting>
  <conditionalFormatting sqref="H433:I433 K433:L433 J433:J434">
    <cfRule type="expression" dxfId="825" priority="42" stopIfTrue="1">
      <formula>"esterreur(reference)"</formula>
    </cfRule>
  </conditionalFormatting>
  <conditionalFormatting sqref="H317:J317">
    <cfRule type="expression" dxfId="824" priority="43" stopIfTrue="1">
      <formula>"esterreur(reference)"</formula>
    </cfRule>
  </conditionalFormatting>
  <conditionalFormatting sqref="H439:J439">
    <cfRule type="expression" dxfId="823" priority="44" stopIfTrue="1">
      <formula>"esterreur(reference)"</formula>
    </cfRule>
  </conditionalFormatting>
  <conditionalFormatting sqref="H435:L436">
    <cfRule type="expression" dxfId="822" priority="45" stopIfTrue="1">
      <formula>"esterreur(reference)"</formula>
    </cfRule>
  </conditionalFormatting>
  <conditionalFormatting sqref="H447:L447 H450:L451">
    <cfRule type="expression" dxfId="821" priority="46" stopIfTrue="1">
      <formula>"esterreur(reference)"</formula>
    </cfRule>
  </conditionalFormatting>
  <conditionalFormatting sqref="H483:L483 H485:L485">
    <cfRule type="expression" dxfId="820" priority="47" stopIfTrue="1">
      <formula>"esterreur(reference)"</formula>
    </cfRule>
  </conditionalFormatting>
  <conditionalFormatting sqref="I16:I18 I20 I24:I30">
    <cfRule type="expression" dxfId="819" priority="48" stopIfTrue="1">
      <formula>"esterreur(reference)"</formula>
    </cfRule>
  </conditionalFormatting>
  <conditionalFormatting sqref="I109:I110">
    <cfRule type="expression" dxfId="818" priority="49" stopIfTrue="1">
      <formula>"esterreur(reference)"</formula>
    </cfRule>
  </conditionalFormatting>
  <conditionalFormatting sqref="I182:I183">
    <cfRule type="expression" dxfId="817" priority="50" stopIfTrue="1">
      <formula>"esterreur(reference)"</formula>
    </cfRule>
  </conditionalFormatting>
  <conditionalFormatting sqref="I268:I269">
    <cfRule type="expression" dxfId="816" priority="51" stopIfTrue="1">
      <formula>"esterreur(reference)"</formula>
    </cfRule>
  </conditionalFormatting>
  <conditionalFormatting sqref="I326:I327">
    <cfRule type="expression" dxfId="815" priority="52" stopIfTrue="1">
      <formula>"esterreur(reference)"</formula>
    </cfRule>
  </conditionalFormatting>
  <conditionalFormatting sqref="I390:I391">
    <cfRule type="expression" dxfId="814" priority="53" stopIfTrue="1">
      <formula>"esterreur(reference)"</formula>
    </cfRule>
  </conditionalFormatting>
  <conditionalFormatting sqref="I448:I449">
    <cfRule type="expression" dxfId="81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55" stopIfTrue="1">
      <formula>"esterreur(reference)"</formula>
    </cfRule>
  </conditionalFormatting>
  <conditionalFormatting sqref="J16 L16:L24">
    <cfRule type="expression" dxfId="811" priority="56" stopIfTrue="1">
      <formula>"esterreur(reference)"</formula>
    </cfRule>
  </conditionalFormatting>
  <conditionalFormatting sqref="J182 J183:L183">
    <cfRule type="expression" dxfId="810" priority="57" stopIfTrue="1">
      <formula>"esterreur(reference)"</formula>
    </cfRule>
  </conditionalFormatting>
  <conditionalFormatting sqref="J326 J327:K327">
    <cfRule type="expression" dxfId="809" priority="58" stopIfTrue="1">
      <formula>"esterreur(reference)"</formula>
    </cfRule>
  </conditionalFormatting>
  <conditionalFormatting sqref="J371:J390">
    <cfRule type="expression" dxfId="808" priority="59" stopIfTrue="1">
      <formula>"esterreur(reference)"</formula>
    </cfRule>
  </conditionalFormatting>
  <conditionalFormatting sqref="J448 J449:K449">
    <cfRule type="expression" dxfId="807" priority="60" stopIfTrue="1">
      <formula>"esterreur(reference)"</formula>
    </cfRule>
  </conditionalFormatting>
  <conditionalFormatting sqref="J54:K54">
    <cfRule type="expression" dxfId="806" priority="61" stopIfTrue="1">
      <formula>"esterreur(reference)"</formula>
    </cfRule>
  </conditionalFormatting>
  <conditionalFormatting sqref="J72:K72">
    <cfRule type="expression" dxfId="805" priority="62" stopIfTrue="1">
      <formula>"esterreur(reference)"</formula>
    </cfRule>
  </conditionalFormatting>
  <conditionalFormatting sqref="J74:K74">
    <cfRule type="expression" dxfId="804" priority="63" stopIfTrue="1">
      <formula>"esterreur(reference)"</formula>
    </cfRule>
  </conditionalFormatting>
  <conditionalFormatting sqref="J85:K85">
    <cfRule type="expression" dxfId="803" priority="64" stopIfTrue="1">
      <formula>"esterreur(reference)"</formula>
    </cfRule>
  </conditionalFormatting>
  <conditionalFormatting sqref="J156:K158">
    <cfRule type="expression" dxfId="802" priority="65" stopIfTrue="1">
      <formula>"esterreur(reference)"</formula>
    </cfRule>
  </conditionalFormatting>
  <conditionalFormatting sqref="J164:K164">
    <cfRule type="expression" dxfId="801" priority="66" stopIfTrue="1">
      <formula>"esterreur(reference)"</formula>
    </cfRule>
  </conditionalFormatting>
  <conditionalFormatting sqref="J166:K166">
    <cfRule type="expression" dxfId="800" priority="67" stopIfTrue="1">
      <formula>"esterreur(reference)"</formula>
    </cfRule>
  </conditionalFormatting>
  <conditionalFormatting sqref="J229:K231">
    <cfRule type="expression" dxfId="799" priority="68" stopIfTrue="1">
      <formula>"esterreur(reference)"</formula>
    </cfRule>
  </conditionalFormatting>
  <conditionalFormatting sqref="J237:K237">
    <cfRule type="expression" dxfId="798" priority="69" stopIfTrue="1">
      <formula>"esterreur(reference)"</formula>
    </cfRule>
  </conditionalFormatting>
  <conditionalFormatting sqref="J239:K239">
    <cfRule type="expression" dxfId="797" priority="70" stopIfTrue="1">
      <formula>"esterreur(reference)"</formula>
    </cfRule>
  </conditionalFormatting>
  <conditionalFormatting sqref="J305:K305">
    <cfRule type="expression" dxfId="796" priority="71" stopIfTrue="1">
      <formula>"esterreur(reference)"</formula>
    </cfRule>
  </conditionalFormatting>
  <conditionalFormatting sqref="J307:K307">
    <cfRule type="expression" dxfId="795" priority="72" stopIfTrue="1">
      <formula>"esterreur(reference)"</formula>
    </cfRule>
  </conditionalFormatting>
  <conditionalFormatting sqref="J363:K363">
    <cfRule type="expression" dxfId="794" priority="73" stopIfTrue="1">
      <formula>"esterreur(reference)"</formula>
    </cfRule>
  </conditionalFormatting>
  <conditionalFormatting sqref="J365:K365">
    <cfRule type="expression" dxfId="793" priority="74" stopIfTrue="1">
      <formula>"esterreur(reference)"</formula>
    </cfRule>
  </conditionalFormatting>
  <conditionalFormatting sqref="J427:K427">
    <cfRule type="expression" dxfId="792" priority="75" stopIfTrue="1">
      <formula>"esterreur(reference)"</formula>
    </cfRule>
  </conditionalFormatting>
  <conditionalFormatting sqref="J429:K431">
    <cfRule type="expression" dxfId="791" priority="76" stopIfTrue="1">
      <formula>"esterreur(reference)"</formula>
    </cfRule>
  </conditionalFormatting>
  <conditionalFormatting sqref="J464:K464">
    <cfRule type="expression" dxfId="790" priority="77" stopIfTrue="1">
      <formula>"esterreur(reference)"</formula>
    </cfRule>
  </conditionalFormatting>
  <conditionalFormatting sqref="J482:K482">
    <cfRule type="expression" dxfId="789" priority="78" stopIfTrue="1">
      <formula>"esterreur(reference)"</formula>
    </cfRule>
  </conditionalFormatting>
  <conditionalFormatting sqref="J484:K484">
    <cfRule type="expression" dxfId="788" priority="79" stopIfTrue="1">
      <formula>"esterreur(reference)"</formula>
    </cfRule>
  </conditionalFormatting>
  <conditionalFormatting sqref="J486:K487">
    <cfRule type="expression" dxfId="787" priority="80" stopIfTrue="1">
      <formula>"esterreur(reference)"</formula>
    </cfRule>
  </conditionalFormatting>
  <conditionalFormatting sqref="J53:L53 J55:L71">
    <cfRule type="expression" dxfId="786" priority="81" stopIfTrue="1">
      <formula>"esterreur(reference)"</formula>
    </cfRule>
  </conditionalFormatting>
  <conditionalFormatting sqref="J465:L481">
    <cfRule type="expression" dxfId="785" priority="82" stopIfTrue="1">
      <formula>"esterreur(reference)"</formula>
    </cfRule>
  </conditionalFormatting>
  <conditionalFormatting sqref="K5">
    <cfRule type="expression" dxfId="784" priority="83" stopIfTrue="1">
      <formula>"esterreur(reference)"</formula>
    </cfRule>
  </conditionalFormatting>
  <conditionalFormatting sqref="K321:L321">
    <cfRule type="expression" dxfId="783" priority="84" stopIfTrue="1">
      <formula>"esterreur(reference)"</formula>
    </cfRule>
  </conditionalFormatting>
  <conditionalFormatting sqref="K437:L437 L439 K440:L440">
    <cfRule type="expression" dxfId="782" priority="85" stopIfTrue="1">
      <formula>"esterreur(reference)"</formula>
    </cfRule>
  </conditionalFormatting>
  <conditionalFormatting sqref="K443:L443">
    <cfRule type="expression" dxfId="781" priority="86" stopIfTrue="1">
      <formula>"esterreur(reference)"</formula>
    </cfRule>
  </conditionalFormatting>
  <conditionalFormatting sqref="L5:L14">
    <cfRule type="expression" dxfId="780" priority="87" stopIfTrue="1">
      <formula>"esterreur(reference)"</formula>
    </cfRule>
  </conditionalFormatting>
  <conditionalFormatting sqref="L75:L82">
    <cfRule type="expression" dxfId="779" priority="88" stopIfTrue="1">
      <formula>"esterreur(reference)"</formula>
    </cfRule>
  </conditionalFormatting>
  <conditionalFormatting sqref="L157:L163">
    <cfRule type="expression" dxfId="778" priority="89" stopIfTrue="1">
      <formula>"esterreur(reference)"</formula>
    </cfRule>
  </conditionalFormatting>
  <conditionalFormatting sqref="L230:L236">
    <cfRule type="expression" dxfId="777" priority="90" stopIfTrue="1">
      <formula>"esterreur(reference)"</formula>
    </cfRule>
  </conditionalFormatting>
  <conditionalFormatting sqref="L272:L283">
    <cfRule type="expression" dxfId="776" priority="91" stopIfTrue="1">
      <formula>"esterreur(reference)"</formula>
    </cfRule>
  </conditionalFormatting>
  <conditionalFormatting sqref="L285:L302">
    <cfRule type="expression" dxfId="775" priority="92" stopIfTrue="1">
      <formula>"esterreur(reference)"</formula>
    </cfRule>
  </conditionalFormatting>
  <conditionalFormatting sqref="L324">
    <cfRule type="expression" dxfId="774" priority="93" stopIfTrue="1">
      <formula>"esterreur(reference)"</formula>
    </cfRule>
  </conditionalFormatting>
  <conditionalFormatting sqref="L330:L341">
    <cfRule type="expression" dxfId="773" priority="94" stopIfTrue="1">
      <formula>"esterreur(reference)"</formula>
    </cfRule>
  </conditionalFormatting>
  <conditionalFormatting sqref="L422:L424">
    <cfRule type="expression" dxfId="772" priority="95" stopIfTrue="1">
      <formula>"esterreur(reference)"</formula>
    </cfRule>
  </conditionalFormatting>
  <conditionalFormatting sqref="L446">
    <cfRule type="expression" dxfId="771" priority="96" stopIfTrue="1">
      <formula>"esterreur(reference)"</formula>
    </cfRule>
  </conditionalFormatting>
  <conditionalFormatting sqref="M95:M97">
    <cfRule type="expression" dxfId="770" priority="97" stopIfTrue="1">
      <formula>"esterreur(reference)"</formula>
    </cfRule>
  </conditionalFormatting>
  <conditionalFormatting sqref="M177:M179">
    <cfRule type="expression" dxfId="769" priority="98" stopIfTrue="1">
      <formula>"esterreur(reference)"</formula>
    </cfRule>
  </conditionalFormatting>
  <conditionalFormatting sqref="N283">
    <cfRule type="expression" dxfId="768" priority="99" stopIfTrue="1">
      <formula>"esterreur(reference)"</formula>
    </cfRule>
  </conditionalFormatting>
  <conditionalFormatting sqref="N394:N404">
    <cfRule type="expression" dxfId="767" priority="100" stopIfTrue="1">
      <formula>"esterreur(reference)"</formula>
    </cfRule>
  </conditionalFormatting>
  <conditionalFormatting sqref="N271:Q271">
    <cfRule type="expression" dxfId="766" priority="101" stopIfTrue="1">
      <formula>"esterreur(reference)"</formula>
    </cfRule>
  </conditionalFormatting>
  <conditionalFormatting sqref="O16 Q16:Q24">
    <cfRule type="expression" dxfId="765" priority="102" stopIfTrue="1">
      <formula>"esterreur(reference)"</formula>
    </cfRule>
  </conditionalFormatting>
  <conditionalFormatting sqref="O109 O110:Q122">
    <cfRule type="expression" dxfId="764" priority="103" stopIfTrue="1">
      <formula>"esterreur(reference)"</formula>
    </cfRule>
  </conditionalFormatting>
  <conditionalFormatting sqref="O182 O183:Q195">
    <cfRule type="expression" dxfId="76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05" stopIfTrue="1">
      <formula>"esterreur(reference)"</formula>
    </cfRule>
  </conditionalFormatting>
  <conditionalFormatting sqref="O266:O268 O269:P269">
    <cfRule type="expression" dxfId="761" priority="106" stopIfTrue="1">
      <formula>"esterreur(reference)"</formula>
    </cfRule>
  </conditionalFormatting>
  <conditionalFormatting sqref="O317">
    <cfRule type="expression" dxfId="760" priority="107" stopIfTrue="1">
      <formula>"esterreur(reference)"</formula>
    </cfRule>
  </conditionalFormatting>
  <conditionalFormatting sqref="O326 O327:P327">
    <cfRule type="expression" dxfId="759" priority="108" stopIfTrue="1">
      <formula>"esterreur(reference)"</formula>
    </cfRule>
  </conditionalFormatting>
  <conditionalFormatting sqref="O390 O391:P391">
    <cfRule type="expression" dxfId="758" priority="109" stopIfTrue="1">
      <formula>"esterreur(reference)"</formula>
    </cfRule>
  </conditionalFormatting>
  <conditionalFormatting sqref="O439">
    <cfRule type="expression" dxfId="757" priority="110" stopIfTrue="1">
      <formula>"esterreur(reference)"</formula>
    </cfRule>
  </conditionalFormatting>
  <conditionalFormatting sqref="O448 O449:P449">
    <cfRule type="expression" dxfId="756" priority="111" stopIfTrue="1">
      <formula>"esterreur(reference)"</formula>
    </cfRule>
  </conditionalFormatting>
  <conditionalFormatting sqref="O54:P54">
    <cfRule type="expression" dxfId="755" priority="112" stopIfTrue="1">
      <formula>"esterreur(reference)"</formula>
    </cfRule>
  </conditionalFormatting>
  <conditionalFormatting sqref="O72:P72">
    <cfRule type="expression" dxfId="754" priority="113" stopIfTrue="1">
      <formula>"esterreur(reference)"</formula>
    </cfRule>
  </conditionalFormatting>
  <conditionalFormatting sqref="O74:P74">
    <cfRule type="expression" dxfId="753" priority="114" stopIfTrue="1">
      <formula>"esterreur(reference)"</formula>
    </cfRule>
  </conditionalFormatting>
  <conditionalFormatting sqref="O85:P85">
    <cfRule type="expression" dxfId="752" priority="115" stopIfTrue="1">
      <formula>"esterreur(reference)"</formula>
    </cfRule>
  </conditionalFormatting>
  <conditionalFormatting sqref="O123:P133">
    <cfRule type="expression" dxfId="751" priority="116" stopIfTrue="1">
      <formula>"esterreur(reference)"</formula>
    </cfRule>
  </conditionalFormatting>
  <conditionalFormatting sqref="O136:P136">
    <cfRule type="expression" dxfId="750" priority="117" stopIfTrue="1">
      <formula>"esterreur(reference)"</formula>
    </cfRule>
  </conditionalFormatting>
  <conditionalFormatting sqref="O154:P154">
    <cfRule type="expression" dxfId="749" priority="118" stopIfTrue="1">
      <formula>"esterreur(reference)"</formula>
    </cfRule>
  </conditionalFormatting>
  <conditionalFormatting sqref="O156:P158">
    <cfRule type="expression" dxfId="748" priority="119" stopIfTrue="1">
      <formula>"esterreur(reference)"</formula>
    </cfRule>
  </conditionalFormatting>
  <conditionalFormatting sqref="O164:P164">
    <cfRule type="expression" dxfId="747" priority="120" stopIfTrue="1">
      <formula>"esterreur(reference)"</formula>
    </cfRule>
  </conditionalFormatting>
  <conditionalFormatting sqref="O166:P166">
    <cfRule type="expression" dxfId="746" priority="121" stopIfTrue="1">
      <formula>"esterreur(reference)"</formula>
    </cfRule>
  </conditionalFormatting>
  <conditionalFormatting sqref="O196:P206">
    <cfRule type="expression" dxfId="745" priority="122" stopIfTrue="1">
      <formula>"esterreur(reference)"</formula>
    </cfRule>
  </conditionalFormatting>
  <conditionalFormatting sqref="O209:P209">
    <cfRule type="expression" dxfId="744" priority="123" stopIfTrue="1">
      <formula>"esterreur(reference)"</formula>
    </cfRule>
  </conditionalFormatting>
  <conditionalFormatting sqref="O227:P227">
    <cfRule type="expression" dxfId="743" priority="124" stopIfTrue="1">
      <formula>"esterreur(reference)"</formula>
    </cfRule>
  </conditionalFormatting>
  <conditionalFormatting sqref="O229:P231">
    <cfRule type="expression" dxfId="742" priority="125" stopIfTrue="1">
      <formula>"esterreur(reference)"</formula>
    </cfRule>
  </conditionalFormatting>
  <conditionalFormatting sqref="O237:P237">
    <cfRule type="expression" dxfId="741" priority="126" stopIfTrue="1">
      <formula>"esterreur(reference)"</formula>
    </cfRule>
  </conditionalFormatting>
  <conditionalFormatting sqref="O239:P239">
    <cfRule type="expression" dxfId="740" priority="127" stopIfTrue="1">
      <formula>"esterreur(reference)"</formula>
    </cfRule>
  </conditionalFormatting>
  <conditionalFormatting sqref="O276:P303">
    <cfRule type="expression" dxfId="739" priority="128" stopIfTrue="1">
      <formula>"esterreur(reference)"</formula>
    </cfRule>
  </conditionalFormatting>
  <conditionalFormatting sqref="O305:P305">
    <cfRule type="expression" dxfId="738" priority="129" stopIfTrue="1">
      <formula>"esterreur(reference)"</formula>
    </cfRule>
  </conditionalFormatting>
  <conditionalFormatting sqref="O307:P307">
    <cfRule type="expression" dxfId="737" priority="130" stopIfTrue="1">
      <formula>"esterreur(reference)"</formula>
    </cfRule>
  </conditionalFormatting>
  <conditionalFormatting sqref="O330:P342">
    <cfRule type="expression" dxfId="736" priority="131" stopIfTrue="1">
      <formula>"esterreur(reference)"</formula>
    </cfRule>
  </conditionalFormatting>
  <conditionalFormatting sqref="O361:P361">
    <cfRule type="expression" dxfId="735" priority="132" stopIfTrue="1">
      <formula>"esterreur(reference)"</formula>
    </cfRule>
  </conditionalFormatting>
  <conditionalFormatting sqref="O363:P363">
    <cfRule type="expression" dxfId="734" priority="133" stopIfTrue="1">
      <formula>"esterreur(reference)"</formula>
    </cfRule>
  </conditionalFormatting>
  <conditionalFormatting sqref="O365:P365">
    <cfRule type="expression" dxfId="733" priority="134" stopIfTrue="1">
      <formula>"esterreur(reference)"</formula>
    </cfRule>
  </conditionalFormatting>
  <conditionalFormatting sqref="O371:P379 O380:Q382 O383:P384 O385:Q389 O392:Q405 O428:Q428">
    <cfRule type="expression" dxfId="732" priority="135" stopIfTrue="1">
      <formula>"esterreur(reference)"</formula>
    </cfRule>
  </conditionalFormatting>
  <conditionalFormatting sqref="O406:P425">
    <cfRule type="expression" dxfId="731" priority="136" stopIfTrue="1">
      <formula>"esterreur(reference)"</formula>
    </cfRule>
  </conditionalFormatting>
  <conditionalFormatting sqref="O427:P427">
    <cfRule type="expression" dxfId="730" priority="137" stopIfTrue="1">
      <formula>"esterreur(reference)"</formula>
    </cfRule>
  </conditionalFormatting>
  <conditionalFormatting sqref="O429:P429">
    <cfRule type="expression" dxfId="729" priority="138" stopIfTrue="1">
      <formula>"esterreur(reference)"</formula>
    </cfRule>
  </conditionalFormatting>
  <conditionalFormatting sqref="O464:P464">
    <cfRule type="expression" dxfId="728" priority="139" stopIfTrue="1">
      <formula>"esterreur(reference)"</formula>
    </cfRule>
  </conditionalFormatting>
  <conditionalFormatting sqref="O482:P482">
    <cfRule type="expression" dxfId="727" priority="140" stopIfTrue="1">
      <formula>"esterreur(reference)"</formula>
    </cfRule>
  </conditionalFormatting>
  <conditionalFormatting sqref="O484:P484">
    <cfRule type="expression" dxfId="726" priority="141" stopIfTrue="1">
      <formula>"esterreur(reference)"</formula>
    </cfRule>
  </conditionalFormatting>
  <conditionalFormatting sqref="O486:P486">
    <cfRule type="expression" dxfId="725" priority="142" stopIfTrue="1">
      <formula>"esterreur(reference)"</formula>
    </cfRule>
  </conditionalFormatting>
  <conditionalFormatting sqref="O53:Q53 O55:Q71">
    <cfRule type="expression" dxfId="724" priority="143" stopIfTrue="1">
      <formula>"esterreur(reference)"</formula>
    </cfRule>
  </conditionalFormatting>
  <conditionalFormatting sqref="O180:Q181">
    <cfRule type="expression" dxfId="723" priority="144" stopIfTrue="1">
      <formula>"esterreur(reference)"</formula>
    </cfRule>
  </conditionalFormatting>
  <conditionalFormatting sqref="O436:Q436">
    <cfRule type="expression" dxfId="722" priority="145" stopIfTrue="1">
      <formula>"esterreur(reference)"</formula>
    </cfRule>
  </conditionalFormatting>
  <conditionalFormatting sqref="O447:Q447 O450:Q463 O465:Q481">
    <cfRule type="expression" dxfId="721" priority="146" stopIfTrue="1">
      <formula>"esterreur(reference)"</formula>
    </cfRule>
  </conditionalFormatting>
  <conditionalFormatting sqref="O483:Q483 O485:Q485">
    <cfRule type="expression" dxfId="720" priority="147" stopIfTrue="1">
      <formula>"esterreur(reference)"</formula>
    </cfRule>
  </conditionalFormatting>
  <conditionalFormatting sqref="P5:Q5">
    <cfRule type="expression" dxfId="719" priority="148" stopIfTrue="1">
      <formula>"esterreur(reference)"</formula>
    </cfRule>
  </conditionalFormatting>
  <conditionalFormatting sqref="P315:Q315 P317:Q318 O328:Q329 O343:Q360 O364:Q364">
    <cfRule type="expression" dxfId="718" priority="149" stopIfTrue="1">
      <formula>"esterreur(reference)"</formula>
    </cfRule>
  </conditionalFormatting>
  <conditionalFormatting sqref="P321:Q321">
    <cfRule type="expression" dxfId="717" priority="150" stopIfTrue="1">
      <formula>"esterreur(reference)"</formula>
    </cfRule>
  </conditionalFormatting>
  <conditionalFormatting sqref="P437:Q437 Q439 P440:Q440">
    <cfRule type="expression" dxfId="716" priority="151" stopIfTrue="1">
      <formula>"esterreur(reference)"</formula>
    </cfRule>
  </conditionalFormatting>
  <conditionalFormatting sqref="P443:Q443">
    <cfRule type="expression" dxfId="715" priority="152" stopIfTrue="1">
      <formula>"esterreur(reference)"</formula>
    </cfRule>
  </conditionalFormatting>
  <conditionalFormatting sqref="Q6:Q14 O13:O14 O18:O24 O25:Q26 O27 O28:Q30 O31:P36 O37 O38:P52 O83:P83 O84:Q84">
    <cfRule type="expression" dxfId="714" priority="153" stopIfTrue="1">
      <formula>"esterreur(reference)"</formula>
    </cfRule>
  </conditionalFormatting>
  <conditionalFormatting sqref="Q75:Q82">
    <cfRule type="expression" dxfId="713" priority="154" stopIfTrue="1">
      <formula>"esterreur(reference)"</formula>
    </cfRule>
  </conditionalFormatting>
  <conditionalFormatting sqref="Q157:Q163">
    <cfRule type="expression" dxfId="712" priority="155" stopIfTrue="1">
      <formula>"esterreur(reference)"</formula>
    </cfRule>
  </conditionalFormatting>
  <conditionalFormatting sqref="Q230:Q236">
    <cfRule type="expression" dxfId="711" priority="156" stopIfTrue="1">
      <formula>"esterreur(reference)"</formula>
    </cfRule>
  </conditionalFormatting>
  <conditionalFormatting sqref="Q259">
    <cfRule type="expression" dxfId="710" priority="157" stopIfTrue="1">
      <formula>"esterreur(reference)"</formula>
    </cfRule>
  </conditionalFormatting>
  <conditionalFormatting sqref="Q272:Q283">
    <cfRule type="expression" dxfId="709" priority="158" stopIfTrue="1">
      <formula>"esterreur(reference)"</formula>
    </cfRule>
  </conditionalFormatting>
  <conditionalFormatting sqref="Q285:Q302">
    <cfRule type="expression" dxfId="708" priority="159" stopIfTrue="1">
      <formula>"esterreur(reference)"</formula>
    </cfRule>
  </conditionalFormatting>
  <conditionalFormatting sqref="Q324">
    <cfRule type="expression" dxfId="707" priority="160" stopIfTrue="1">
      <formula>"esterreur(reference)"</formula>
    </cfRule>
  </conditionalFormatting>
  <conditionalFormatting sqref="Q330:Q341">
    <cfRule type="expression" dxfId="706" priority="161" stopIfTrue="1">
      <formula>"esterreur(reference)"</formula>
    </cfRule>
  </conditionalFormatting>
  <conditionalFormatting sqref="Q422:Q424">
    <cfRule type="expression" dxfId="705" priority="162" stopIfTrue="1">
      <formula>"esterreur(reference)"</formula>
    </cfRule>
  </conditionalFormatting>
  <conditionalFormatting sqref="Q446">
    <cfRule type="expression" dxfId="704" priority="163" stopIfTrue="1">
      <formula>"esterreur(reference)"</formula>
    </cfRule>
  </conditionalFormatting>
  <conditionalFormatting sqref="R388">
    <cfRule type="expression" dxfId="703" priority="164" stopIfTrue="1">
      <formula>"esterreur(reference)"</formula>
    </cfRule>
  </conditionalFormatting>
  <conditionalFormatting sqref="S260">
    <cfRule type="expression" dxfId="702" priority="165" stopIfTrue="1">
      <formula>"esterreur(reference)"</formula>
    </cfRule>
  </conditionalFormatting>
  <conditionalFormatting sqref="AG496:AI505 AH507:AI519 AH521:AI538 AH540:AI547 AH548:AH549 AH550:AI552 AH554:AI554 AH578:AI584">
    <cfRule type="cellIs" dxfId="701" priority="166" operator="greaterThan">
      <formula>0</formula>
    </cfRule>
  </conditionalFormatting>
  <conditionalFormatting sqref="AH556:AI563 AH567:AI567">
    <cfRule type="cellIs" dxfId="700" priority="167" operator="lessThan">
      <formula>0</formula>
    </cfRule>
  </conditionalFormatting>
  <conditionalFormatting sqref="AH564:AI566">
    <cfRule type="cellIs" dxfId="699" priority="168" operator="greaterThan">
      <formula>0</formula>
    </cfRule>
  </conditionalFormatting>
  <conditionalFormatting sqref="AO496:AO505">
    <cfRule type="cellIs" dxfId="69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zoomScale="80" zoomScaleNormal="80" workbookViewId="0">
      <selection activeCell="U20" sqref="U20"/>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906" t="s">
        <v>774</v>
      </c>
      <c r="E3" s="892"/>
      <c r="F3" s="893"/>
      <c r="G3" s="907"/>
      <c r="H3" s="892"/>
      <c r="I3" s="893"/>
      <c r="J3" s="907" t="s">
        <v>775</v>
      </c>
      <c r="K3" s="892"/>
      <c r="L3" s="893"/>
      <c r="M3" s="907" t="s">
        <v>776</v>
      </c>
      <c r="N3" s="893"/>
      <c r="O3" s="906" t="s">
        <v>777</v>
      </c>
      <c r="P3" s="892"/>
      <c r="Q3" s="893"/>
      <c r="R3" s="907" t="s">
        <v>778</v>
      </c>
      <c r="S3" s="893"/>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0.2442108230012664</v>
      </c>
      <c r="K31" s="468">
        <f t="shared" ref="K31:K40" si="15">IF(L31=0,0,L31/J$24)</f>
        <v>819.80397701149423</v>
      </c>
      <c r="L31" s="469">
        <f>SUMIFS(BV_Data_An_Cour!$AN:$AN,BV_Data_An_Cour!$AP:$AP,$B31,BV_Data_An_Cour!$AQ:$AQ,$C31,BV_Data_An_Cour!$AR:$AR,L$2)</f>
        <v>356614.73</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-151503.44</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-131949.33000000002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-0.31477505889707202</v>
      </c>
      <c r="L41" s="537">
        <f>SUM(L31:L40)</f>
        <v>-577655.64999999991</v>
      </c>
      <c r="M41" s="539"/>
      <c r="N41" s="537" t="e">
        <f t="shared" si="16"/>
        <v>#N/A</v>
      </c>
      <c r="O41" s="538" t="s">
        <v>225</v>
      </c>
      <c r="P41" s="536">
        <f>Q41/Q$27</f>
        <v>-0.39030681734296785</v>
      </c>
      <c r="Q41" s="537">
        <f>SUM(Q31:Q40)</f>
        <v>-1076932.01</v>
      </c>
      <c r="R41" s="540"/>
      <c r="S41" s="537">
        <f t="shared" si="18"/>
        <v>499276.3600000001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88491.1</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66223.7</v>
      </c>
      <c r="M49" s="465"/>
      <c r="N49" s="469" t="e">
        <f t="shared" si="16"/>
        <v>#N/A</v>
      </c>
      <c r="O49" s="465"/>
      <c r="P49" s="45"/>
      <c r="Q49" s="461">
        <f>SUMIFS(BV_Data_An_Prec!$AN:$AN,BV_Data_An_Prec!$AP:$AP,$B49,BV_Data_An_Prec!$AQ:$AQ,$C49,BV_Data_An_Prec!$AR:$AR,Q$2)</f>
        <v>110342.33</v>
      </c>
      <c r="R49" s="465"/>
      <c r="S49" s="469">
        <f t="shared" si="19"/>
        <v>-44118.630000000005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28678.57</v>
      </c>
      <c r="M51" s="465"/>
      <c r="N51" s="469" t="e">
        <f t="shared" si="16"/>
        <v>#N/A</v>
      </c>
      <c r="O51" s="465"/>
      <c r="P51" s="45"/>
      <c r="Q51" s="468">
        <f>SUMIFS(BV_Data_An_Prec!$AN:$AN,BV_Data_An_Prec!$AP:$AP,$B51,BV_Data_An_Prec!$AQ:$AQ,$C51,BV_Data_An_Prec!$AR:$AR,Q$2)</f>
        <v>45602.89</v>
      </c>
      <c r="R51" s="465"/>
      <c r="S51" s="469">
        <f t="shared" si="19"/>
        <v>-16924.32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0.30101985304178241</v>
      </c>
      <c r="L54" s="537">
        <f>+SUM(L42:L53)</f>
        <v>552412.94999999995</v>
      </c>
      <c r="M54" s="539"/>
      <c r="N54" s="537" t="e">
        <f>+SUM(N42:N53)</f>
        <v>#N/A</v>
      </c>
      <c r="O54" s="538" t="s">
        <v>225</v>
      </c>
      <c r="P54" s="536">
        <f>Q54/Q$27</f>
        <v>0.25832811852437459</v>
      </c>
      <c r="Q54" s="537">
        <f>+SUM(Q42:Q53)</f>
        <v>712777.25000000012</v>
      </c>
      <c r="R54" s="540"/>
      <c r="S54" s="537">
        <f>+SUM(S42:S53)</f>
        <v>-123194.35999999999</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56956.08</v>
      </c>
      <c r="M60" s="456"/>
      <c r="N60" s="461" t="e">
        <f t="shared" si="20"/>
        <v>#N/A</v>
      </c>
      <c r="O60" s="456"/>
      <c r="P60" s="546"/>
      <c r="Q60" s="461">
        <f>SUMIFS(BV_Data_An_Prec!$AN:$AN,BV_Data_An_Prec!$AP:$AP,$B60,BV_Data_An_Prec!$AQ:$AQ,$C60,BV_Data_An_Prec!$AR:$AR,Q$2)</f>
        <v>64864.05</v>
      </c>
      <c r="R60" s="456"/>
      <c r="S60" s="461">
        <f t="shared" si="21"/>
        <v>-7907.9700000000012</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5233.8100000000004</v>
      </c>
      <c r="M64" s="465"/>
      <c r="N64" s="469" t="e">
        <f t="shared" si="20"/>
        <v>#N/A</v>
      </c>
      <c r="O64" s="465"/>
      <c r="P64" s="45"/>
      <c r="Q64" s="469">
        <f>SUMIFS(BV_Data_An_Prec!$AN:$AN,BV_Data_An_Prec!$AP:$AP,$B64,BV_Data_An_Prec!$AQ:$AQ,$C64,BV_Data_An_Prec!$AR:$AR,Q$2)</f>
        <v>8741.1299999999992</v>
      </c>
      <c r="R64" s="465"/>
      <c r="S64" s="469">
        <f t="shared" si="21"/>
        <v>-3507.3199999999988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0.16322106099131226</v>
      </c>
      <c r="L72" s="537">
        <f>+SUM(L55:L71)</f>
        <v>299533.16000000003</v>
      </c>
      <c r="M72" s="539"/>
      <c r="N72" s="537" t="e">
        <f>+SUM(N55:N71)</f>
        <v>#N/A</v>
      </c>
      <c r="O72" s="538" t="s">
        <v>225</v>
      </c>
      <c r="P72" s="536">
        <f>Q72/Q$27</f>
        <v>0.12087823751856937</v>
      </c>
      <c r="Q72" s="537">
        <f>+SUM(Q55:Q71)</f>
        <v>333526.44</v>
      </c>
      <c r="R72" s="540"/>
      <c r="S72" s="537">
        <f>+SUM(S55:S71)</f>
        <v>-33993.279999999999</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0.14946585513602267</v>
      </c>
      <c r="L74" s="537">
        <f>L41+L54+L72</f>
        <v>274290.46000000008</v>
      </c>
      <c r="M74" s="539"/>
      <c r="N74" s="537" t="e">
        <f t="shared" ref="N74:N82" si="22">L74-F74</f>
        <v>#N/A</v>
      </c>
      <c r="O74" s="538" t="s">
        <v>225</v>
      </c>
      <c r="P74" s="536">
        <f>Q74/Q$27</f>
        <v>-1.1100461300023876E-2</v>
      </c>
      <c r="Q74" s="537">
        <f>Q41+Q54+Q72</f>
        <v>-30628.319999999891</v>
      </c>
      <c r="R74" s="540"/>
      <c r="S74" s="537">
        <f>L74-Q74</f>
        <v>304918.77999999997</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2000984.239999997</v>
      </c>
      <c r="M85" s="566"/>
      <c r="N85" s="564" t="e">
        <f>N27-N41-N54-N72+N83</f>
        <v>#N/A</v>
      </c>
      <c r="O85" s="565"/>
      <c r="P85" s="563"/>
      <c r="Q85" s="564">
        <f>Q27-Q74+Q83</f>
        <v>3020383.3400000124</v>
      </c>
      <c r="R85" s="567"/>
      <c r="S85" s="564">
        <f>L85-Q85</f>
        <v>-1019399.1000000155</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06" t="s">
        <v>774</v>
      </c>
      <c r="E91" s="892"/>
      <c r="F91" s="893"/>
      <c r="G91" s="907"/>
      <c r="H91" s="892"/>
      <c r="I91" s="893"/>
      <c r="J91" s="907" t="s">
        <v>775</v>
      </c>
      <c r="K91" s="892"/>
      <c r="L91" s="893"/>
      <c r="M91" s="907" t="s">
        <v>776</v>
      </c>
      <c r="N91" s="893"/>
      <c r="O91" s="906" t="s">
        <v>777</v>
      </c>
      <c r="P91" s="892"/>
      <c r="Q91" s="893"/>
      <c r="R91" s="907" t="s">
        <v>778</v>
      </c>
      <c r="S91" s="893"/>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0.37220514947804656</v>
      </c>
      <c r="K113" s="468">
        <f>IF($J$97=0,0,L113/(J$94+J$95+J96))</f>
        <v>478.20036269430051</v>
      </c>
      <c r="L113" s="469">
        <f>SUMIFS(BV_Data_An_Cour!$AN:$AN,BV_Data_An_Cour!$AP:$AP,$B113,BV_Data_An_Cour!$AQ:$AQ,$C113,BV_Data_An_Cour!$AR:$AR,$L$2)</f>
        <v>92292.67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-21126.850000000006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0.76574803179758266</v>
      </c>
      <c r="L123" s="537">
        <f>SUM(L113:L122)</f>
        <v>399941.59</v>
      </c>
      <c r="M123" s="539"/>
      <c r="N123" s="537" t="e">
        <f t="shared" si="39"/>
        <v>#N/A</v>
      </c>
      <c r="O123" s="538" t="s">
        <v>225</v>
      </c>
      <c r="P123" s="536">
        <f>Q123/Q$109</f>
        <v>0.61148942459350275</v>
      </c>
      <c r="Q123" s="537">
        <f>SUM(Q113:Q122)</f>
        <v>358549.16000000003</v>
      </c>
      <c r="R123" s="540"/>
      <c r="S123" s="537">
        <f t="shared" si="40"/>
        <v>41392.429999999993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75580.789999999994</v>
      </c>
      <c r="M124" s="465"/>
      <c r="N124" s="469" t="e">
        <f t="shared" si="39"/>
        <v>#N/A</v>
      </c>
      <c r="O124" s="465"/>
      <c r="P124" s="45"/>
      <c r="Q124" s="469">
        <f>SUMIFS(BV_Data_An_Prec!$AN:$AN,BV_Data_An_Prec!$AP:$AP,$B124,BV_Data_An_Prec!$AQ:$AQ,$C124,BV_Data_An_Prec!$AR:$AR,$L$2)</f>
        <v>114469.55</v>
      </c>
      <c r="R124" s="465"/>
      <c r="S124" s="469">
        <f t="shared" si="40"/>
        <v>-38888.760000000009</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27270.26</v>
      </c>
      <c r="M131" s="465"/>
      <c r="N131" s="469" t="e">
        <f t="shared" si="39"/>
        <v>#N/A</v>
      </c>
      <c r="O131" s="465"/>
      <c r="P131" s="45"/>
      <c r="Q131" s="469">
        <f>SUMIFS(BV_Data_An_Prec!$AN:$AN,BV_Data_An_Prec!$AP:$AP,$B131,BV_Data_An_Prec!$AQ:$AQ,$C131,BV_Data_An_Prec!$AR:$AR,$L$2)</f>
        <v>10188.86</v>
      </c>
      <c r="R131" s="465"/>
      <c r="S131" s="469">
        <f t="shared" si="40"/>
        <v>17081.399999999998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18478.41</v>
      </c>
      <c r="M133" s="465"/>
      <c r="N133" s="469" t="e">
        <f t="shared" si="39"/>
        <v>#N/A</v>
      </c>
      <c r="O133" s="465"/>
      <c r="P133" s="45"/>
      <c r="Q133" s="469">
        <f>SUMIFS(BV_Data_An_Prec!$AN:$AN,BV_Data_An_Prec!$AP:$AP,$B133,BV_Data_An_Prec!$AQ:$AQ,$C133,BV_Data_An_Prec!$AR:$AR,$L$2)</f>
        <v>21863.45</v>
      </c>
      <c r="R133" s="465"/>
      <c r="S133" s="469">
        <f t="shared" si="40"/>
        <v>-3385.0400000000009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0.44227762052547331</v>
      </c>
      <c r="L136" s="537">
        <f>SUM(L124:L135)</f>
        <v>230996.63</v>
      </c>
      <c r="M136" s="539"/>
      <c r="N136" s="537" t="e">
        <f t="shared" si="39"/>
        <v>#N/A</v>
      </c>
      <c r="O136" s="538" t="s">
        <v>225</v>
      </c>
      <c r="P136" s="536">
        <f>Q136/Q$109</f>
        <v>0.40266757365032857</v>
      </c>
      <c r="Q136" s="537">
        <f>SUM(Q124:Q135)</f>
        <v>236105.67</v>
      </c>
      <c r="R136" s="540"/>
      <c r="S136" s="537">
        <f t="shared" si="40"/>
        <v>-5109.0400000000081</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32723.43</v>
      </c>
      <c r="M142" s="456"/>
      <c r="N142" s="461" t="e">
        <f t="shared" si="39"/>
        <v>#N/A</v>
      </c>
      <c r="O142" s="456"/>
      <c r="P142" s="546"/>
      <c r="Q142" s="461">
        <f>SUMIFS(BV_Data_An_Prec!$AN:$AN,BV_Data_An_Prec!$AP:$AP,$B142,BV_Data_An_Prec!$AQ:$AQ,$C142,BV_Data_An_Prec!$AR:$AR,$L$2)</f>
        <v>37780.53</v>
      </c>
      <c r="R142" s="456"/>
      <c r="S142" s="461">
        <f t="shared" si="40"/>
        <v>-5057.0999999999985</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3066.87</v>
      </c>
      <c r="M146" s="465"/>
      <c r="N146" s="469" t="e">
        <f t="shared" si="39"/>
        <v>#N/A</v>
      </c>
      <c r="O146" s="465"/>
      <c r="P146" s="45"/>
      <c r="Q146" s="469">
        <f>SUMIFS(BV_Data_An_Prec!$AN:$AN,BV_Data_An_Prec!$AP:$AP,$B146,BV_Data_An_Prec!$AQ:$AQ,$C146,BV_Data_An_Prec!$AR:$AR,$L$2)</f>
        <v>5555.76</v>
      </c>
      <c r="R146" s="465"/>
      <c r="S146" s="469">
        <f t="shared" si="40"/>
        <v>-2488.8900000000003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0.28643875085498677</v>
      </c>
      <c r="L154" s="537">
        <f>+SUM(L137:L153)</f>
        <v>149603.74</v>
      </c>
      <c r="M154" s="539"/>
      <c r="N154" s="537" t="e">
        <f t="shared" si="39"/>
        <v>#N/A</v>
      </c>
      <c r="O154" s="538" t="s">
        <v>225</v>
      </c>
      <c r="P154" s="536">
        <f>Q154/Q$109</f>
        <v>0.247721486661417</v>
      </c>
      <c r="Q154" s="537">
        <f>+SUM(Q137:Q153)</f>
        <v>145252.44</v>
      </c>
      <c r="R154" s="540"/>
      <c r="S154" s="537">
        <f t="shared" si="40"/>
        <v>4351.2999999999884</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1.4944644031780427</v>
      </c>
      <c r="L156" s="537">
        <f>L123+L136+L154</f>
        <v>780541.96</v>
      </c>
      <c r="M156" s="539"/>
      <c r="N156" s="537" t="e">
        <f t="shared" ref="N156:N163" si="43">L156-F156</f>
        <v>#N/A</v>
      </c>
      <c r="O156" s="538" t="s">
        <v>225</v>
      </c>
      <c r="P156" s="536">
        <f>Q156/Q$109</f>
        <v>1.2618784849052482</v>
      </c>
      <c r="Q156" s="537">
        <f>Q123+Q136+Q154</f>
        <v>739907.27</v>
      </c>
      <c r="R156" s="540"/>
      <c r="S156" s="537">
        <f t="shared" ref="S156:S164" si="44">L156-Q156</f>
        <v>40634.689999999944</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-192128.85999999996</v>
      </c>
      <c r="M166" s="566"/>
      <c r="N166" s="564" t="e">
        <f>L166-F166</f>
        <v>#N/A</v>
      </c>
      <c r="O166" s="565"/>
      <c r="P166" s="563"/>
      <c r="Q166" s="564">
        <f>Q109-Q156+Q164</f>
        <v>-153553.45000000368</v>
      </c>
      <c r="R166" s="567"/>
      <c r="S166" s="564">
        <f>L166-Q166</f>
        <v>-38575.409999996278</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06" t="s">
        <v>774</v>
      </c>
      <c r="E171" s="892"/>
      <c r="F171" s="893"/>
      <c r="G171" s="907"/>
      <c r="H171" s="892"/>
      <c r="I171" s="893"/>
      <c r="J171" s="907" t="s">
        <v>775</v>
      </c>
      <c r="K171" s="892"/>
      <c r="L171" s="893"/>
      <c r="M171" s="907" t="s">
        <v>776</v>
      </c>
      <c r="N171" s="893"/>
      <c r="O171" s="907" t="s">
        <v>777</v>
      </c>
      <c r="P171" s="892"/>
      <c r="Q171" s="893"/>
      <c r="R171" s="907" t="s">
        <v>778</v>
      </c>
      <c r="S171" s="893"/>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1037.0775914634123</v>
      </c>
      <c r="L177" s="469">
        <f>-SUMIFS(BV_Data_An_Cour!$AN:$AN,BV_Data_An_Cour!$AP:$AP,$B177,BV_Data_An_Cour!$AQ:$AQ,$C177,BV_Data_An_Cour!$AR:$AR,$L2)</f>
        <v>340161.44999999925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340161.44999999925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1040.1207547169811</v>
      </c>
      <c r="L182" s="511">
        <f>L175+L179+L177</f>
        <v>1102528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-101800.96999999881</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-8.4529204674034297E-2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0.21057515092587217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141.04382282521948</v>
      </c>
      <c r="L192" s="469">
        <f>SUMIFS(BV_Data_An_Cour!$AN:$AN,BV_Data_An_Cour!$AP:$AP,$B192,BV_Data_An_Cour!$AQ:$AQ,$C192,BV_Data_An_Cour!$AR:$AR,$L$2)</f>
        <v>176727.91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18623.320000000007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-38.875077720207258</v>
      </c>
      <c r="L194" s="469">
        <f>SUMIFS(BV_Data_An_Cour!$AN:$AN,BV_Data_An_Cour!$AP:$AP,$B194,BV_Data_An_Cour!$AQ:$AQ,$C194,BV_Data_An_Cour!$AR:$AR,$L$2)</f>
        <v>-7502.89</v>
      </c>
      <c r="M194" s="465"/>
      <c r="N194" s="469" t="e">
        <f t="shared" si="46"/>
        <v>#N/A</v>
      </c>
      <c r="O194" s="465"/>
      <c r="P194" s="468">
        <f t="shared" si="50"/>
        <v>0</v>
      </c>
      <c r="Q194" s="470">
        <f>SUMIFS(BV_Data_An_Prec!$AN:$AN,BV_Data_An_Prec!$AP:$AP,$B194,BV_Data_An_Prec!$AQ:$AQ,$C194,BV_Data_An_Prec!$AR:$AR,$L$2)</f>
        <v>0</v>
      </c>
      <c r="R194" s="465"/>
      <c r="S194" s="469">
        <f t="shared" si="47"/>
        <v>-7502.89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17973.2</v>
      </c>
      <c r="M204" s="465"/>
      <c r="N204" s="469" t="e">
        <f t="shared" si="46"/>
        <v>#N/A</v>
      </c>
      <c r="O204" s="465"/>
      <c r="P204" s="45"/>
      <c r="Q204" s="469">
        <f>SUMIFS(BV_Data_An_Prec!$AN:$AN,BV_Data_An_Prec!$AP:$AP,$B204,BV_Data_An_Prec!$AQ:$AQ,$C204,BV_Data_An_Prec!$AR:$AR,$L$2)</f>
        <v>23357.18</v>
      </c>
      <c r="R204" s="465"/>
      <c r="S204" s="469">
        <f t="shared" si="51"/>
        <v>-5383.98</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0.36647106860963274</v>
      </c>
      <c r="L209" s="537">
        <f>SUM(L197:L208)</f>
        <v>191403.72</v>
      </c>
      <c r="M209" s="539"/>
      <c r="N209" s="537" t="e">
        <f t="shared" si="46"/>
        <v>#N/A</v>
      </c>
      <c r="O209" s="538" t="s">
        <v>225</v>
      </c>
      <c r="P209" s="536">
        <f>Q209/Q$109</f>
        <v>1.4601879970697649</v>
      </c>
      <c r="Q209" s="537">
        <f>SUM(Q197:Q208)</f>
        <v>856186.81</v>
      </c>
      <c r="R209" s="540"/>
      <c r="S209" s="537">
        <f t="shared" si="51"/>
        <v>-664783.09000000008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1.1837437397657187</v>
      </c>
      <c r="L229" s="537">
        <f>L196+L209+L227</f>
        <v>618256.04999999993</v>
      </c>
      <c r="M229" s="539"/>
      <c r="N229" s="537" t="e">
        <f t="shared" ref="N229:N236" si="52">L229-F229</f>
        <v>#N/A</v>
      </c>
      <c r="O229" s="538" t="s">
        <v>225</v>
      </c>
      <c r="P229" s="536">
        <f>Q229/Q$109</f>
        <v>1.762144280052625</v>
      </c>
      <c r="Q229" s="537">
        <f>Q196+Q209+Q227</f>
        <v>1033240.03</v>
      </c>
      <c r="R229" s="540"/>
      <c r="S229" s="537">
        <f t="shared" ref="S229:S236" si="53">L229-Q229</f>
        <v>-414983.9800000001</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484271.95000000007</v>
      </c>
      <c r="M239" s="566"/>
      <c r="N239" s="564" t="e">
        <f>L239-F239</f>
        <v>#REF!</v>
      </c>
      <c r="O239" s="565"/>
      <c r="P239" s="563"/>
      <c r="Q239" s="564">
        <f>Q182-Q229+Q237</f>
        <v>171088.93999999878</v>
      </c>
      <c r="R239" s="567"/>
      <c r="S239" s="564">
        <f>L239-Q239</f>
        <v>313183.01000000129</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06" t="s">
        <v>774</v>
      </c>
      <c r="E244" s="892"/>
      <c r="F244" s="893"/>
      <c r="G244" s="907"/>
      <c r="H244" s="892"/>
      <c r="I244" s="893"/>
      <c r="J244" s="907" t="s">
        <v>775</v>
      </c>
      <c r="K244" s="892"/>
      <c r="L244" s="893"/>
      <c r="M244" s="907" t="s">
        <v>776</v>
      </c>
      <c r="N244" s="893"/>
      <c r="O244" s="906" t="s">
        <v>777</v>
      </c>
      <c r="P244" s="892"/>
      <c r="Q244" s="893"/>
      <c r="R244" s="907" t="s">
        <v>778</v>
      </c>
      <c r="S244" s="893"/>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394366.54000000004</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-189789.95999999996</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0.7318649622045228</v>
      </c>
      <c r="M247" s="498"/>
      <c r="N247" s="469"/>
      <c r="O247" s="471"/>
      <c r="P247" s="45"/>
      <c r="Q247" s="499">
        <f>IF(Q246=0,0,Q246/P246)</f>
        <v>0.77957837790328322</v>
      </c>
      <c r="R247" s="471"/>
      <c r="S247" s="499">
        <f>IF(Q246=0,0,(S246/Q246))</f>
        <v>-0.32489574283603789</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-14887.04</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-39847.53</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1156572.28</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-239813.67999999993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0.702769564813158</v>
      </c>
      <c r="M260" s="619"/>
      <c r="N260" s="621" t="e">
        <f>N259/F259</f>
        <v>#N/A</v>
      </c>
      <c r="O260" s="619"/>
      <c r="P260" s="620">
        <f>IF(O259=0,0,P259/O259)</f>
        <v>188.2951098511694</v>
      </c>
      <c r="Q260" s="490">
        <f>IF(Q259=0,0,Q259/P259)</f>
        <v>0.75082958792999721</v>
      </c>
      <c r="R260" s="618"/>
      <c r="S260" s="490">
        <f>S259/Q259</f>
        <v>-0.17173882212336189</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1193728.7</v>
      </c>
      <c r="M268" s="512" t="e">
        <f>L269-F269</f>
        <v>#N/A</v>
      </c>
      <c r="N268" s="511" t="e">
        <f>L268-F268</f>
        <v>#N/A</v>
      </c>
      <c r="O268" s="512"/>
      <c r="P268" s="509">
        <f t="shared" ref="P268:Q268" si="63">P259+P262+P265</f>
        <v>2071077.28</v>
      </c>
      <c r="Q268" s="511">
        <f t="shared" si="63"/>
        <v>1440907.41</v>
      </c>
      <c r="R268" s="512">
        <f>L269-Q269</f>
        <v>-2.7573160402059038E-2</v>
      </c>
      <c r="S268" s="511">
        <f>L268-Q268</f>
        <v>-247178.70999999996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0.66815530126113876</v>
      </c>
      <c r="M269" s="518"/>
      <c r="N269" s="519" t="e">
        <f>N268/F268</f>
        <v>#N/A</v>
      </c>
      <c r="O269" s="513"/>
      <c r="P269" s="516"/>
      <c r="Q269" s="520">
        <f>Q268/P268</f>
        <v>0.69572846166319779</v>
      </c>
      <c r="R269" s="518"/>
      <c r="S269" s="520">
        <f>L268/S268</f>
        <v>-4.8294155269278658</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94350.66</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4905.6800000000076</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104884.44</v>
      </c>
      <c r="M274" s="451"/>
      <c r="N274" s="505" t="e">
        <f t="shared" si="64"/>
        <v>#N/A</v>
      </c>
      <c r="O274" s="451"/>
      <c r="P274" s="544"/>
      <c r="Q274" s="505">
        <f>SUMIFS(BV_Data_An_Prec!$AN:$AN,BV_Data_An_Prec!$AP:$AP,$B274,BV_Data_An_Prec!$AQ:$AQ,$C274,BV_Data_An_Prec!$AR:$AR,$L$2)</f>
        <v>243634.88</v>
      </c>
      <c r="R274" s="451"/>
      <c r="S274" s="505">
        <f t="shared" si="65"/>
        <v>-138750.44</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117850.04</v>
      </c>
      <c r="M279" s="465"/>
      <c r="N279" s="469" t="e">
        <f t="shared" si="64"/>
        <v>#N/A</v>
      </c>
      <c r="O279" s="465"/>
      <c r="P279" s="45"/>
      <c r="Q279" s="469">
        <f>SUMIFS(BV_Data_An_Prec!$AN:$AN,BV_Data_An_Prec!$AP:$AP,$B279,BV_Data_An_Prec!$AQ:$AQ,$C279,BV_Data_An_Prec!$AR:$AR,$L$2)</f>
        <v>143902.31</v>
      </c>
      <c r="R279" s="465"/>
      <c r="S279" s="469">
        <f t="shared" si="65"/>
        <v>-26052.270000000004</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58039.05</v>
      </c>
      <c r="M281" s="465"/>
      <c r="N281" s="469" t="e">
        <f t="shared" si="64"/>
        <v>#N/A</v>
      </c>
      <c r="O281" s="465"/>
      <c r="P281" s="45"/>
      <c r="Q281" s="469">
        <f>SUMIFS(BV_Data_An_Prec!$AN:$AN,BV_Data_An_Prec!$AP:$AP,$B281,BV_Data_An_Prec!$AQ:$AQ,$C281,BV_Data_An_Prec!$AR:$AR,$L$2)</f>
        <v>94032.66</v>
      </c>
      <c r="R281" s="465"/>
      <c r="S281" s="469">
        <f t="shared" si="65"/>
        <v>-35993.61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0.66551516269986644</v>
      </c>
      <c r="L284" s="537">
        <f>+SUM(L272:L283)</f>
        <v>794444.55</v>
      </c>
      <c r="M284" s="539"/>
      <c r="N284" s="537" t="e">
        <f t="shared" si="64"/>
        <v>#N/A</v>
      </c>
      <c r="O284" s="538" t="s">
        <v>932</v>
      </c>
      <c r="P284" s="536">
        <f>Q284/Q$268</f>
        <v>0.67208590453428241</v>
      </c>
      <c r="Q284" s="537">
        <f>+SUM(Q272:Q283)</f>
        <v>968413.56</v>
      </c>
      <c r="R284" s="540"/>
      <c r="S284" s="537">
        <f t="shared" si="65"/>
        <v>-173969.01</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29175.77</v>
      </c>
      <c r="M286" s="465"/>
      <c r="N286" s="469" t="e">
        <f t="shared" si="64"/>
        <v>#N/A</v>
      </c>
      <c r="O286" s="465"/>
      <c r="P286" s="45"/>
      <c r="Q286" s="469">
        <f>SUMIFS(BV_Data_An_Prec!$AN:$AN,BV_Data_An_Prec!$AP:$AP,$B286,BV_Data_An_Prec!$AQ:$AQ,$C286,BV_Data_An_Prec!$AR:$AR,$L$2)</f>
        <v>18992.88</v>
      </c>
      <c r="R286" s="465"/>
      <c r="S286" s="469">
        <f t="shared" si="65"/>
        <v>10182.89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110126.47</v>
      </c>
      <c r="M290" s="456"/>
      <c r="N290" s="461" t="e">
        <f t="shared" si="64"/>
        <v>#N/A</v>
      </c>
      <c r="O290" s="456"/>
      <c r="P290" s="546"/>
      <c r="Q290" s="469">
        <f>SUMIFS(BV_Data_An_Prec!$AN:$AN,BV_Data_An_Prec!$AP:$AP,$B290,BV_Data_An_Prec!$AQ:$AQ,$C290,BV_Data_An_Prec!$AR:$AR,$L$2)</f>
        <v>112428.12</v>
      </c>
      <c r="R290" s="456"/>
      <c r="S290" s="461">
        <f t="shared" si="65"/>
        <v>-2301.6499999999942</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5010.18</v>
      </c>
      <c r="M295" s="465"/>
      <c r="N295" s="469" t="e">
        <f t="shared" si="64"/>
        <v>#N/A</v>
      </c>
      <c r="O295" s="465"/>
      <c r="P295" s="45"/>
      <c r="Q295" s="469">
        <f>SUMIFS(BV_Data_An_Prec!$AN:$AN,BV_Data_An_Prec!$AP:$AP,$B295,BV_Data_An_Prec!$AQ:$AQ,$C295,BV_Data_An_Prec!$AR:$AR,$L$2)</f>
        <v>9353.5400000000009</v>
      </c>
      <c r="R295" s="465"/>
      <c r="S295" s="469">
        <f t="shared" si="65"/>
        <v>-4343.3600000000006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0.31719693930455056</v>
      </c>
      <c r="L303" s="537">
        <f>+SUM(L285:L302)</f>
        <v>378647.09</v>
      </c>
      <c r="M303" s="539"/>
      <c r="N303" s="537" t="e">
        <f t="shared" si="64"/>
        <v>#N/A</v>
      </c>
      <c r="O303" s="538" t="s">
        <v>932</v>
      </c>
      <c r="P303" s="536">
        <f>Q303/Q$268</f>
        <v>0.17310587638660282</v>
      </c>
      <c r="Q303" s="537">
        <f>+SUM(Q285:Q302)</f>
        <v>249429.54000000004</v>
      </c>
      <c r="R303" s="540"/>
      <c r="S303" s="537">
        <f t="shared" si="65"/>
        <v>129217.54999999999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0.98271210200441705</v>
      </c>
      <c r="L305" s="537">
        <f>L284+L303</f>
        <v>1173091.6400000001</v>
      </c>
      <c r="M305" s="539"/>
      <c r="N305" s="537" t="e">
        <f t="shared" ref="N305:N307" si="66">L305-F305</f>
        <v>#N/A</v>
      </c>
      <c r="O305" s="538" t="s">
        <v>225</v>
      </c>
      <c r="P305" s="536">
        <f>Q305/Q$268</f>
        <v>0.84519178092088521</v>
      </c>
      <c r="Q305" s="537">
        <f>Q284+Q303</f>
        <v>1217843.1000000001</v>
      </c>
      <c r="R305" s="540"/>
      <c r="S305" s="537">
        <f>L305-Q305</f>
        <v>-44751.459999999963</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20637.059999999823</v>
      </c>
      <c r="M307" s="566"/>
      <c r="N307" s="564" t="e">
        <f t="shared" si="66"/>
        <v>#N/A</v>
      </c>
      <c r="O307" s="565"/>
      <c r="P307" s="563"/>
      <c r="Q307" s="564">
        <f>Q268-Q305</f>
        <v>223064.30999999982</v>
      </c>
      <c r="R307" s="567"/>
      <c r="S307" s="564">
        <f>L307-Q307</f>
        <v>-202427.25</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06" t="s">
        <v>774</v>
      </c>
      <c r="E312" s="892"/>
      <c r="F312" s="893"/>
      <c r="G312" s="907"/>
      <c r="H312" s="892"/>
      <c r="I312" s="893"/>
      <c r="J312" s="907" t="s">
        <v>775</v>
      </c>
      <c r="K312" s="892"/>
      <c r="L312" s="893"/>
      <c r="M312" s="907" t="s">
        <v>776</v>
      </c>
      <c r="N312" s="893"/>
      <c r="O312" s="906" t="s">
        <v>777</v>
      </c>
      <c r="P312" s="892"/>
      <c r="Q312" s="893"/>
      <c r="R312" s="907" t="s">
        <v>778</v>
      </c>
      <c r="S312" s="893"/>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510771.31000000029</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-43332.409999999451</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0.41812970278566913</v>
      </c>
      <c r="M316" s="498"/>
      <c r="N316" s="469">
        <f>IFERROR(N315/M315,0)</f>
        <v>0</v>
      </c>
      <c r="O316" s="471"/>
      <c r="P316" s="45"/>
      <c r="Q316" s="499">
        <f>IFERROR(Q315/P315,0)</f>
        <v>0.40417725807361615</v>
      </c>
      <c r="R316" s="471"/>
      <c r="S316" s="499">
        <f>IF(Q315=0,0,(S315/Q315))</f>
        <v>-7.8202705442943915E-2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-17178.509999999998</v>
      </c>
      <c r="M324" s="507"/>
      <c r="N324" s="490"/>
      <c r="O324" s="465"/>
      <c r="P324" s="45"/>
      <c r="Q324" s="469">
        <f>-SUMIFS(BV_Data_An_Prec!$AN:$AN,BV_Data_An_Prec!$AP:$AP,$B324,BV_Data_An_Prec!$AQ:$AQ,$C324,BV_Data_An_Prec!$AR:$AR,$L$2)</f>
        <v>7326.93</v>
      </c>
      <c r="R324" s="498">
        <f>IF(O324=0,0,J324/O324)</f>
        <v>0</v>
      </c>
      <c r="S324" s="469">
        <f>L324-Q324</f>
        <v>-24505.439999999999</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638893.72000000032</v>
      </c>
      <c r="M326" s="512" t="e">
        <f>L327-F327</f>
        <v>#N/A</v>
      </c>
      <c r="N326" s="511" t="e">
        <f>L326-F326</f>
        <v>#N/A</v>
      </c>
      <c r="O326" s="512"/>
      <c r="P326" s="509">
        <f>P318+P321+P315</f>
        <v>1413113.5099999998</v>
      </c>
      <c r="Q326" s="511">
        <f>Q318+Q321+Q315+Q324</f>
        <v>593583.26999999979</v>
      </c>
      <c r="R326" s="512"/>
      <c r="S326" s="511">
        <f>L326-Q326</f>
        <v>45310.450000000536</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0.43242406970888025</v>
      </c>
      <c r="M327" s="518"/>
      <c r="N327" s="519" t="e">
        <f>N326/F326</f>
        <v>#N/A</v>
      </c>
      <c r="O327" s="513"/>
      <c r="P327" s="516"/>
      <c r="Q327" s="520">
        <f>Q326/P326</f>
        <v>0.42005349591484686</v>
      </c>
      <c r="R327" s="518"/>
      <c r="S327" s="520">
        <f>S326/Q326</f>
        <v>7.6333772008096781E-2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39108.639999999999</v>
      </c>
      <c r="M337" s="465"/>
      <c r="N337" s="469" t="e">
        <f t="shared" si="70"/>
        <v>#N/A</v>
      </c>
      <c r="O337" s="465"/>
      <c r="P337" s="45"/>
      <c r="Q337" s="469">
        <f>SUMIFS(BV_Data_An_Prec!$AN:$AN,BV_Data_An_Prec!$AP:$AP,$B337,BV_Data_An_Prec!$AQ:$AQ,$C337,BV_Data_An_Prec!$AR:$AR,$L$2)</f>
        <v>30921.54</v>
      </c>
      <c r="R337" s="465"/>
      <c r="S337" s="469">
        <f t="shared" si="71"/>
        <v>8187.0999999999985</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14685.82</v>
      </c>
      <c r="M339" s="465"/>
      <c r="N339" s="469" t="e">
        <f t="shared" si="70"/>
        <v>#N/A</v>
      </c>
      <c r="O339" s="465"/>
      <c r="P339" s="45"/>
      <c r="Q339" s="469">
        <f>SUMIFS(BV_Data_An_Prec!$AN:$AN,BV_Data_An_Prec!$AP:$AP,$B339,BV_Data_An_Prec!$AQ:$AQ,$C339,BV_Data_An_Prec!$AR:$AR,$L$2)</f>
        <v>23810.55</v>
      </c>
      <c r="R339" s="465"/>
      <c r="S339" s="469">
        <f t="shared" si="71"/>
        <v>-9124.73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9.9079347702115665</v>
      </c>
      <c r="L342" s="537">
        <f>+SUM(L330:L341)</f>
        <v>268431.02</v>
      </c>
      <c r="M342" s="539"/>
      <c r="N342" s="537" t="e">
        <f t="shared" si="70"/>
        <v>#N/A</v>
      </c>
      <c r="O342" s="538" t="s">
        <v>225</v>
      </c>
      <c r="P342" s="536">
        <f>Q342/Q$318</f>
        <v>7.8956592028892194</v>
      </c>
      <c r="Q342" s="537">
        <f>+SUM(Q330:Q341)</f>
        <v>253866.13</v>
      </c>
      <c r="R342" s="540"/>
      <c r="S342" s="537">
        <f t="shared" si="71"/>
        <v>14564.890000000014</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28482.5</v>
      </c>
      <c r="M348" s="456"/>
      <c r="N348" s="461" t="e">
        <f t="shared" si="70"/>
        <v>#N/A</v>
      </c>
      <c r="O348" s="456"/>
      <c r="P348" s="546"/>
      <c r="Q348" s="469">
        <f>SUMIFS(BV_Data_An_Prec!$AN:$AN,BV_Data_An_Prec!$AP:$AP,$B348,BV_Data_An_Prec!$AQ:$AQ,$C348,BV_Data_An_Prec!$AR:$AR,$L$2)</f>
        <v>41712.04</v>
      </c>
      <c r="R348" s="456"/>
      <c r="S348" s="461">
        <f t="shared" si="71"/>
        <v>-13229.54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1891.46</v>
      </c>
      <c r="M353" s="465"/>
      <c r="N353" s="469" t="e">
        <f t="shared" si="70"/>
        <v>#N/A</v>
      </c>
      <c r="O353" s="465"/>
      <c r="P353" s="45"/>
      <c r="Q353" s="469">
        <f>SUMIFS(BV_Data_An_Prec!$AN:$AN,BV_Data_An_Prec!$AP:$AP,$B353,BV_Data_An_Prec!$AQ:$AQ,$C353,BV_Data_An_Prec!$AR:$AR,$L$2)</f>
        <v>2777.89</v>
      </c>
      <c r="R353" s="465"/>
      <c r="S353" s="469">
        <f t="shared" si="71"/>
        <v>-886.42999999999984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0.44620953749340353</v>
      </c>
      <c r="L361" s="537">
        <f>+SUM(L343:L360)</f>
        <v>227911.02999999997</v>
      </c>
      <c r="M361" s="539"/>
      <c r="N361" s="537" t="e">
        <f>+SUM(N343:N360)</f>
        <v>#N/A</v>
      </c>
      <c r="O361" s="538" t="s">
        <v>225</v>
      </c>
      <c r="P361" s="536">
        <f>IF(Q326=0,0,Q361/Q$326)</f>
        <v>0.24550511674629918</v>
      </c>
      <c r="Q361" s="537">
        <f>+SUM(Q343:Q360)</f>
        <v>145727.72999999998</v>
      </c>
      <c r="R361" s="540"/>
      <c r="S361" s="537">
        <f t="shared" si="71"/>
        <v>82183.299999999988</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18.320254697512556</v>
      </c>
      <c r="L363" s="537">
        <f>L342+L361</f>
        <v>496342.05</v>
      </c>
      <c r="M363" s="539"/>
      <c r="N363" s="537" t="e">
        <f t="shared" ref="N363:N365" si="72">L363-F363</f>
        <v>#N/A</v>
      </c>
      <c r="O363" s="538" t="s">
        <v>225</v>
      </c>
      <c r="P363" s="536">
        <f>Q363/Q$326</f>
        <v>0.67318922246578838</v>
      </c>
      <c r="Q363" s="537">
        <f>Q342+Q361</f>
        <v>399593.86</v>
      </c>
      <c r="R363" s="540"/>
      <c r="S363" s="537">
        <f>L363-Q363</f>
        <v>96748.19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142551.67000000033</v>
      </c>
      <c r="M365" s="566"/>
      <c r="N365" s="564" t="e">
        <f t="shared" si="72"/>
        <v>#N/A</v>
      </c>
      <c r="O365" s="565"/>
      <c r="P365" s="563"/>
      <c r="Q365" s="564">
        <f>Q326-Q363</f>
        <v>193989.4099999998</v>
      </c>
      <c r="R365" s="567"/>
      <c r="S365" s="564">
        <f>L365-Q365</f>
        <v>-51437.739999999467</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06" t="s">
        <v>774</v>
      </c>
      <c r="E369" s="892"/>
      <c r="F369" s="893"/>
      <c r="G369" s="907"/>
      <c r="H369" s="892"/>
      <c r="I369" s="893"/>
      <c r="J369" s="907" t="s">
        <v>775</v>
      </c>
      <c r="K369" s="892"/>
      <c r="L369" s="893"/>
      <c r="M369" s="907" t="s">
        <v>776</v>
      </c>
      <c r="N369" s="893"/>
      <c r="O369" s="906" t="s">
        <v>777</v>
      </c>
      <c r="P369" s="892"/>
      <c r="Q369" s="893"/>
      <c r="R369" s="907" t="s">
        <v>778</v>
      </c>
      <c r="S369" s="893"/>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31865.73</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7857.48</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159943.79999999999</v>
      </c>
      <c r="M396" s="451"/>
      <c r="N396" s="502" t="e">
        <f t="shared" si="88"/>
        <v>#N/A</v>
      </c>
      <c r="O396" s="451"/>
      <c r="P396" s="544"/>
      <c r="Q396" s="505">
        <f>SUMIFS(BV_Data_An_Prec!$AN:$AN,BV_Data_An_Prec!$AP:$AP,$B396,BV_Data_An_Prec!$AQ:$AQ,$C396,BV_Data_An_Prec!$AR:$AR,$L$2)</f>
        <v>154728.47</v>
      </c>
      <c r="R396" s="451"/>
      <c r="S396" s="505">
        <f t="shared" si="89"/>
        <v>5215.3299999999872</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23060.54</v>
      </c>
      <c r="M401" s="465"/>
      <c r="N401" s="470" t="e">
        <f t="shared" si="88"/>
        <v>#N/A</v>
      </c>
      <c r="O401" s="465"/>
      <c r="P401" s="45"/>
      <c r="Q401" s="469">
        <f>SUMIFS(BV_Data_An_Prec!$AN:$AN,BV_Data_An_Prec!$AP:$AP,$B401,BV_Data_An_Prec!$AQ:$AQ,$C401,BV_Data_An_Prec!$AR:$AR,$L$2)</f>
        <v>20423.5</v>
      </c>
      <c r="R401" s="465"/>
      <c r="S401" s="469">
        <f t="shared" si="89"/>
        <v>2637.0400000000009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8268.42</v>
      </c>
      <c r="M403" s="465"/>
      <c r="N403" s="470" t="e">
        <f t="shared" si="88"/>
        <v>#N/A</v>
      </c>
      <c r="O403" s="465"/>
      <c r="P403" s="45"/>
      <c r="Q403" s="469">
        <f>SUMIFS(BV_Data_An_Prec!$AN:$AN,BV_Data_An_Prec!$AP:$AP,$B403,BV_Data_An_Prec!$AQ:$AQ,$C403,BV_Data_An_Prec!$AR:$AR,$L$2)</f>
        <v>13255.36</v>
      </c>
      <c r="R403" s="465"/>
      <c r="S403" s="469">
        <f t="shared" si="89"/>
        <v>-4986.9400000000005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0.32389927499458254</v>
      </c>
      <c r="L406" s="537">
        <f>+SUM(L394:L405)</f>
        <v>285715</v>
      </c>
      <c r="M406" s="539"/>
      <c r="N406" s="537" t="e">
        <f t="shared" si="88"/>
        <v>#N/A</v>
      </c>
      <c r="O406" s="538" t="s">
        <v>225</v>
      </c>
      <c r="P406" s="536">
        <f>Q406/Q$390</f>
        <v>0.29609546432392758</v>
      </c>
      <c r="Q406" s="537">
        <f>+SUM(Q394:Q405)</f>
        <v>264262.00999999995</v>
      </c>
      <c r="R406" s="540"/>
      <c r="S406" s="537">
        <f t="shared" si="89"/>
        <v>21452.990000000049</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20715.82</v>
      </c>
      <c r="M412" s="456"/>
      <c r="N412" s="461" t="e">
        <f t="shared" si="88"/>
        <v>#N/A</v>
      </c>
      <c r="O412" s="456"/>
      <c r="P412" s="546"/>
      <c r="Q412" s="461">
        <f>SUMIFS(BV_Data_An_Prec!$AN:$AN,BV_Data_An_Prec!$AP:$AP,$B412,BV_Data_An_Prec!$AQ:$AQ,$C412,BV_Data_An_Prec!$AR:$AR,$L$2)</f>
        <v>21916.51</v>
      </c>
      <c r="R412" s="456"/>
      <c r="S412" s="461">
        <f t="shared" si="89"/>
        <v>-1200.6899999999987</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1533.36</v>
      </c>
      <c r="M417" s="465"/>
      <c r="N417" s="469" t="e">
        <f t="shared" si="88"/>
        <v>#N/A</v>
      </c>
      <c r="O417" s="465"/>
      <c r="P417" s="45"/>
      <c r="Q417" s="469">
        <f>SUMIFS(BV_Data_An_Prec!$AN:$AN,BV_Data_An_Prec!$AP:$AP,$B417,BV_Data_An_Prec!$AQ:$AQ,$C417,BV_Data_An_Prec!$AR:$AR,$L$2)</f>
        <v>2847.81</v>
      </c>
      <c r="R417" s="465"/>
      <c r="S417" s="469">
        <f t="shared" si="89"/>
        <v>-1314.45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0.12512778300545399</v>
      </c>
      <c r="L425" s="537">
        <f>+SUM(L407:L424)</f>
        <v>110376.54999999999</v>
      </c>
      <c r="M425" s="539"/>
      <c r="N425" s="537" t="e">
        <f>+SUM(N407:N424)</f>
        <v>#N/A</v>
      </c>
      <c r="O425" s="538" t="s">
        <v>225</v>
      </c>
      <c r="P425" s="536">
        <f>Q425/Q$390</f>
        <v>0.13625893430959313</v>
      </c>
      <c r="Q425" s="537">
        <f>+SUM(Q407:Q424)</f>
        <v>121609.63</v>
      </c>
      <c r="R425" s="540"/>
      <c r="S425" s="537">
        <f>+SUM(S407:S424)</f>
        <v>-11233.080000000002</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0.44902705800003651</v>
      </c>
      <c r="L427" s="537">
        <f>L406+L425</f>
        <v>396091.55</v>
      </c>
      <c r="M427" s="539"/>
      <c r="N427" s="537" t="e">
        <f t="shared" ref="N427:N429" si="90">L427-F427</f>
        <v>#N/A</v>
      </c>
      <c r="O427" s="538" t="s">
        <v>225</v>
      </c>
      <c r="P427" s="536">
        <f>Q427/Q$390</f>
        <v>0.43235439863352071</v>
      </c>
      <c r="Q427" s="537">
        <f>Q406+Q425</f>
        <v>385871.63999999996</v>
      </c>
      <c r="R427" s="540"/>
      <c r="S427" s="537">
        <f>L427-Q427</f>
        <v>10219.910000000033</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486019.10000000015</v>
      </c>
      <c r="M429" s="566"/>
      <c r="N429" s="564" t="e">
        <f t="shared" si="90"/>
        <v>#N/A</v>
      </c>
      <c r="O429" s="565"/>
      <c r="P429" s="563"/>
      <c r="Q429" s="564">
        <f>Q390-Q427</f>
        <v>506617.58</v>
      </c>
      <c r="R429" s="567"/>
      <c r="S429" s="564">
        <f>L429-Q429</f>
        <v>-20598.479999999865</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06" t="s">
        <v>774</v>
      </c>
      <c r="E434" s="892"/>
      <c r="F434" s="893"/>
      <c r="G434" s="907"/>
      <c r="H434" s="892"/>
      <c r="I434" s="893"/>
      <c r="J434" s="907" t="s">
        <v>775</v>
      </c>
      <c r="K434" s="892"/>
      <c r="L434" s="893"/>
      <c r="M434" s="907"/>
      <c r="N434" s="893"/>
      <c r="O434" s="906" t="s">
        <v>777</v>
      </c>
      <c r="P434" s="892"/>
      <c r="Q434" s="893"/>
      <c r="R434" s="907" t="s">
        <v>1026</v>
      </c>
      <c r="S434" s="893"/>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215086.56</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215086.56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0.74609001508923456</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-3440.71</v>
      </c>
      <c r="M446" s="498"/>
      <c r="N446" s="469"/>
      <c r="O446" s="471"/>
      <c r="P446" s="45"/>
      <c r="Q446" s="469">
        <f>-SUMIFS(BV_Data_An_Prec!$AN:$AN,BV_Data_An_Prec!$AP:$AP,$B446,BV_Data_An_Prec!$AQ:$AQ,$C446,BV_Data_An_Prec!$AR:$AR,$L$2)</f>
        <v>0</v>
      </c>
      <c r="R446" s="471"/>
      <c r="S446" s="469">
        <f>L446-Q446</f>
        <v>-3440.71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616909.24</v>
      </c>
      <c r="M448" s="512"/>
      <c r="N448" s="511"/>
      <c r="O448" s="512"/>
      <c r="P448" s="509">
        <f>P437+P440+P443</f>
        <v>753925.88</v>
      </c>
      <c r="Q448" s="511">
        <f>Q437+Q440+Q443+Q446</f>
        <v>565981.29999999993</v>
      </c>
      <c r="R448" s="512">
        <f>IF(O448=0,0,(J448-O448)/O448)</f>
        <v>0</v>
      </c>
      <c r="S448" s="511">
        <f>S437+S440+S443+S446</f>
        <v>50927.940000000075</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0.74650567006671564</v>
      </c>
      <c r="M449" s="518"/>
      <c r="N449" s="519"/>
      <c r="O449" s="513"/>
      <c r="P449" s="516"/>
      <c r="Q449" s="520">
        <f>Q448/P448</f>
        <v>0.75071212570657464</v>
      </c>
      <c r="R449" s="518"/>
      <c r="S449" s="520">
        <f>IF(Q448=0,0,S448/Q448)</f>
        <v>8.9981665471986591E-2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19461.45</v>
      </c>
      <c r="M459" s="465"/>
      <c r="N459" s="469"/>
      <c r="O459" s="465"/>
      <c r="P459" s="45"/>
      <c r="Q459" s="461">
        <f>SUMIFS(BV_Data_An_Prec!$AN:$AN,BV_Data_An_Prec!$AP:$AP,$B459,BV_Data_An_Prec!$AQ:$AQ,$C459,BV_Data_An_Prec!$AR:$AR,$L$2)</f>
        <v>0</v>
      </c>
      <c r="R459" s="465"/>
      <c r="S459" s="469">
        <f t="shared" si="92"/>
        <v>19461.45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0.14702073517329711</v>
      </c>
      <c r="L464" s="537">
        <f>+SUM(L452:L463)</f>
        <v>90698.45</v>
      </c>
      <c r="M464" s="539"/>
      <c r="N464" s="537"/>
      <c r="O464" s="538" t="s">
        <v>225</v>
      </c>
      <c r="P464" s="536">
        <f>IFERROR(Q464/Q$448,0)</f>
        <v>0</v>
      </c>
      <c r="Q464" s="537">
        <f>+SUM(Q452:Q463)</f>
        <v>0</v>
      </c>
      <c r="R464" s="540"/>
      <c r="S464" s="537">
        <f t="shared" si="92"/>
        <v>90698.45</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8.9748534160389633E-3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0.1559955885893361</v>
      </c>
      <c r="L484" s="537">
        <f>L464+L482</f>
        <v>96235.12</v>
      </c>
      <c r="M484" s="539"/>
      <c r="N484" s="537"/>
      <c r="O484" s="538" t="s">
        <v>225</v>
      </c>
      <c r="P484" s="536">
        <f>IFERROR(Q484/Q$448,0)</f>
        <v>0</v>
      </c>
      <c r="Q484" s="537">
        <f>Q464+Q482</f>
        <v>0</v>
      </c>
      <c r="R484" s="540"/>
      <c r="S484" s="537">
        <f>L484-Q484</f>
        <v>96235.12</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520674.12</v>
      </c>
      <c r="M486" s="566"/>
      <c r="N486" s="564"/>
      <c r="O486" s="565"/>
      <c r="P486" s="563"/>
      <c r="Q486" s="564">
        <f>Q448-Q484</f>
        <v>565981.29999999993</v>
      </c>
      <c r="R486" s="567"/>
      <c r="S486" s="564">
        <f>L486-Q486</f>
        <v>-45307.179999999935</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908" t="s">
        <v>1061</v>
      </c>
      <c r="Y491" s="904"/>
      <c r="Z491" s="909"/>
      <c r="AA491" s="903"/>
      <c r="AB491" s="904"/>
      <c r="AC491" s="909"/>
      <c r="AD491" s="903" t="s">
        <v>775</v>
      </c>
      <c r="AE491" s="904"/>
      <c r="AF491" s="909"/>
      <c r="AG491" s="903" t="s">
        <v>776</v>
      </c>
      <c r="AH491" s="904"/>
      <c r="AI491" s="909"/>
      <c r="AJ491" s="903" t="s">
        <v>1062</v>
      </c>
      <c r="AK491" s="904"/>
      <c r="AL491" s="904"/>
      <c r="AM491" s="903" t="s">
        <v>1063</v>
      </c>
      <c r="AN491" s="904"/>
      <c r="AO491" s="90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3.8420259044897057E-2</v>
      </c>
      <c r="AE494" s="669"/>
      <c r="AF494" s="668">
        <f>L27+L109+L182+L268+L326+L390+L448</f>
        <v>6791596.9999999981</v>
      </c>
      <c r="AG494" s="670"/>
      <c r="AH494" s="669" t="e">
        <f>AF494-Z494</f>
        <v>#N/A</v>
      </c>
      <c r="AI494" s="671" t="e">
        <f>AH494/Z494</f>
        <v>#N/A</v>
      </c>
      <c r="AJ494" s="667">
        <f>+AL494/AL493</f>
        <v>4.1509410186616247E-2</v>
      </c>
      <c r="AK494" s="669"/>
      <c r="AL494" s="668">
        <f>Q27+Q109+Q182+Q268+Q326+Q390+Q448</f>
        <v>8042837.4300000072</v>
      </c>
      <c r="AM494" s="672"/>
      <c r="AN494" s="669">
        <f>AF494-AL494</f>
        <v>-1251240.430000009</v>
      </c>
      <c r="AO494" s="673">
        <f>IF(AL494=0,0,AN494/AL494)</f>
        <v>-0.15557201558405837</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1084.5101910828023</v>
      </c>
      <c r="AF496" s="676">
        <f t="shared" ref="AF496:AF505" si="97">+SUMIF($C:$C,$V496,L:L)</f>
        <v>681072.39999999991</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159.60291429708809</v>
      </c>
      <c r="AN496" s="678">
        <f t="shared" si="101"/>
        <v>59534.709999999963</v>
      </c>
      <c r="AO496" s="685">
        <f t="shared" ref="AO496:AO553" si="102">IF(AL496=0,0,AN496/AL496)</f>
        <v>9.5786162219703791E-2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1408.7932802547771</v>
      </c>
      <c r="AF502" s="676">
        <f t="shared" si="97"/>
        <v>884722.18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-320.97869891188952</v>
      </c>
      <c r="AN502" s="678">
        <f t="shared" si="114"/>
        <v>-277684.58999999997</v>
      </c>
      <c r="AO502" s="685">
        <f t="shared" si="102"/>
        <v>-0.23888762278973991</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-210.11039808917201</v>
      </c>
      <c r="AF504" s="676">
        <f t="shared" si="97"/>
        <v>-131949.33000000002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-210.11039808917201</v>
      </c>
      <c r="AN504" s="678">
        <f t="shared" si="118"/>
        <v>-131949.33000000002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3.4684060317477582E-2</v>
      </c>
      <c r="AE506" s="695"/>
      <c r="AF506" s="693">
        <f>SUM(AF496:AF505)</f>
        <v>235560.15999999974</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787500.50999999978</v>
      </c>
      <c r="AO506" s="673">
        <f t="shared" si="102"/>
        <v>-1.4267855394156264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456245.38</v>
      </c>
      <c r="AG508" s="677"/>
      <c r="AH508" s="678" t="e">
        <f t="shared" si="121"/>
        <v>#N/A</v>
      </c>
      <c r="AI508" s="679" t="e">
        <f t="shared" si="122"/>
        <v>#N/A</v>
      </c>
      <c r="AJ508" s="684"/>
      <c r="AK508" s="683"/>
      <c r="AL508" s="676">
        <f>SUMIFS(BV_Data_An_Prec!$AN:$AN,BV_Data_An_Prec!$AQ:$AQ,$V508)</f>
        <v>779660.48</v>
      </c>
      <c r="AM508" s="680"/>
      <c r="AN508" s="678">
        <f t="shared" si="120"/>
        <v>-323415.09999999998</v>
      </c>
      <c r="AO508" s="685">
        <f t="shared" si="102"/>
        <v>-0.41481530524671456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343768.51</v>
      </c>
      <c r="AG510" s="677"/>
      <c r="AH510" s="678" t="e">
        <f t="shared" si="121"/>
        <v>#N/A</v>
      </c>
      <c r="AI510" s="679" t="e">
        <f t="shared" si="122"/>
        <v>#N/A</v>
      </c>
      <c r="AJ510" s="684"/>
      <c r="AK510" s="683"/>
      <c r="AL510" s="676">
        <f>SUMIFS(BV_Data_An_Prec!$AN:$AN,BV_Data_An_Prec!$AQ:$AQ,$V510)</f>
        <v>802814.48</v>
      </c>
      <c r="AM510" s="680"/>
      <c r="AN510" s="678">
        <f t="shared" si="120"/>
        <v>-459045.97</v>
      </c>
      <c r="AO510" s="685">
        <f t="shared" si="102"/>
        <v>-0.57179582759892422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310947.82999999996</v>
      </c>
      <c r="AG515" s="660"/>
      <c r="AH515" s="661" t="e">
        <f t="shared" si="121"/>
        <v>#N/A</v>
      </c>
      <c r="AI515" s="689" t="e">
        <f t="shared" si="122"/>
        <v>#N/A</v>
      </c>
      <c r="AJ515" s="688"/>
      <c r="AK515" s="687"/>
      <c r="AL515" s="659">
        <f>SUMIFS(BV_Data_An_Prec!$AN:$AN,BV_Data_An_Prec!$AQ:$AQ,$V515)</f>
        <v>339135.72</v>
      </c>
      <c r="AM515" s="663"/>
      <c r="AN515" s="661">
        <f t="shared" si="120"/>
        <v>-28187.890000000014</v>
      </c>
      <c r="AO515" s="664">
        <f t="shared" si="102"/>
        <v>-8.3116841835475241E-2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141429.18000000002</v>
      </c>
      <c r="AG517" s="677"/>
      <c r="AH517" s="678" t="e">
        <f t="shared" si="121"/>
        <v>#N/A</v>
      </c>
      <c r="AI517" s="679" t="e">
        <f t="shared" si="122"/>
        <v>#N/A</v>
      </c>
      <c r="AJ517" s="684"/>
      <c r="AK517" s="683"/>
      <c r="AL517" s="676">
        <f>SUMIFS(BV_Data_An_Prec!$AN:$AN,BV_Data_An_Prec!$AQ:$AQ,$V517)</f>
        <v>214406.84999999998</v>
      </c>
      <c r="AM517" s="680"/>
      <c r="AN517" s="678">
        <f t="shared" si="120"/>
        <v>-72977.669999999955</v>
      </c>
      <c r="AO517" s="685">
        <f t="shared" si="102"/>
        <v>-0.34037004881140676</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0.37243962355245763</v>
      </c>
      <c r="AE520" s="699"/>
      <c r="AF520" s="693">
        <f>SUM(AF507:AF519)</f>
        <v>2529459.83</v>
      </c>
      <c r="AG520" s="696"/>
      <c r="AH520" s="695" t="e">
        <f t="shared" si="121"/>
        <v>#N/A</v>
      </c>
      <c r="AI520" s="692" t="e">
        <f>AH520/Z520</f>
        <v>#N/A</v>
      </c>
      <c r="AJ520" s="694">
        <f>IF($AL$494=0,0,AL520/$AL$494)</f>
        <v>0.44610247704583988</v>
      </c>
      <c r="AK520" s="699"/>
      <c r="AL520" s="693">
        <f>SUM(AL507:AL519)</f>
        <v>3587929.7</v>
      </c>
      <c r="AM520" s="697"/>
      <c r="AN520" s="695">
        <f t="shared" si="120"/>
        <v>-1058469.8700000001</v>
      </c>
      <c r="AO520" s="673">
        <f t="shared" si="102"/>
        <v>-0.29500853096424939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42507.29</v>
      </c>
      <c r="AG522" s="677"/>
      <c r="AH522" s="678" t="e">
        <f t="shared" si="121"/>
        <v>#N/A</v>
      </c>
      <c r="AI522" s="679" t="e">
        <f t="shared" si="127"/>
        <v>#N/A</v>
      </c>
      <c r="AJ522" s="684"/>
      <c r="AK522" s="683"/>
      <c r="AL522" s="676">
        <f>SUMIFS(BV_Data_An_Prec!$AN:$AN,BV_Data_An_Prec!$AQ:$AQ,$V522)</f>
        <v>34240.81</v>
      </c>
      <c r="AM522" s="680"/>
      <c r="AN522" s="678">
        <f t="shared" si="120"/>
        <v>8266.4800000000032</v>
      </c>
      <c r="AO522" s="685">
        <f t="shared" si="102"/>
        <v>0.24142185888710005</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250100.19</v>
      </c>
      <c r="AG526" s="677"/>
      <c r="AH526" s="678" t="e">
        <f t="shared" si="121"/>
        <v>#N/A</v>
      </c>
      <c r="AI526" s="679" t="e">
        <f t="shared" si="127"/>
        <v>#N/A</v>
      </c>
      <c r="AJ526" s="684"/>
      <c r="AK526" s="683"/>
      <c r="AL526" s="676">
        <f>SUMIFS(BV_Data_An_Prec!$AN:$AN,BV_Data_An_Prec!$AQ:$AQ,$V526)</f>
        <v>279042.25</v>
      </c>
      <c r="AM526" s="680"/>
      <c r="AN526" s="678">
        <f t="shared" si="120"/>
        <v>-28942.059999999998</v>
      </c>
      <c r="AO526" s="685">
        <f t="shared" si="102"/>
        <v>-0.1037192754860599</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17365.68</v>
      </c>
      <c r="AG531" s="677"/>
      <c r="AH531" s="678" t="e">
        <f t="shared" si="121"/>
        <v>#N/A</v>
      </c>
      <c r="AI531" s="698" t="e">
        <f t="shared" si="127"/>
        <v>#N/A</v>
      </c>
      <c r="AJ531" s="684"/>
      <c r="AK531" s="683"/>
      <c r="AL531" s="676">
        <f>SUMIFS(BV_Data_An_Prec!$AN:$AN,BV_Data_An_Prec!$AQ:$AQ,$V531)</f>
        <v>29802.04</v>
      </c>
      <c r="AM531" s="680"/>
      <c r="AN531" s="678">
        <f t="shared" si="120"/>
        <v>-12436.36</v>
      </c>
      <c r="AO531" s="685">
        <f t="shared" si="102"/>
        <v>-0.4172989500047648</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0.17450775568691737</v>
      </c>
      <c r="AE539" s="691"/>
      <c r="AF539" s="693">
        <f>+SUM(AF521:AF538)</f>
        <v>1185186.3500000006</v>
      </c>
      <c r="AG539" s="711"/>
      <c r="AH539" s="712" t="e">
        <f>+SUM(AH521:AH538)</f>
        <v>#N/A</v>
      </c>
      <c r="AI539" s="692" t="e">
        <f>AH539/Z539</f>
        <v>#N/A</v>
      </c>
      <c r="AJ539" s="694">
        <f>IF($AL$494=0,0,AL539/$AL$494)</f>
        <v>0.12509969382782851</v>
      </c>
      <c r="AK539" s="691"/>
      <c r="AL539" s="693">
        <f>+SUM(AL521:AL538)</f>
        <v>1006156.5</v>
      </c>
      <c r="AM539" s="697"/>
      <c r="AN539" s="695">
        <f t="shared" si="120"/>
        <v>179029.85000000056</v>
      </c>
      <c r="AO539" s="713">
        <f t="shared" si="102"/>
        <v>0.17793439688557453</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764611.66999999993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-223961.46999999997</v>
      </c>
      <c r="AO540" s="685">
        <f t="shared" si="102"/>
        <v>-0.22655022773529937</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36322.15</v>
      </c>
      <c r="AG547" s="660"/>
      <c r="AH547" s="661" t="e">
        <f t="shared" si="131"/>
        <v>#N/A</v>
      </c>
      <c r="AI547" s="689" t="e">
        <f t="shared" si="132"/>
        <v>#N/A</v>
      </c>
      <c r="AJ547" s="688"/>
      <c r="AK547" s="687"/>
      <c r="AL547" s="659">
        <f>SUMIFS(BV_Data_An_Prec!$AN:$AN,BV_Data_An_Prec!$AQ:$AQ,$V547)</f>
        <v>53223.010000000009</v>
      </c>
      <c r="AM547" s="663"/>
      <c r="AN547" s="661">
        <f t="shared" si="120"/>
        <v>-16900.860000000008</v>
      </c>
      <c r="AO547" s="664">
        <f t="shared" si="102"/>
        <v>-0.31754799287000124</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0.17867279669273667</v>
      </c>
      <c r="AE553" s="691"/>
      <c r="AF553" s="693">
        <f>SUM(AF540:AF552)</f>
        <v>1213473.6299999999</v>
      </c>
      <c r="AG553" s="711"/>
      <c r="AH553" s="712" t="e">
        <f>SUM(AH540:AH552)</f>
        <v>#N/A</v>
      </c>
      <c r="AI553" s="692" t="e">
        <f t="shared" si="134"/>
        <v>#N/A</v>
      </c>
      <c r="AJ553" s="694">
        <f>IF($AL$494=0,0,AL553/$AL$494)</f>
        <v>0.18144669996145857</v>
      </c>
      <c r="AK553" s="691"/>
      <c r="AL553" s="693">
        <f>SUM(AL540:AL552)</f>
        <v>1459346.3099999998</v>
      </c>
      <c r="AM553" s="697"/>
      <c r="AN553" s="695">
        <f t="shared" si="120"/>
        <v>-245872.67999999993</v>
      </c>
      <c r="AO553" s="713">
        <f t="shared" si="102"/>
        <v>-0.16848137985835587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0.76030423624958932</v>
      </c>
      <c r="AE555" s="691"/>
      <c r="AF555" s="693">
        <f>AF506+AF520+AF539+AF553</f>
        <v>5163679.9700000007</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-337812.18999999948</v>
      </c>
      <c r="AO555" s="673">
        <f t="shared" ref="AO555:AO568" si="137">IF(AL555=0,0,AN555/AL555)</f>
        <v>-6.1403739235720275E-2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7.4978117812349587E-2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1.2089852044304506E-2</v>
      </c>
      <c r="AF570" s="746">
        <f>AF494-AF555+AF568</f>
        <v>2137138.1899999976</v>
      </c>
      <c r="AG570" s="747"/>
      <c r="AH570" s="747" t="e">
        <f>AF570-Z570</f>
        <v>#N/A</v>
      </c>
      <c r="AI570" s="748" t="e">
        <f>AH570/Z570</f>
        <v>#N/A</v>
      </c>
      <c r="AJ570" s="744" t="s">
        <v>1104</v>
      </c>
      <c r="AK570" s="745">
        <f>IF($AL$493=0,0,AL570/$AL$493)</f>
        <v>1.6367562437004522E-2</v>
      </c>
      <c r="AL570" s="746">
        <f>AL494-AL555+AL568</f>
        <v>3171368.6900000069</v>
      </c>
      <c r="AM570" s="749"/>
      <c r="AN570" s="750">
        <f>AF570-AL570</f>
        <v>-1034230.5000000093</v>
      </c>
      <c r="AO570" s="751">
        <f>IF(AL570=0,0,AN570/AL570)</f>
        <v>-0.32611487376449033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1.7094750794681781E-2</v>
      </c>
      <c r="AF575" s="750">
        <f>AF576+AF502</f>
        <v>3021860.3699999978</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-1311915.0900000087</v>
      </c>
      <c r="AO575" s="755">
        <f t="shared" ref="AO575:AO576" si="146">IF(AL575=0,0,AN575/AL575)</f>
        <v>-0.30271874999264653</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1.2089852044304506E-2</v>
      </c>
      <c r="AF576" s="746">
        <f>AF570</f>
        <v>2137138.1899999976</v>
      </c>
      <c r="AG576" s="750"/>
      <c r="AH576" s="747" t="e">
        <f t="shared" si="142"/>
        <v>#N/A</v>
      </c>
      <c r="AI576" s="748" t="e">
        <f t="shared" si="143"/>
        <v>#N/A</v>
      </c>
      <c r="AJ576" s="744" t="s">
        <v>1104</v>
      </c>
      <c r="AK576" s="745">
        <f t="shared" si="144"/>
        <v>1.6367562437004522E-2</v>
      </c>
      <c r="AL576" s="746">
        <f>AL570</f>
        <v>3171368.6900000069</v>
      </c>
      <c r="AM576" s="756"/>
      <c r="AN576" s="757">
        <f t="shared" si="145"/>
        <v>-1034230.5000000093</v>
      </c>
      <c r="AO576" s="758">
        <f t="shared" si="146"/>
        <v>-0.32611487376449033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1.130205479535607E-2</v>
      </c>
      <c r="AF585" s="746">
        <f>AF576-AF578-AF579-AF580-AF584-AF583</f>
        <v>1997878.2899999977</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-1072001.6000000094</v>
      </c>
      <c r="AO585" s="755">
        <f t="shared" si="151"/>
        <v>-0.34919985094270478</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118107.75999999768</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 ref="D244:F244"/>
    <mergeCell ref="G244:I244"/>
    <mergeCell ref="J244:L244"/>
    <mergeCell ref="M244:N244"/>
    <mergeCell ref="G171:I171"/>
    <mergeCell ref="J171:L171"/>
    <mergeCell ref="M171:N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697" priority="1" stopIfTrue="1">
      <formula>"esterreur(reference)"</formula>
    </cfRule>
  </conditionalFormatting>
  <conditionalFormatting sqref="D246:D255">
    <cfRule type="expression" dxfId="696" priority="2" stopIfTrue="1">
      <formula>"esterreur(reference)"</formula>
    </cfRule>
  </conditionalFormatting>
  <conditionalFormatting sqref="D487">
    <cfRule type="expression" dxfId="695" priority="3" stopIfTrue="1">
      <formula>"esterreur(reference)"</formula>
    </cfRule>
  </conditionalFormatting>
  <conditionalFormatting sqref="D186:E192">
    <cfRule type="expression" dxfId="694" priority="4" stopIfTrue="1">
      <formula>"esterreur(reference)"</formula>
    </cfRule>
  </conditionalFormatting>
  <conditionalFormatting sqref="E260">
    <cfRule type="expression" dxfId="693" priority="5" stopIfTrue="1">
      <formula>"esterreur(reference)"</formula>
    </cfRule>
  </conditionalFormatting>
  <conditionalFormatting sqref="F5">
    <cfRule type="expression" dxfId="692" priority="6" stopIfTrue="1">
      <formula>"esterreur(reference)"</formula>
    </cfRule>
  </conditionalFormatting>
  <conditionalFormatting sqref="F84">
    <cfRule type="expression" dxfId="691" priority="7" stopIfTrue="1">
      <formula>"esterreur(reference)"</formula>
    </cfRule>
  </conditionalFormatting>
  <conditionalFormatting sqref="F102">
    <cfRule type="expression" dxfId="690" priority="8" stopIfTrue="1">
      <formula>"esterreur(reference)"</formula>
    </cfRule>
  </conditionalFormatting>
  <conditionalFormatting sqref="F258">
    <cfRule type="expression" dxfId="689" priority="9" stopIfTrue="1">
      <formula>"esterreur(reference)"</formula>
    </cfRule>
  </conditionalFormatting>
  <conditionalFormatting sqref="G31:G32">
    <cfRule type="expression" dxfId="688" priority="10" stopIfTrue="1">
      <formula>"esterreur(reference)"</formula>
    </cfRule>
  </conditionalFormatting>
  <conditionalFormatting sqref="G113:G114">
    <cfRule type="expression" dxfId="687" priority="11" stopIfTrue="1">
      <formula>"esterreur(reference)"</formula>
    </cfRule>
  </conditionalFormatting>
  <conditionalFormatting sqref="G186:G187">
    <cfRule type="expression" dxfId="686" priority="12" stopIfTrue="1">
      <formula>"esterreur(reference)"</formula>
    </cfRule>
  </conditionalFormatting>
  <conditionalFormatting sqref="G246:G255">
    <cfRule type="expression" dxfId="685" priority="13" stopIfTrue="1">
      <formula>"esterreur(reference)"</formula>
    </cfRule>
  </conditionalFormatting>
  <conditionalFormatting sqref="H25:H26 H28:H72">
    <cfRule type="expression" dxfId="684" priority="14" stopIfTrue="1">
      <formula>"esterreur(reference)"</formula>
    </cfRule>
  </conditionalFormatting>
  <conditionalFormatting sqref="H74">
    <cfRule type="expression" dxfId="683" priority="15" stopIfTrue="1">
      <formula>"esterreur(reference)"</formula>
    </cfRule>
  </conditionalFormatting>
  <conditionalFormatting sqref="H83">
    <cfRule type="expression" dxfId="682" priority="16" stopIfTrue="1">
      <formula>"esterreur(reference)"</formula>
    </cfRule>
  </conditionalFormatting>
  <conditionalFormatting sqref="H85">
    <cfRule type="expression" dxfId="681" priority="17" stopIfTrue="1">
      <formula>"esterreur(reference)"</formula>
    </cfRule>
  </conditionalFormatting>
  <conditionalFormatting sqref="H110:H154">
    <cfRule type="expression" dxfId="680" priority="18" stopIfTrue="1">
      <formula>"esterreur(reference)"</formula>
    </cfRule>
  </conditionalFormatting>
  <conditionalFormatting sqref="H156:H158">
    <cfRule type="expression" dxfId="679" priority="19" stopIfTrue="1">
      <formula>"esterreur(reference)"</formula>
    </cfRule>
  </conditionalFormatting>
  <conditionalFormatting sqref="H164">
    <cfRule type="expression" dxfId="678" priority="20" stopIfTrue="1">
      <formula>"esterreur(reference)"</formula>
    </cfRule>
  </conditionalFormatting>
  <conditionalFormatting sqref="H166">
    <cfRule type="expression" dxfId="677" priority="21" stopIfTrue="1">
      <formula>"esterreur(reference)"</formula>
    </cfRule>
  </conditionalFormatting>
  <conditionalFormatting sqref="H183:H227">
    <cfRule type="expression" dxfId="676" priority="22" stopIfTrue="1">
      <formula>"esterreur(reference)"</formula>
    </cfRule>
  </conditionalFormatting>
  <conditionalFormatting sqref="H229:H231">
    <cfRule type="expression" dxfId="675" priority="23" stopIfTrue="1">
      <formula>"esterreur(reference)"</formula>
    </cfRule>
  </conditionalFormatting>
  <conditionalFormatting sqref="H237">
    <cfRule type="expression" dxfId="674" priority="24" stopIfTrue="1">
      <formula>"esterreur(reference)"</formula>
    </cfRule>
  </conditionalFormatting>
  <conditionalFormatting sqref="H239">
    <cfRule type="expression" dxfId="673" priority="25" stopIfTrue="1">
      <formula>"esterreur(reference)"</formula>
    </cfRule>
  </conditionalFormatting>
  <conditionalFormatting sqref="H269">
    <cfRule type="expression" dxfId="672" priority="26" stopIfTrue="1">
      <formula>"esterreur(reference)"</formula>
    </cfRule>
  </conditionalFormatting>
  <conditionalFormatting sqref="H272:H303">
    <cfRule type="expression" dxfId="671" priority="27" stopIfTrue="1">
      <formula>"esterreur(reference)"</formula>
    </cfRule>
  </conditionalFormatting>
  <conditionalFormatting sqref="H305">
    <cfRule type="expression" dxfId="670" priority="28" stopIfTrue="1">
      <formula>"esterreur(reference)"</formula>
    </cfRule>
  </conditionalFormatting>
  <conditionalFormatting sqref="H307">
    <cfRule type="expression" dxfId="669" priority="29" stopIfTrue="1">
      <formula>"esterreur(reference)"</formula>
    </cfRule>
  </conditionalFormatting>
  <conditionalFormatting sqref="H327">
    <cfRule type="expression" dxfId="668" priority="30" stopIfTrue="1">
      <formula>"esterreur(reference)"</formula>
    </cfRule>
  </conditionalFormatting>
  <conditionalFormatting sqref="H330:H361">
    <cfRule type="expression" dxfId="667" priority="31" stopIfTrue="1">
      <formula>"esterreur(reference)"</formula>
    </cfRule>
  </conditionalFormatting>
  <conditionalFormatting sqref="H363">
    <cfRule type="expression" dxfId="666" priority="32" stopIfTrue="1">
      <formula>"esterreur(reference)"</formula>
    </cfRule>
  </conditionalFormatting>
  <conditionalFormatting sqref="H365">
    <cfRule type="expression" dxfId="665" priority="33" stopIfTrue="1">
      <formula>"esterreur(reference)"</formula>
    </cfRule>
  </conditionalFormatting>
  <conditionalFormatting sqref="H391">
    <cfRule type="expression" dxfId="664" priority="34" stopIfTrue="1">
      <formula>"esterreur(reference)"</formula>
    </cfRule>
  </conditionalFormatting>
  <conditionalFormatting sqref="H394:H425">
    <cfRule type="expression" dxfId="663" priority="35" stopIfTrue="1">
      <formula>"esterreur(reference)"</formula>
    </cfRule>
  </conditionalFormatting>
  <conditionalFormatting sqref="H427">
    <cfRule type="expression" dxfId="662" priority="36" stopIfTrue="1">
      <formula>"esterreur(reference)"</formula>
    </cfRule>
  </conditionalFormatting>
  <conditionalFormatting sqref="H429:H431">
    <cfRule type="expression" dxfId="661" priority="37" stopIfTrue="1">
      <formula>"esterreur(reference)"</formula>
    </cfRule>
  </conditionalFormatting>
  <conditionalFormatting sqref="H449">
    <cfRule type="expression" dxfId="660" priority="38" stopIfTrue="1">
      <formula>"esterreur(reference)"</formula>
    </cfRule>
  </conditionalFormatting>
  <conditionalFormatting sqref="H452:H482">
    <cfRule type="expression" dxfId="659" priority="39" stopIfTrue="1">
      <formula>"esterreur(reference)"</formula>
    </cfRule>
  </conditionalFormatting>
  <conditionalFormatting sqref="H484">
    <cfRule type="expression" dxfId="658" priority="40" stopIfTrue="1">
      <formula>"esterreur(reference)"</formula>
    </cfRule>
  </conditionalFormatting>
  <conditionalFormatting sqref="H486:H487">
    <cfRule type="expression" dxfId="657" priority="41" stopIfTrue="1">
      <formula>"esterreur(reference)"</formula>
    </cfRule>
  </conditionalFormatting>
  <conditionalFormatting sqref="H433:I433 K433:L433 J433:J434">
    <cfRule type="expression" dxfId="656" priority="42" stopIfTrue="1">
      <formula>"esterreur(reference)"</formula>
    </cfRule>
  </conditionalFormatting>
  <conditionalFormatting sqref="H317:J317">
    <cfRule type="expression" dxfId="655" priority="43" stopIfTrue="1">
      <formula>"esterreur(reference)"</formula>
    </cfRule>
  </conditionalFormatting>
  <conditionalFormatting sqref="H439:J439">
    <cfRule type="expression" dxfId="654" priority="44" stopIfTrue="1">
      <formula>"esterreur(reference)"</formula>
    </cfRule>
  </conditionalFormatting>
  <conditionalFormatting sqref="H435:L436">
    <cfRule type="expression" dxfId="653" priority="45" stopIfTrue="1">
      <formula>"esterreur(reference)"</formula>
    </cfRule>
  </conditionalFormatting>
  <conditionalFormatting sqref="H447:L447 H450:L451">
    <cfRule type="expression" dxfId="652" priority="46" stopIfTrue="1">
      <formula>"esterreur(reference)"</formula>
    </cfRule>
  </conditionalFormatting>
  <conditionalFormatting sqref="H483:L483 H485:L485">
    <cfRule type="expression" dxfId="651" priority="47" stopIfTrue="1">
      <formula>"esterreur(reference)"</formula>
    </cfRule>
  </conditionalFormatting>
  <conditionalFormatting sqref="I16:I18 I20 I24:I30">
    <cfRule type="expression" dxfId="650" priority="48" stopIfTrue="1">
      <formula>"esterreur(reference)"</formula>
    </cfRule>
  </conditionalFormatting>
  <conditionalFormatting sqref="I109:I110">
    <cfRule type="expression" dxfId="649" priority="49" stopIfTrue="1">
      <formula>"esterreur(reference)"</formula>
    </cfRule>
  </conditionalFormatting>
  <conditionalFormatting sqref="I182:I183">
    <cfRule type="expression" dxfId="648" priority="50" stopIfTrue="1">
      <formula>"esterreur(reference)"</formula>
    </cfRule>
  </conditionalFormatting>
  <conditionalFormatting sqref="I268:I269">
    <cfRule type="expression" dxfId="647" priority="51" stopIfTrue="1">
      <formula>"esterreur(reference)"</formula>
    </cfRule>
  </conditionalFormatting>
  <conditionalFormatting sqref="I326:I327">
    <cfRule type="expression" dxfId="646" priority="52" stopIfTrue="1">
      <formula>"esterreur(reference)"</formula>
    </cfRule>
  </conditionalFormatting>
  <conditionalFormatting sqref="I390:I391">
    <cfRule type="expression" dxfId="645" priority="53" stopIfTrue="1">
      <formula>"esterreur(reference)"</formula>
    </cfRule>
  </conditionalFormatting>
  <conditionalFormatting sqref="I448:I449">
    <cfRule type="expression" dxfId="64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55" stopIfTrue="1">
      <formula>"esterreur(reference)"</formula>
    </cfRule>
  </conditionalFormatting>
  <conditionalFormatting sqref="J16 L16:L24">
    <cfRule type="expression" dxfId="642" priority="56" stopIfTrue="1">
      <formula>"esterreur(reference)"</formula>
    </cfRule>
  </conditionalFormatting>
  <conditionalFormatting sqref="J182 J183:L183">
    <cfRule type="expression" dxfId="641" priority="57" stopIfTrue="1">
      <formula>"esterreur(reference)"</formula>
    </cfRule>
  </conditionalFormatting>
  <conditionalFormatting sqref="J326 J327:K327">
    <cfRule type="expression" dxfId="640" priority="58" stopIfTrue="1">
      <formula>"esterreur(reference)"</formula>
    </cfRule>
  </conditionalFormatting>
  <conditionalFormatting sqref="J371:J390">
    <cfRule type="expression" dxfId="639" priority="59" stopIfTrue="1">
      <formula>"esterreur(reference)"</formula>
    </cfRule>
  </conditionalFormatting>
  <conditionalFormatting sqref="J448 J449:K449">
    <cfRule type="expression" dxfId="638" priority="60" stopIfTrue="1">
      <formula>"esterreur(reference)"</formula>
    </cfRule>
  </conditionalFormatting>
  <conditionalFormatting sqref="J54:K54">
    <cfRule type="expression" dxfId="637" priority="61" stopIfTrue="1">
      <formula>"esterreur(reference)"</formula>
    </cfRule>
  </conditionalFormatting>
  <conditionalFormatting sqref="J72:K72">
    <cfRule type="expression" dxfId="636" priority="62" stopIfTrue="1">
      <formula>"esterreur(reference)"</formula>
    </cfRule>
  </conditionalFormatting>
  <conditionalFormatting sqref="J74:K74">
    <cfRule type="expression" dxfId="635" priority="63" stopIfTrue="1">
      <formula>"esterreur(reference)"</formula>
    </cfRule>
  </conditionalFormatting>
  <conditionalFormatting sqref="J85:K85">
    <cfRule type="expression" dxfId="634" priority="64" stopIfTrue="1">
      <formula>"esterreur(reference)"</formula>
    </cfRule>
  </conditionalFormatting>
  <conditionalFormatting sqref="J156:K158">
    <cfRule type="expression" dxfId="633" priority="65" stopIfTrue="1">
      <formula>"esterreur(reference)"</formula>
    </cfRule>
  </conditionalFormatting>
  <conditionalFormatting sqref="J164:K164">
    <cfRule type="expression" dxfId="632" priority="66" stopIfTrue="1">
      <formula>"esterreur(reference)"</formula>
    </cfRule>
  </conditionalFormatting>
  <conditionalFormatting sqref="J166:K166">
    <cfRule type="expression" dxfId="631" priority="67" stopIfTrue="1">
      <formula>"esterreur(reference)"</formula>
    </cfRule>
  </conditionalFormatting>
  <conditionalFormatting sqref="J229:K231">
    <cfRule type="expression" dxfId="630" priority="68" stopIfTrue="1">
      <formula>"esterreur(reference)"</formula>
    </cfRule>
  </conditionalFormatting>
  <conditionalFormatting sqref="J237:K237">
    <cfRule type="expression" dxfId="629" priority="69" stopIfTrue="1">
      <formula>"esterreur(reference)"</formula>
    </cfRule>
  </conditionalFormatting>
  <conditionalFormatting sqref="J239:K239">
    <cfRule type="expression" dxfId="628" priority="70" stopIfTrue="1">
      <formula>"esterreur(reference)"</formula>
    </cfRule>
  </conditionalFormatting>
  <conditionalFormatting sqref="J305:K305">
    <cfRule type="expression" dxfId="627" priority="71" stopIfTrue="1">
      <formula>"esterreur(reference)"</formula>
    </cfRule>
  </conditionalFormatting>
  <conditionalFormatting sqref="J307:K307">
    <cfRule type="expression" dxfId="626" priority="72" stopIfTrue="1">
      <formula>"esterreur(reference)"</formula>
    </cfRule>
  </conditionalFormatting>
  <conditionalFormatting sqref="J363:K363">
    <cfRule type="expression" dxfId="625" priority="73" stopIfTrue="1">
      <formula>"esterreur(reference)"</formula>
    </cfRule>
  </conditionalFormatting>
  <conditionalFormatting sqref="J365:K365">
    <cfRule type="expression" dxfId="624" priority="74" stopIfTrue="1">
      <formula>"esterreur(reference)"</formula>
    </cfRule>
  </conditionalFormatting>
  <conditionalFormatting sqref="J427:K427">
    <cfRule type="expression" dxfId="623" priority="75" stopIfTrue="1">
      <formula>"esterreur(reference)"</formula>
    </cfRule>
  </conditionalFormatting>
  <conditionalFormatting sqref="J429:K431">
    <cfRule type="expression" dxfId="622" priority="76" stopIfTrue="1">
      <formula>"esterreur(reference)"</formula>
    </cfRule>
  </conditionalFormatting>
  <conditionalFormatting sqref="J464:K464">
    <cfRule type="expression" dxfId="621" priority="77" stopIfTrue="1">
      <formula>"esterreur(reference)"</formula>
    </cfRule>
  </conditionalFormatting>
  <conditionalFormatting sqref="J482:K482">
    <cfRule type="expression" dxfId="620" priority="78" stopIfTrue="1">
      <formula>"esterreur(reference)"</formula>
    </cfRule>
  </conditionalFormatting>
  <conditionalFormatting sqref="J484:K484">
    <cfRule type="expression" dxfId="619" priority="79" stopIfTrue="1">
      <formula>"esterreur(reference)"</formula>
    </cfRule>
  </conditionalFormatting>
  <conditionalFormatting sqref="J486:K487">
    <cfRule type="expression" dxfId="618" priority="80" stopIfTrue="1">
      <formula>"esterreur(reference)"</formula>
    </cfRule>
  </conditionalFormatting>
  <conditionalFormatting sqref="J53:L53 J55:L71">
    <cfRule type="expression" dxfId="617" priority="81" stopIfTrue="1">
      <formula>"esterreur(reference)"</formula>
    </cfRule>
  </conditionalFormatting>
  <conditionalFormatting sqref="J465:L481">
    <cfRule type="expression" dxfId="616" priority="82" stopIfTrue="1">
      <formula>"esterreur(reference)"</formula>
    </cfRule>
  </conditionalFormatting>
  <conditionalFormatting sqref="K5">
    <cfRule type="expression" dxfId="615" priority="83" stopIfTrue="1">
      <formula>"esterreur(reference)"</formula>
    </cfRule>
  </conditionalFormatting>
  <conditionalFormatting sqref="K321:L321">
    <cfRule type="expression" dxfId="614" priority="84" stopIfTrue="1">
      <formula>"esterreur(reference)"</formula>
    </cfRule>
  </conditionalFormatting>
  <conditionalFormatting sqref="K437:L437 K439:L440">
    <cfRule type="expression" dxfId="613" priority="85" stopIfTrue="1">
      <formula>"esterreur(reference)"</formula>
    </cfRule>
  </conditionalFormatting>
  <conditionalFormatting sqref="K443:L443">
    <cfRule type="expression" dxfId="612" priority="86" stopIfTrue="1">
      <formula>"esterreur(reference)"</formula>
    </cfRule>
  </conditionalFormatting>
  <conditionalFormatting sqref="L5:L14">
    <cfRule type="expression" dxfId="611" priority="87" stopIfTrue="1">
      <formula>"esterreur(reference)"</formula>
    </cfRule>
  </conditionalFormatting>
  <conditionalFormatting sqref="L75:L82">
    <cfRule type="expression" dxfId="610" priority="88" stopIfTrue="1">
      <formula>"esterreur(reference)"</formula>
    </cfRule>
  </conditionalFormatting>
  <conditionalFormatting sqref="L157:L163">
    <cfRule type="expression" dxfId="609" priority="89" stopIfTrue="1">
      <formula>"esterreur(reference)"</formula>
    </cfRule>
  </conditionalFormatting>
  <conditionalFormatting sqref="L230:L236">
    <cfRule type="expression" dxfId="608" priority="90" stopIfTrue="1">
      <formula>"esterreur(reference)"</formula>
    </cfRule>
  </conditionalFormatting>
  <conditionalFormatting sqref="L272:L283">
    <cfRule type="expression" dxfId="607" priority="91" stopIfTrue="1">
      <formula>"esterreur(reference)"</formula>
    </cfRule>
  </conditionalFormatting>
  <conditionalFormatting sqref="L285:L302">
    <cfRule type="expression" dxfId="606" priority="92" stopIfTrue="1">
      <formula>"esterreur(reference)"</formula>
    </cfRule>
  </conditionalFormatting>
  <conditionalFormatting sqref="L324">
    <cfRule type="expression" dxfId="605" priority="93" stopIfTrue="1">
      <formula>"esterreur(reference)"</formula>
    </cfRule>
  </conditionalFormatting>
  <conditionalFormatting sqref="L330:L341">
    <cfRule type="expression" dxfId="604" priority="94" stopIfTrue="1">
      <formula>"esterreur(reference)"</formula>
    </cfRule>
  </conditionalFormatting>
  <conditionalFormatting sqref="L422:L424">
    <cfRule type="expression" dxfId="603" priority="95" stopIfTrue="1">
      <formula>"esterreur(reference)"</formula>
    </cfRule>
  </conditionalFormatting>
  <conditionalFormatting sqref="L446">
    <cfRule type="expression" dxfId="602" priority="96" stopIfTrue="1">
      <formula>"esterreur(reference)"</formula>
    </cfRule>
  </conditionalFormatting>
  <conditionalFormatting sqref="M95:M97">
    <cfRule type="expression" dxfId="601" priority="97" stopIfTrue="1">
      <formula>"esterreur(reference)"</formula>
    </cfRule>
  </conditionalFormatting>
  <conditionalFormatting sqref="M177:M179">
    <cfRule type="expression" dxfId="600" priority="98" stopIfTrue="1">
      <formula>"esterreur(reference)"</formula>
    </cfRule>
  </conditionalFormatting>
  <conditionalFormatting sqref="N283">
    <cfRule type="expression" dxfId="599" priority="99" stopIfTrue="1">
      <formula>"esterreur(reference)"</formula>
    </cfRule>
  </conditionalFormatting>
  <conditionalFormatting sqref="N394:N404">
    <cfRule type="expression" dxfId="598" priority="100" stopIfTrue="1">
      <formula>"esterreur(reference)"</formula>
    </cfRule>
  </conditionalFormatting>
  <conditionalFormatting sqref="N271:Q271">
    <cfRule type="expression" dxfId="597" priority="101" stopIfTrue="1">
      <formula>"esterreur(reference)"</formula>
    </cfRule>
  </conditionalFormatting>
  <conditionalFormatting sqref="O16 Q16:Q24">
    <cfRule type="expression" dxfId="596" priority="102" stopIfTrue="1">
      <formula>"esterreur(reference)"</formula>
    </cfRule>
  </conditionalFormatting>
  <conditionalFormatting sqref="O109 O110:Q122">
    <cfRule type="expression" dxfId="595" priority="103" stopIfTrue="1">
      <formula>"esterreur(reference)"</formula>
    </cfRule>
  </conditionalFormatting>
  <conditionalFormatting sqref="O182 O183:Q195">
    <cfRule type="expression" dxfId="59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05" stopIfTrue="1">
      <formula>"esterreur(reference)"</formula>
    </cfRule>
  </conditionalFormatting>
  <conditionalFormatting sqref="O266:O268 O269:P269">
    <cfRule type="expression" dxfId="592" priority="106" stopIfTrue="1">
      <formula>"esterreur(reference)"</formula>
    </cfRule>
  </conditionalFormatting>
  <conditionalFormatting sqref="O317">
    <cfRule type="expression" dxfId="591" priority="107" stopIfTrue="1">
      <formula>"esterreur(reference)"</formula>
    </cfRule>
  </conditionalFormatting>
  <conditionalFormatting sqref="O326">
    <cfRule type="expression" dxfId="590" priority="108" stopIfTrue="1">
      <formula>"esterreur(reference)"</formula>
    </cfRule>
  </conditionalFormatting>
  <conditionalFormatting sqref="O390 O391:P391">
    <cfRule type="expression" dxfId="589" priority="109" stopIfTrue="1">
      <formula>"esterreur(reference)"</formula>
    </cfRule>
  </conditionalFormatting>
  <conditionalFormatting sqref="O439">
    <cfRule type="expression" dxfId="588" priority="110" stopIfTrue="1">
      <formula>"esterreur(reference)"</formula>
    </cfRule>
  </conditionalFormatting>
  <conditionalFormatting sqref="O448 O449:P449">
    <cfRule type="expression" dxfId="587" priority="111" stopIfTrue="1">
      <formula>"esterreur(reference)"</formula>
    </cfRule>
  </conditionalFormatting>
  <conditionalFormatting sqref="O54:P54">
    <cfRule type="expression" dxfId="586" priority="112" stopIfTrue="1">
      <formula>"esterreur(reference)"</formula>
    </cfRule>
  </conditionalFormatting>
  <conditionalFormatting sqref="O72:P72">
    <cfRule type="expression" dxfId="585" priority="113" stopIfTrue="1">
      <formula>"esterreur(reference)"</formula>
    </cfRule>
  </conditionalFormatting>
  <conditionalFormatting sqref="O74:P74">
    <cfRule type="expression" dxfId="584" priority="114" stopIfTrue="1">
      <formula>"esterreur(reference)"</formula>
    </cfRule>
  </conditionalFormatting>
  <conditionalFormatting sqref="O85:P85">
    <cfRule type="expression" dxfId="583" priority="115" stopIfTrue="1">
      <formula>"esterreur(reference)"</formula>
    </cfRule>
  </conditionalFormatting>
  <conditionalFormatting sqref="O123:P133">
    <cfRule type="expression" dxfId="582" priority="116" stopIfTrue="1">
      <formula>"esterreur(reference)"</formula>
    </cfRule>
  </conditionalFormatting>
  <conditionalFormatting sqref="O136:P136">
    <cfRule type="expression" dxfId="581" priority="117" stopIfTrue="1">
      <formula>"esterreur(reference)"</formula>
    </cfRule>
  </conditionalFormatting>
  <conditionalFormatting sqref="O154:P154">
    <cfRule type="expression" dxfId="580" priority="118" stopIfTrue="1">
      <formula>"esterreur(reference)"</formula>
    </cfRule>
  </conditionalFormatting>
  <conditionalFormatting sqref="O156:P158">
    <cfRule type="expression" dxfId="579" priority="119" stopIfTrue="1">
      <formula>"esterreur(reference)"</formula>
    </cfRule>
  </conditionalFormatting>
  <conditionalFormatting sqref="O164:P164">
    <cfRule type="expression" dxfId="578" priority="120" stopIfTrue="1">
      <formula>"esterreur(reference)"</formula>
    </cfRule>
  </conditionalFormatting>
  <conditionalFormatting sqref="O166:P166">
    <cfRule type="expression" dxfId="577" priority="121" stopIfTrue="1">
      <formula>"esterreur(reference)"</formula>
    </cfRule>
  </conditionalFormatting>
  <conditionalFormatting sqref="O196:P206">
    <cfRule type="expression" dxfId="576" priority="122" stopIfTrue="1">
      <formula>"esterreur(reference)"</formula>
    </cfRule>
  </conditionalFormatting>
  <conditionalFormatting sqref="O209:P209">
    <cfRule type="expression" dxfId="575" priority="123" stopIfTrue="1">
      <formula>"esterreur(reference)"</formula>
    </cfRule>
  </conditionalFormatting>
  <conditionalFormatting sqref="O227:P227">
    <cfRule type="expression" dxfId="574" priority="124" stopIfTrue="1">
      <formula>"esterreur(reference)"</formula>
    </cfRule>
  </conditionalFormatting>
  <conditionalFormatting sqref="O229:P231">
    <cfRule type="expression" dxfId="573" priority="125" stopIfTrue="1">
      <formula>"esterreur(reference)"</formula>
    </cfRule>
  </conditionalFormatting>
  <conditionalFormatting sqref="O237:P237">
    <cfRule type="expression" dxfId="572" priority="126" stopIfTrue="1">
      <formula>"esterreur(reference)"</formula>
    </cfRule>
  </conditionalFormatting>
  <conditionalFormatting sqref="O239:P239">
    <cfRule type="expression" dxfId="571" priority="127" stopIfTrue="1">
      <formula>"esterreur(reference)"</formula>
    </cfRule>
  </conditionalFormatting>
  <conditionalFormatting sqref="O276:P303">
    <cfRule type="expression" dxfId="570" priority="128" stopIfTrue="1">
      <formula>"esterreur(reference)"</formula>
    </cfRule>
  </conditionalFormatting>
  <conditionalFormatting sqref="O305:P305">
    <cfRule type="expression" dxfId="569" priority="129" stopIfTrue="1">
      <formula>"esterreur(reference)"</formula>
    </cfRule>
  </conditionalFormatting>
  <conditionalFormatting sqref="O307:P307">
    <cfRule type="expression" dxfId="568" priority="130" stopIfTrue="1">
      <formula>"esterreur(reference)"</formula>
    </cfRule>
  </conditionalFormatting>
  <conditionalFormatting sqref="O327:P327">
    <cfRule type="expression" dxfId="567" priority="131" stopIfTrue="1">
      <formula>"esterreur(reference)"</formula>
    </cfRule>
  </conditionalFormatting>
  <conditionalFormatting sqref="O330:P342">
    <cfRule type="expression" dxfId="566" priority="132" stopIfTrue="1">
      <formula>"esterreur(reference)"</formula>
    </cfRule>
  </conditionalFormatting>
  <conditionalFormatting sqref="O361:P361">
    <cfRule type="expression" dxfId="565" priority="133" stopIfTrue="1">
      <formula>"esterreur(reference)"</formula>
    </cfRule>
  </conditionalFormatting>
  <conditionalFormatting sqref="O363:P363">
    <cfRule type="expression" dxfId="564" priority="134" stopIfTrue="1">
      <formula>"esterreur(reference)"</formula>
    </cfRule>
  </conditionalFormatting>
  <conditionalFormatting sqref="O365:P365">
    <cfRule type="expression" dxfId="563" priority="135" stopIfTrue="1">
      <formula>"esterreur(reference)"</formula>
    </cfRule>
  </conditionalFormatting>
  <conditionalFormatting sqref="O371:P379 O380:Q382 O383:P384 O385:Q389 O392:Q405 O428:Q428">
    <cfRule type="expression" dxfId="562" priority="136" stopIfTrue="1">
      <formula>"esterreur(reference)"</formula>
    </cfRule>
  </conditionalFormatting>
  <conditionalFormatting sqref="O406:P425">
    <cfRule type="expression" dxfId="561" priority="137" stopIfTrue="1">
      <formula>"esterreur(reference)"</formula>
    </cfRule>
  </conditionalFormatting>
  <conditionalFormatting sqref="O427:P427">
    <cfRule type="expression" dxfId="560" priority="138" stopIfTrue="1">
      <formula>"esterreur(reference)"</formula>
    </cfRule>
  </conditionalFormatting>
  <conditionalFormatting sqref="O429:P429">
    <cfRule type="expression" dxfId="559" priority="139" stopIfTrue="1">
      <formula>"esterreur(reference)"</formula>
    </cfRule>
  </conditionalFormatting>
  <conditionalFormatting sqref="O464:P464">
    <cfRule type="expression" dxfId="558" priority="140" stopIfTrue="1">
      <formula>"esterreur(reference)"</formula>
    </cfRule>
  </conditionalFormatting>
  <conditionalFormatting sqref="O482:P482">
    <cfRule type="expression" dxfId="557" priority="141" stopIfTrue="1">
      <formula>"esterreur(reference)"</formula>
    </cfRule>
  </conditionalFormatting>
  <conditionalFormatting sqref="O484:P484">
    <cfRule type="expression" dxfId="556" priority="142" stopIfTrue="1">
      <formula>"esterreur(reference)"</formula>
    </cfRule>
  </conditionalFormatting>
  <conditionalFormatting sqref="O486:P486">
    <cfRule type="expression" dxfId="555" priority="143" stopIfTrue="1">
      <formula>"esterreur(reference)"</formula>
    </cfRule>
  </conditionalFormatting>
  <conditionalFormatting sqref="O53:Q53 O55:Q71">
    <cfRule type="expression" dxfId="554" priority="144" stopIfTrue="1">
      <formula>"esterreur(reference)"</formula>
    </cfRule>
  </conditionalFormatting>
  <conditionalFormatting sqref="O180:Q181">
    <cfRule type="expression" dxfId="553" priority="145" stopIfTrue="1">
      <formula>"esterreur(reference)"</formula>
    </cfRule>
  </conditionalFormatting>
  <conditionalFormatting sqref="O436:Q436">
    <cfRule type="expression" dxfId="552" priority="146" stopIfTrue="1">
      <formula>"esterreur(reference)"</formula>
    </cfRule>
  </conditionalFormatting>
  <conditionalFormatting sqref="O447:Q447 O450:Q463 O465:Q481">
    <cfRule type="expression" dxfId="551" priority="147" stopIfTrue="1">
      <formula>"esterreur(reference)"</formula>
    </cfRule>
  </conditionalFormatting>
  <conditionalFormatting sqref="O483:Q483 O485:Q485">
    <cfRule type="expression" dxfId="550" priority="148" stopIfTrue="1">
      <formula>"esterreur(reference)"</formula>
    </cfRule>
  </conditionalFormatting>
  <conditionalFormatting sqref="P5:Q5">
    <cfRule type="expression" dxfId="549" priority="149" stopIfTrue="1">
      <formula>"esterreur(reference)"</formula>
    </cfRule>
  </conditionalFormatting>
  <conditionalFormatting sqref="P315:Q315 P317:Q318 O328:Q329 O343:Q360 O364:Q364">
    <cfRule type="expression" dxfId="548" priority="150" stopIfTrue="1">
      <formula>"esterreur(reference)"</formula>
    </cfRule>
  </conditionalFormatting>
  <conditionalFormatting sqref="P321:Q321">
    <cfRule type="expression" dxfId="547" priority="151" stopIfTrue="1">
      <formula>"esterreur(reference)"</formula>
    </cfRule>
  </conditionalFormatting>
  <conditionalFormatting sqref="P437:Q437 P439:Q440">
    <cfRule type="expression" dxfId="546" priority="152" stopIfTrue="1">
      <formula>"esterreur(reference)"</formula>
    </cfRule>
  </conditionalFormatting>
  <conditionalFormatting sqref="P443:Q443">
    <cfRule type="expression" dxfId="545" priority="153" stopIfTrue="1">
      <formula>"esterreur(reference)"</formula>
    </cfRule>
  </conditionalFormatting>
  <conditionalFormatting sqref="Q6:Q14 O13:O14 O18:O24 O25:Q26 O27 O28:Q30 O31:P36 O37 O38:P52 O83:P83 O84:Q84">
    <cfRule type="expression" dxfId="544" priority="154" stopIfTrue="1">
      <formula>"esterreur(reference)"</formula>
    </cfRule>
  </conditionalFormatting>
  <conditionalFormatting sqref="Q75:Q82">
    <cfRule type="expression" dxfId="543" priority="155" stopIfTrue="1">
      <formula>"esterreur(reference)"</formula>
    </cfRule>
  </conditionalFormatting>
  <conditionalFormatting sqref="Q157:Q163">
    <cfRule type="expression" dxfId="542" priority="156" stopIfTrue="1">
      <formula>"esterreur(reference)"</formula>
    </cfRule>
  </conditionalFormatting>
  <conditionalFormatting sqref="Q230:Q236">
    <cfRule type="expression" dxfId="541" priority="157" stopIfTrue="1">
      <formula>"esterreur(reference)"</formula>
    </cfRule>
  </conditionalFormatting>
  <conditionalFormatting sqref="Q259">
    <cfRule type="expression" dxfId="540" priority="158" stopIfTrue="1">
      <formula>"esterreur(reference)"</formula>
    </cfRule>
  </conditionalFormatting>
  <conditionalFormatting sqref="Q272:Q283">
    <cfRule type="expression" dxfId="539" priority="159" stopIfTrue="1">
      <formula>"esterreur(reference)"</formula>
    </cfRule>
  </conditionalFormatting>
  <conditionalFormatting sqref="Q285:Q302">
    <cfRule type="expression" dxfId="538" priority="160" stopIfTrue="1">
      <formula>"esterreur(reference)"</formula>
    </cfRule>
  </conditionalFormatting>
  <conditionalFormatting sqref="Q324">
    <cfRule type="expression" dxfId="537" priority="161" stopIfTrue="1">
      <formula>"esterreur(reference)"</formula>
    </cfRule>
  </conditionalFormatting>
  <conditionalFormatting sqref="Q330:Q341">
    <cfRule type="expression" dxfId="536" priority="162" stopIfTrue="1">
      <formula>"esterreur(reference)"</formula>
    </cfRule>
  </conditionalFormatting>
  <conditionalFormatting sqref="Q422:Q424">
    <cfRule type="expression" dxfId="535" priority="163" stopIfTrue="1">
      <formula>"esterreur(reference)"</formula>
    </cfRule>
  </conditionalFormatting>
  <conditionalFormatting sqref="Q446">
    <cfRule type="expression" dxfId="534" priority="164" stopIfTrue="1">
      <formula>"esterreur(reference)"</formula>
    </cfRule>
  </conditionalFormatting>
  <conditionalFormatting sqref="R388">
    <cfRule type="expression" dxfId="533" priority="165" stopIfTrue="1">
      <formula>"esterreur(reference)"</formula>
    </cfRule>
  </conditionalFormatting>
  <conditionalFormatting sqref="S260">
    <cfRule type="expression" dxfId="532" priority="166" stopIfTrue="1">
      <formula>"esterreur(reference)"</formula>
    </cfRule>
  </conditionalFormatting>
  <conditionalFormatting sqref="AG496:AI505 AH507:AI519 AH521:AI538 AH540:AI547 AH548:AH549 AH550:AI552 AH554:AI554 AH578:AI584">
    <cfRule type="cellIs" dxfId="531" priority="167" operator="greaterThan">
      <formula>0</formula>
    </cfRule>
  </conditionalFormatting>
  <conditionalFormatting sqref="AH556:AI563 AH567:AI567">
    <cfRule type="cellIs" dxfId="530" priority="168" operator="lessThan">
      <formula>0</formula>
    </cfRule>
  </conditionalFormatting>
  <conditionalFormatting sqref="AH564:AI566">
    <cfRule type="cellIs" dxfId="529" priority="169" operator="greaterThan">
      <formula>0</formula>
    </cfRule>
  </conditionalFormatting>
  <conditionalFormatting sqref="AO496:AO505">
    <cfRule type="cellIs" dxfId="52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906" t="s">
        <v>774</v>
      </c>
      <c r="E3" s="892"/>
      <c r="F3" s="893"/>
      <c r="G3" s="907" t="s">
        <v>1111</v>
      </c>
      <c r="H3" s="892"/>
      <c r="I3" s="893"/>
      <c r="J3" s="907" t="s">
        <v>775</v>
      </c>
      <c r="K3" s="892"/>
      <c r="L3" s="893"/>
      <c r="M3" s="907" t="s">
        <v>776</v>
      </c>
      <c r="N3" s="893"/>
      <c r="O3" s="906" t="s">
        <v>777</v>
      </c>
      <c r="P3" s="892"/>
      <c r="Q3" s="893"/>
      <c r="R3" s="907" t="s">
        <v>778</v>
      </c>
      <c r="S3" s="893"/>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06" t="s">
        <v>774</v>
      </c>
      <c r="E91" s="892"/>
      <c r="F91" s="893"/>
      <c r="G91" s="907" t="s">
        <v>1114</v>
      </c>
      <c r="H91" s="892"/>
      <c r="I91" s="893"/>
      <c r="J91" s="907" t="s">
        <v>775</v>
      </c>
      <c r="K91" s="892"/>
      <c r="L91" s="893"/>
      <c r="M91" s="907" t="s">
        <v>776</v>
      </c>
      <c r="N91" s="893"/>
      <c r="O91" s="906" t="s">
        <v>777</v>
      </c>
      <c r="P91" s="892"/>
      <c r="Q91" s="893"/>
      <c r="R91" s="907" t="s">
        <v>778</v>
      </c>
      <c r="S91" s="893"/>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06" t="s">
        <v>774</v>
      </c>
      <c r="E171" s="892"/>
      <c r="F171" s="893"/>
      <c r="G171" s="907"/>
      <c r="H171" s="892"/>
      <c r="I171" s="893"/>
      <c r="J171" s="907" t="s">
        <v>775</v>
      </c>
      <c r="K171" s="892"/>
      <c r="L171" s="893"/>
      <c r="M171" s="907" t="s">
        <v>776</v>
      </c>
      <c r="N171" s="893"/>
      <c r="O171" s="907" t="s">
        <v>777</v>
      </c>
      <c r="P171" s="892"/>
      <c r="Q171" s="893"/>
      <c r="R171" s="907" t="s">
        <v>778</v>
      </c>
      <c r="S171" s="893"/>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06" t="s">
        <v>774</v>
      </c>
      <c r="E244" s="892"/>
      <c r="F244" s="893"/>
      <c r="G244" s="907" t="s">
        <v>1114</v>
      </c>
      <c r="H244" s="892"/>
      <c r="I244" s="893"/>
      <c r="J244" s="907" t="s">
        <v>775</v>
      </c>
      <c r="K244" s="892"/>
      <c r="L244" s="893"/>
      <c r="M244" s="907" t="s">
        <v>776</v>
      </c>
      <c r="N244" s="893"/>
      <c r="O244" s="906" t="s">
        <v>777</v>
      </c>
      <c r="P244" s="892"/>
      <c r="Q244" s="893"/>
      <c r="R244" s="907" t="s">
        <v>778</v>
      </c>
      <c r="S244" s="893"/>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06" t="s">
        <v>774</v>
      </c>
      <c r="E312" s="892"/>
      <c r="F312" s="893"/>
      <c r="G312" s="907" t="s">
        <v>1114</v>
      </c>
      <c r="H312" s="892"/>
      <c r="I312" s="893"/>
      <c r="J312" s="907" t="s">
        <v>775</v>
      </c>
      <c r="K312" s="892"/>
      <c r="L312" s="893"/>
      <c r="M312" s="907" t="s">
        <v>776</v>
      </c>
      <c r="N312" s="893"/>
      <c r="O312" s="906" t="s">
        <v>777</v>
      </c>
      <c r="P312" s="892"/>
      <c r="Q312" s="893"/>
      <c r="R312" s="907" t="s">
        <v>778</v>
      </c>
      <c r="S312" s="893"/>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06" t="s">
        <v>774</v>
      </c>
      <c r="E369" s="892"/>
      <c r="F369" s="893"/>
      <c r="G369" s="907" t="s">
        <v>1114</v>
      </c>
      <c r="H369" s="892"/>
      <c r="I369" s="893"/>
      <c r="J369" s="907" t="s">
        <v>775</v>
      </c>
      <c r="K369" s="892"/>
      <c r="L369" s="893"/>
      <c r="M369" s="907" t="s">
        <v>776</v>
      </c>
      <c r="N369" s="893"/>
      <c r="O369" s="906" t="s">
        <v>777</v>
      </c>
      <c r="P369" s="892"/>
      <c r="Q369" s="893"/>
      <c r="R369" s="907" t="s">
        <v>778</v>
      </c>
      <c r="S369" s="893"/>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06" t="s">
        <v>774</v>
      </c>
      <c r="E434" s="892"/>
      <c r="F434" s="893"/>
      <c r="G434" s="907"/>
      <c r="H434" s="892"/>
      <c r="I434" s="893"/>
      <c r="J434" s="907" t="s">
        <v>775</v>
      </c>
      <c r="K434" s="892"/>
      <c r="L434" s="893"/>
      <c r="M434" s="907"/>
      <c r="N434" s="893"/>
      <c r="O434" s="906" t="s">
        <v>777</v>
      </c>
      <c r="P434" s="892"/>
      <c r="Q434" s="893"/>
      <c r="R434" s="907" t="s">
        <v>1026</v>
      </c>
      <c r="S434" s="893"/>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908" t="s">
        <v>1061</v>
      </c>
      <c r="Y491" s="904"/>
      <c r="Z491" s="909"/>
      <c r="AA491" s="903" t="s">
        <v>1114</v>
      </c>
      <c r="AB491" s="904"/>
      <c r="AC491" s="909"/>
      <c r="AD491" s="903" t="s">
        <v>775</v>
      </c>
      <c r="AE491" s="904"/>
      <c r="AF491" s="909"/>
      <c r="AG491" s="903" t="s">
        <v>776</v>
      </c>
      <c r="AH491" s="904"/>
      <c r="AI491" s="909"/>
      <c r="AJ491" s="903" t="s">
        <v>1062</v>
      </c>
      <c r="AK491" s="904"/>
      <c r="AL491" s="904"/>
      <c r="AM491" s="903" t="s">
        <v>1063</v>
      </c>
      <c r="AN491" s="904"/>
      <c r="AO491" s="90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 ref="D244:F244"/>
    <mergeCell ref="G244:I244"/>
    <mergeCell ref="J244:L244"/>
    <mergeCell ref="M244:N244"/>
    <mergeCell ref="G171:I171"/>
    <mergeCell ref="J171:L171"/>
    <mergeCell ref="M171:N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527" priority="1" stopIfTrue="1">
      <formula>"esterreur(reference)"</formula>
    </cfRule>
  </conditionalFormatting>
  <conditionalFormatting sqref="D246:D255">
    <cfRule type="expression" dxfId="526" priority="2" stopIfTrue="1">
      <formula>"esterreur(reference)"</formula>
    </cfRule>
  </conditionalFormatting>
  <conditionalFormatting sqref="D487">
    <cfRule type="expression" dxfId="525" priority="3" stopIfTrue="1">
      <formula>"esterreur(reference)"</formula>
    </cfRule>
  </conditionalFormatting>
  <conditionalFormatting sqref="D186:E192">
    <cfRule type="expression" dxfId="524" priority="4" stopIfTrue="1">
      <formula>"esterreur(reference)"</formula>
    </cfRule>
  </conditionalFormatting>
  <conditionalFormatting sqref="E260">
    <cfRule type="expression" dxfId="523" priority="5" stopIfTrue="1">
      <formula>"esterreur(reference)"</formula>
    </cfRule>
  </conditionalFormatting>
  <conditionalFormatting sqref="F5">
    <cfRule type="expression" dxfId="522" priority="6" stopIfTrue="1">
      <formula>"esterreur(reference)"</formula>
    </cfRule>
  </conditionalFormatting>
  <conditionalFormatting sqref="F84">
    <cfRule type="expression" dxfId="521" priority="7" stopIfTrue="1">
      <formula>"esterreur(reference)"</formula>
    </cfRule>
  </conditionalFormatting>
  <conditionalFormatting sqref="F102">
    <cfRule type="expression" dxfId="520" priority="8" stopIfTrue="1">
      <formula>"esterreur(reference)"</formula>
    </cfRule>
  </conditionalFormatting>
  <conditionalFormatting sqref="F258">
    <cfRule type="expression" dxfId="519" priority="9" stopIfTrue="1">
      <formula>"esterreur(reference)"</formula>
    </cfRule>
  </conditionalFormatting>
  <conditionalFormatting sqref="G31:G32">
    <cfRule type="expression" dxfId="518" priority="10" stopIfTrue="1">
      <formula>"esterreur(reference)"</formula>
    </cfRule>
  </conditionalFormatting>
  <conditionalFormatting sqref="G113:G114">
    <cfRule type="expression" dxfId="517" priority="11" stopIfTrue="1">
      <formula>"esterreur(reference)"</formula>
    </cfRule>
  </conditionalFormatting>
  <conditionalFormatting sqref="G186:G187">
    <cfRule type="expression" dxfId="516" priority="12" stopIfTrue="1">
      <formula>"esterreur(reference)"</formula>
    </cfRule>
  </conditionalFormatting>
  <conditionalFormatting sqref="G246:G255">
    <cfRule type="expression" dxfId="515" priority="13" stopIfTrue="1">
      <formula>"esterreur(reference)"</formula>
    </cfRule>
  </conditionalFormatting>
  <conditionalFormatting sqref="H25:H26 H28:H72">
    <cfRule type="expression" dxfId="514" priority="14" stopIfTrue="1">
      <formula>"esterreur(reference)"</formula>
    </cfRule>
  </conditionalFormatting>
  <conditionalFormatting sqref="H74">
    <cfRule type="expression" dxfId="513" priority="15" stopIfTrue="1">
      <formula>"esterreur(reference)"</formula>
    </cfRule>
  </conditionalFormatting>
  <conditionalFormatting sqref="H83">
    <cfRule type="expression" dxfId="512" priority="16" stopIfTrue="1">
      <formula>"esterreur(reference)"</formula>
    </cfRule>
  </conditionalFormatting>
  <conditionalFormatting sqref="H85">
    <cfRule type="expression" dxfId="511" priority="17" stopIfTrue="1">
      <formula>"esterreur(reference)"</formula>
    </cfRule>
  </conditionalFormatting>
  <conditionalFormatting sqref="H110:H154">
    <cfRule type="expression" dxfId="510" priority="18" stopIfTrue="1">
      <formula>"esterreur(reference)"</formula>
    </cfRule>
  </conditionalFormatting>
  <conditionalFormatting sqref="H156:H158">
    <cfRule type="expression" dxfId="509" priority="19" stopIfTrue="1">
      <formula>"esterreur(reference)"</formula>
    </cfRule>
  </conditionalFormatting>
  <conditionalFormatting sqref="H164">
    <cfRule type="expression" dxfId="508" priority="20" stopIfTrue="1">
      <formula>"esterreur(reference)"</formula>
    </cfRule>
  </conditionalFormatting>
  <conditionalFormatting sqref="H166">
    <cfRule type="expression" dxfId="507" priority="21" stopIfTrue="1">
      <formula>"esterreur(reference)"</formula>
    </cfRule>
  </conditionalFormatting>
  <conditionalFormatting sqref="H183:H227">
    <cfRule type="expression" dxfId="506" priority="22" stopIfTrue="1">
      <formula>"esterreur(reference)"</formula>
    </cfRule>
  </conditionalFormatting>
  <conditionalFormatting sqref="H229:H231">
    <cfRule type="expression" dxfId="505" priority="23" stopIfTrue="1">
      <formula>"esterreur(reference)"</formula>
    </cfRule>
  </conditionalFormatting>
  <conditionalFormatting sqref="H237">
    <cfRule type="expression" dxfId="504" priority="24" stopIfTrue="1">
      <formula>"esterreur(reference)"</formula>
    </cfRule>
  </conditionalFormatting>
  <conditionalFormatting sqref="H239">
    <cfRule type="expression" dxfId="503" priority="25" stopIfTrue="1">
      <formula>"esterreur(reference)"</formula>
    </cfRule>
  </conditionalFormatting>
  <conditionalFormatting sqref="H269">
    <cfRule type="expression" dxfId="502" priority="26" stopIfTrue="1">
      <formula>"esterreur(reference)"</formula>
    </cfRule>
  </conditionalFormatting>
  <conditionalFormatting sqref="H272:H303">
    <cfRule type="expression" dxfId="501" priority="27" stopIfTrue="1">
      <formula>"esterreur(reference)"</formula>
    </cfRule>
  </conditionalFormatting>
  <conditionalFormatting sqref="H305">
    <cfRule type="expression" dxfId="500" priority="28" stopIfTrue="1">
      <formula>"esterreur(reference)"</formula>
    </cfRule>
  </conditionalFormatting>
  <conditionalFormatting sqref="H307">
    <cfRule type="expression" dxfId="499" priority="29" stopIfTrue="1">
      <formula>"esterreur(reference)"</formula>
    </cfRule>
  </conditionalFormatting>
  <conditionalFormatting sqref="H327">
    <cfRule type="expression" dxfId="498" priority="30" stopIfTrue="1">
      <formula>"esterreur(reference)"</formula>
    </cfRule>
  </conditionalFormatting>
  <conditionalFormatting sqref="H330:H361">
    <cfRule type="expression" dxfId="497" priority="31" stopIfTrue="1">
      <formula>"esterreur(reference)"</formula>
    </cfRule>
  </conditionalFormatting>
  <conditionalFormatting sqref="H363">
    <cfRule type="expression" dxfId="496" priority="32" stopIfTrue="1">
      <formula>"esterreur(reference)"</formula>
    </cfRule>
  </conditionalFormatting>
  <conditionalFormatting sqref="H365">
    <cfRule type="expression" dxfId="495" priority="33" stopIfTrue="1">
      <formula>"esterreur(reference)"</formula>
    </cfRule>
  </conditionalFormatting>
  <conditionalFormatting sqref="H391">
    <cfRule type="expression" dxfId="494" priority="34" stopIfTrue="1">
      <formula>"esterreur(reference)"</formula>
    </cfRule>
  </conditionalFormatting>
  <conditionalFormatting sqref="H394:H425">
    <cfRule type="expression" dxfId="493" priority="35" stopIfTrue="1">
      <formula>"esterreur(reference)"</formula>
    </cfRule>
  </conditionalFormatting>
  <conditionalFormatting sqref="H427">
    <cfRule type="expression" dxfId="492" priority="36" stopIfTrue="1">
      <formula>"esterreur(reference)"</formula>
    </cfRule>
  </conditionalFormatting>
  <conditionalFormatting sqref="H429:H431">
    <cfRule type="expression" dxfId="491" priority="37" stopIfTrue="1">
      <formula>"esterreur(reference)"</formula>
    </cfRule>
  </conditionalFormatting>
  <conditionalFormatting sqref="H449">
    <cfRule type="expression" dxfId="490" priority="38" stopIfTrue="1">
      <formula>"esterreur(reference)"</formula>
    </cfRule>
  </conditionalFormatting>
  <conditionalFormatting sqref="H452:H482">
    <cfRule type="expression" dxfId="489" priority="39" stopIfTrue="1">
      <formula>"esterreur(reference)"</formula>
    </cfRule>
  </conditionalFormatting>
  <conditionalFormatting sqref="H484">
    <cfRule type="expression" dxfId="488" priority="40" stopIfTrue="1">
      <formula>"esterreur(reference)"</formula>
    </cfRule>
  </conditionalFormatting>
  <conditionalFormatting sqref="H486:H487">
    <cfRule type="expression" dxfId="487" priority="41" stopIfTrue="1">
      <formula>"esterreur(reference)"</formula>
    </cfRule>
  </conditionalFormatting>
  <conditionalFormatting sqref="H433:I433 K433:L433 J433:J434">
    <cfRule type="expression" dxfId="486" priority="42" stopIfTrue="1">
      <formula>"esterreur(reference)"</formula>
    </cfRule>
  </conditionalFormatting>
  <conditionalFormatting sqref="H317:J317">
    <cfRule type="expression" dxfId="485" priority="43" stopIfTrue="1">
      <formula>"esterreur(reference)"</formula>
    </cfRule>
  </conditionalFormatting>
  <conditionalFormatting sqref="H439:J439">
    <cfRule type="expression" dxfId="484" priority="44" stopIfTrue="1">
      <formula>"esterreur(reference)"</formula>
    </cfRule>
  </conditionalFormatting>
  <conditionalFormatting sqref="H435:L436">
    <cfRule type="expression" dxfId="483" priority="45" stopIfTrue="1">
      <formula>"esterreur(reference)"</formula>
    </cfRule>
  </conditionalFormatting>
  <conditionalFormatting sqref="H447:L447 H450:L451">
    <cfRule type="expression" dxfId="482" priority="46" stopIfTrue="1">
      <formula>"esterreur(reference)"</formula>
    </cfRule>
  </conditionalFormatting>
  <conditionalFormatting sqref="H483:L483 H485:L485">
    <cfRule type="expression" dxfId="481" priority="47" stopIfTrue="1">
      <formula>"esterreur(reference)"</formula>
    </cfRule>
  </conditionalFormatting>
  <conditionalFormatting sqref="I16:I18 I20 I24:I30">
    <cfRule type="expression" dxfId="480" priority="48" stopIfTrue="1">
      <formula>"esterreur(reference)"</formula>
    </cfRule>
  </conditionalFormatting>
  <conditionalFormatting sqref="I109:I110">
    <cfRule type="expression" dxfId="479" priority="49" stopIfTrue="1">
      <formula>"esterreur(reference)"</formula>
    </cfRule>
  </conditionalFormatting>
  <conditionalFormatting sqref="I182:I183">
    <cfRule type="expression" dxfId="478" priority="50" stopIfTrue="1">
      <formula>"esterreur(reference)"</formula>
    </cfRule>
  </conditionalFormatting>
  <conditionalFormatting sqref="I268:I269">
    <cfRule type="expression" dxfId="477" priority="51" stopIfTrue="1">
      <formula>"esterreur(reference)"</formula>
    </cfRule>
  </conditionalFormatting>
  <conditionalFormatting sqref="I326:I327">
    <cfRule type="expression" dxfId="476" priority="52" stopIfTrue="1">
      <formula>"esterreur(reference)"</formula>
    </cfRule>
  </conditionalFormatting>
  <conditionalFormatting sqref="I390:I391">
    <cfRule type="expression" dxfId="475" priority="53" stopIfTrue="1">
      <formula>"esterreur(reference)"</formula>
    </cfRule>
  </conditionalFormatting>
  <conditionalFormatting sqref="I448:I449">
    <cfRule type="expression" dxfId="47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55" stopIfTrue="1">
      <formula>"esterreur(reference)"</formula>
    </cfRule>
  </conditionalFormatting>
  <conditionalFormatting sqref="J16 L16:L24">
    <cfRule type="expression" dxfId="472" priority="56" stopIfTrue="1">
      <formula>"esterreur(reference)"</formula>
    </cfRule>
  </conditionalFormatting>
  <conditionalFormatting sqref="J182 J183:L183">
    <cfRule type="expression" dxfId="471" priority="57" stopIfTrue="1">
      <formula>"esterreur(reference)"</formula>
    </cfRule>
  </conditionalFormatting>
  <conditionalFormatting sqref="J326 J327:K327">
    <cfRule type="expression" dxfId="470" priority="58" stopIfTrue="1">
      <formula>"esterreur(reference)"</formula>
    </cfRule>
  </conditionalFormatting>
  <conditionalFormatting sqref="J371:J390">
    <cfRule type="expression" dxfId="469" priority="59" stopIfTrue="1">
      <formula>"esterreur(reference)"</formula>
    </cfRule>
  </conditionalFormatting>
  <conditionalFormatting sqref="J448 J449:K449">
    <cfRule type="expression" dxfId="468" priority="60" stopIfTrue="1">
      <formula>"esterreur(reference)"</formula>
    </cfRule>
  </conditionalFormatting>
  <conditionalFormatting sqref="J54:K54">
    <cfRule type="expression" dxfId="467" priority="61" stopIfTrue="1">
      <formula>"esterreur(reference)"</formula>
    </cfRule>
  </conditionalFormatting>
  <conditionalFormatting sqref="J72:K72">
    <cfRule type="expression" dxfId="466" priority="62" stopIfTrue="1">
      <formula>"esterreur(reference)"</formula>
    </cfRule>
  </conditionalFormatting>
  <conditionalFormatting sqref="J74:K74">
    <cfRule type="expression" dxfId="465" priority="63" stopIfTrue="1">
      <formula>"esterreur(reference)"</formula>
    </cfRule>
  </conditionalFormatting>
  <conditionalFormatting sqref="J85:K85">
    <cfRule type="expression" dxfId="464" priority="64" stopIfTrue="1">
      <formula>"esterreur(reference)"</formula>
    </cfRule>
  </conditionalFormatting>
  <conditionalFormatting sqref="J156:K158">
    <cfRule type="expression" dxfId="463" priority="65" stopIfTrue="1">
      <formula>"esterreur(reference)"</formula>
    </cfRule>
  </conditionalFormatting>
  <conditionalFormatting sqref="J164:K164">
    <cfRule type="expression" dxfId="462" priority="66" stopIfTrue="1">
      <formula>"esterreur(reference)"</formula>
    </cfRule>
  </conditionalFormatting>
  <conditionalFormatting sqref="J166:K166">
    <cfRule type="expression" dxfId="461" priority="67" stopIfTrue="1">
      <formula>"esterreur(reference)"</formula>
    </cfRule>
  </conditionalFormatting>
  <conditionalFormatting sqref="J229:K231">
    <cfRule type="expression" dxfId="460" priority="68" stopIfTrue="1">
      <formula>"esterreur(reference)"</formula>
    </cfRule>
  </conditionalFormatting>
  <conditionalFormatting sqref="J237:K237">
    <cfRule type="expression" dxfId="459" priority="69" stopIfTrue="1">
      <formula>"esterreur(reference)"</formula>
    </cfRule>
  </conditionalFormatting>
  <conditionalFormatting sqref="J239:K239">
    <cfRule type="expression" dxfId="458" priority="70" stopIfTrue="1">
      <formula>"esterreur(reference)"</formula>
    </cfRule>
  </conditionalFormatting>
  <conditionalFormatting sqref="J305:K305">
    <cfRule type="expression" dxfId="457" priority="71" stopIfTrue="1">
      <formula>"esterreur(reference)"</formula>
    </cfRule>
  </conditionalFormatting>
  <conditionalFormatting sqref="J307:K307">
    <cfRule type="expression" dxfId="456" priority="72" stopIfTrue="1">
      <formula>"esterreur(reference)"</formula>
    </cfRule>
  </conditionalFormatting>
  <conditionalFormatting sqref="J363:K363">
    <cfRule type="expression" dxfId="455" priority="73" stopIfTrue="1">
      <formula>"esterreur(reference)"</formula>
    </cfRule>
  </conditionalFormatting>
  <conditionalFormatting sqref="J365:K365">
    <cfRule type="expression" dxfId="454" priority="74" stopIfTrue="1">
      <formula>"esterreur(reference)"</formula>
    </cfRule>
  </conditionalFormatting>
  <conditionalFormatting sqref="J427:K427">
    <cfRule type="expression" dxfId="453" priority="75" stopIfTrue="1">
      <formula>"esterreur(reference)"</formula>
    </cfRule>
  </conditionalFormatting>
  <conditionalFormatting sqref="J429:K431">
    <cfRule type="expression" dxfId="452" priority="76" stopIfTrue="1">
      <formula>"esterreur(reference)"</formula>
    </cfRule>
  </conditionalFormatting>
  <conditionalFormatting sqref="J464:K464">
    <cfRule type="expression" dxfId="451" priority="77" stopIfTrue="1">
      <formula>"esterreur(reference)"</formula>
    </cfRule>
  </conditionalFormatting>
  <conditionalFormatting sqref="J482:K482">
    <cfRule type="expression" dxfId="450" priority="78" stopIfTrue="1">
      <formula>"esterreur(reference)"</formula>
    </cfRule>
  </conditionalFormatting>
  <conditionalFormatting sqref="J484:K484">
    <cfRule type="expression" dxfId="449" priority="79" stopIfTrue="1">
      <formula>"esterreur(reference)"</formula>
    </cfRule>
  </conditionalFormatting>
  <conditionalFormatting sqref="J486:K487">
    <cfRule type="expression" dxfId="448" priority="80" stopIfTrue="1">
      <formula>"esterreur(reference)"</formula>
    </cfRule>
  </conditionalFormatting>
  <conditionalFormatting sqref="J53:L53 J55:L71">
    <cfRule type="expression" dxfId="447" priority="81" stopIfTrue="1">
      <formula>"esterreur(reference)"</formula>
    </cfRule>
  </conditionalFormatting>
  <conditionalFormatting sqref="J465:L481">
    <cfRule type="expression" dxfId="446" priority="82" stopIfTrue="1">
      <formula>"esterreur(reference)"</formula>
    </cfRule>
  </conditionalFormatting>
  <conditionalFormatting sqref="K5">
    <cfRule type="expression" dxfId="445" priority="83" stopIfTrue="1">
      <formula>"esterreur(reference)"</formula>
    </cfRule>
  </conditionalFormatting>
  <conditionalFormatting sqref="K321:L321">
    <cfRule type="expression" dxfId="444" priority="84" stopIfTrue="1">
      <formula>"esterreur(reference)"</formula>
    </cfRule>
  </conditionalFormatting>
  <conditionalFormatting sqref="K437:L437 K439:L440">
    <cfRule type="expression" dxfId="443" priority="85" stopIfTrue="1">
      <formula>"esterreur(reference)"</formula>
    </cfRule>
  </conditionalFormatting>
  <conditionalFormatting sqref="K443:L443">
    <cfRule type="expression" dxfId="442" priority="86" stopIfTrue="1">
      <formula>"esterreur(reference)"</formula>
    </cfRule>
  </conditionalFormatting>
  <conditionalFormatting sqref="L5:L14">
    <cfRule type="expression" dxfId="441" priority="87" stopIfTrue="1">
      <formula>"esterreur(reference)"</formula>
    </cfRule>
  </conditionalFormatting>
  <conditionalFormatting sqref="L75:L82">
    <cfRule type="expression" dxfId="440" priority="88" stopIfTrue="1">
      <formula>"esterreur(reference)"</formula>
    </cfRule>
  </conditionalFormatting>
  <conditionalFormatting sqref="L157:L163">
    <cfRule type="expression" dxfId="439" priority="89" stopIfTrue="1">
      <formula>"esterreur(reference)"</formula>
    </cfRule>
  </conditionalFormatting>
  <conditionalFormatting sqref="L230:L236">
    <cfRule type="expression" dxfId="438" priority="90" stopIfTrue="1">
      <formula>"esterreur(reference)"</formula>
    </cfRule>
  </conditionalFormatting>
  <conditionalFormatting sqref="L272:L283">
    <cfRule type="expression" dxfId="437" priority="91" stopIfTrue="1">
      <formula>"esterreur(reference)"</formula>
    </cfRule>
  </conditionalFormatting>
  <conditionalFormatting sqref="L285:L302">
    <cfRule type="expression" dxfId="436" priority="92" stopIfTrue="1">
      <formula>"esterreur(reference)"</formula>
    </cfRule>
  </conditionalFormatting>
  <conditionalFormatting sqref="L324">
    <cfRule type="expression" dxfId="435" priority="93" stopIfTrue="1">
      <formula>"esterreur(reference)"</formula>
    </cfRule>
  </conditionalFormatting>
  <conditionalFormatting sqref="L330:L341">
    <cfRule type="expression" dxfId="434" priority="94" stopIfTrue="1">
      <formula>"esterreur(reference)"</formula>
    </cfRule>
  </conditionalFormatting>
  <conditionalFormatting sqref="L422:L424">
    <cfRule type="expression" dxfId="433" priority="95" stopIfTrue="1">
      <formula>"esterreur(reference)"</formula>
    </cfRule>
  </conditionalFormatting>
  <conditionalFormatting sqref="M95:M97">
    <cfRule type="expression" dxfId="432" priority="96" stopIfTrue="1">
      <formula>"esterreur(reference)"</formula>
    </cfRule>
  </conditionalFormatting>
  <conditionalFormatting sqref="M177:M179">
    <cfRule type="expression" dxfId="431" priority="97" stopIfTrue="1">
      <formula>"esterreur(reference)"</formula>
    </cfRule>
  </conditionalFormatting>
  <conditionalFormatting sqref="N283">
    <cfRule type="expression" dxfId="430" priority="98" stopIfTrue="1">
      <formula>"esterreur(reference)"</formula>
    </cfRule>
  </conditionalFormatting>
  <conditionalFormatting sqref="N394:N404">
    <cfRule type="expression" dxfId="429" priority="99" stopIfTrue="1">
      <formula>"esterreur(reference)"</formula>
    </cfRule>
  </conditionalFormatting>
  <conditionalFormatting sqref="N271:Q271">
    <cfRule type="expression" dxfId="428" priority="100" stopIfTrue="1">
      <formula>"esterreur(reference)"</formula>
    </cfRule>
  </conditionalFormatting>
  <conditionalFormatting sqref="O16 Q16:Q24">
    <cfRule type="expression" dxfId="427" priority="101" stopIfTrue="1">
      <formula>"esterreur(reference)"</formula>
    </cfRule>
  </conditionalFormatting>
  <conditionalFormatting sqref="O109 O110:Q122">
    <cfRule type="expression" dxfId="426" priority="102" stopIfTrue="1">
      <formula>"esterreur(reference)"</formula>
    </cfRule>
  </conditionalFormatting>
  <conditionalFormatting sqref="O182 O183:Q195">
    <cfRule type="expression" dxfId="42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04" stopIfTrue="1">
      <formula>"esterreur(reference)"</formula>
    </cfRule>
  </conditionalFormatting>
  <conditionalFormatting sqref="O266:O268 O269:P269">
    <cfRule type="expression" dxfId="423" priority="105" stopIfTrue="1">
      <formula>"esterreur(reference)"</formula>
    </cfRule>
  </conditionalFormatting>
  <conditionalFormatting sqref="O317">
    <cfRule type="expression" dxfId="422" priority="106" stopIfTrue="1">
      <formula>"esterreur(reference)"</formula>
    </cfRule>
  </conditionalFormatting>
  <conditionalFormatting sqref="O326 O327:P327">
    <cfRule type="expression" dxfId="421" priority="107" stopIfTrue="1">
      <formula>"esterreur(reference)"</formula>
    </cfRule>
  </conditionalFormatting>
  <conditionalFormatting sqref="O390 O391:P391">
    <cfRule type="expression" dxfId="420" priority="108" stopIfTrue="1">
      <formula>"esterreur(reference)"</formula>
    </cfRule>
  </conditionalFormatting>
  <conditionalFormatting sqref="O439">
    <cfRule type="expression" dxfId="419" priority="109" stopIfTrue="1">
      <formula>"esterreur(reference)"</formula>
    </cfRule>
  </conditionalFormatting>
  <conditionalFormatting sqref="O448 O449:P449">
    <cfRule type="expression" dxfId="418" priority="110" stopIfTrue="1">
      <formula>"esterreur(reference)"</formula>
    </cfRule>
  </conditionalFormatting>
  <conditionalFormatting sqref="O54:P54">
    <cfRule type="expression" dxfId="417" priority="111" stopIfTrue="1">
      <formula>"esterreur(reference)"</formula>
    </cfRule>
  </conditionalFormatting>
  <conditionalFormatting sqref="O72:P72">
    <cfRule type="expression" dxfId="416" priority="112" stopIfTrue="1">
      <formula>"esterreur(reference)"</formula>
    </cfRule>
  </conditionalFormatting>
  <conditionalFormatting sqref="O74:P74">
    <cfRule type="expression" dxfId="415" priority="113" stopIfTrue="1">
      <formula>"esterreur(reference)"</formula>
    </cfRule>
  </conditionalFormatting>
  <conditionalFormatting sqref="O85:P85">
    <cfRule type="expression" dxfId="414" priority="114" stopIfTrue="1">
      <formula>"esterreur(reference)"</formula>
    </cfRule>
  </conditionalFormatting>
  <conditionalFormatting sqref="O123:P133">
    <cfRule type="expression" dxfId="413" priority="115" stopIfTrue="1">
      <formula>"esterreur(reference)"</formula>
    </cfRule>
  </conditionalFormatting>
  <conditionalFormatting sqref="O136:P136">
    <cfRule type="expression" dxfId="412" priority="116" stopIfTrue="1">
      <formula>"esterreur(reference)"</formula>
    </cfRule>
  </conditionalFormatting>
  <conditionalFormatting sqref="O154:P154">
    <cfRule type="expression" dxfId="411" priority="117" stopIfTrue="1">
      <formula>"esterreur(reference)"</formula>
    </cfRule>
  </conditionalFormatting>
  <conditionalFormatting sqref="O156:P158">
    <cfRule type="expression" dxfId="410" priority="118" stopIfTrue="1">
      <formula>"esterreur(reference)"</formula>
    </cfRule>
  </conditionalFormatting>
  <conditionalFormatting sqref="O164:P164">
    <cfRule type="expression" dxfId="409" priority="119" stopIfTrue="1">
      <formula>"esterreur(reference)"</formula>
    </cfRule>
  </conditionalFormatting>
  <conditionalFormatting sqref="O166:P166">
    <cfRule type="expression" dxfId="408" priority="120" stopIfTrue="1">
      <formula>"esterreur(reference)"</formula>
    </cfRule>
  </conditionalFormatting>
  <conditionalFormatting sqref="O196:P206">
    <cfRule type="expression" dxfId="407" priority="121" stopIfTrue="1">
      <formula>"esterreur(reference)"</formula>
    </cfRule>
  </conditionalFormatting>
  <conditionalFormatting sqref="O209:P209">
    <cfRule type="expression" dxfId="406" priority="122" stopIfTrue="1">
      <formula>"esterreur(reference)"</formula>
    </cfRule>
  </conditionalFormatting>
  <conditionalFormatting sqref="O227:P227">
    <cfRule type="expression" dxfId="405" priority="123" stopIfTrue="1">
      <formula>"esterreur(reference)"</formula>
    </cfRule>
  </conditionalFormatting>
  <conditionalFormatting sqref="O229:P231">
    <cfRule type="expression" dxfId="404" priority="124" stopIfTrue="1">
      <formula>"esterreur(reference)"</formula>
    </cfRule>
  </conditionalFormatting>
  <conditionalFormatting sqref="O237:P237">
    <cfRule type="expression" dxfId="403" priority="125" stopIfTrue="1">
      <formula>"esterreur(reference)"</formula>
    </cfRule>
  </conditionalFormatting>
  <conditionalFormatting sqref="O239:P239">
    <cfRule type="expression" dxfId="402" priority="126" stopIfTrue="1">
      <formula>"esterreur(reference)"</formula>
    </cfRule>
  </conditionalFormatting>
  <conditionalFormatting sqref="O276:P303">
    <cfRule type="expression" dxfId="401" priority="127" stopIfTrue="1">
      <formula>"esterreur(reference)"</formula>
    </cfRule>
  </conditionalFormatting>
  <conditionalFormatting sqref="O305:P305">
    <cfRule type="expression" dxfId="400" priority="128" stopIfTrue="1">
      <formula>"esterreur(reference)"</formula>
    </cfRule>
  </conditionalFormatting>
  <conditionalFormatting sqref="O307:P307">
    <cfRule type="expression" dxfId="399" priority="129" stopIfTrue="1">
      <formula>"esterreur(reference)"</formula>
    </cfRule>
  </conditionalFormatting>
  <conditionalFormatting sqref="O330:P342">
    <cfRule type="expression" dxfId="398" priority="130" stopIfTrue="1">
      <formula>"esterreur(reference)"</formula>
    </cfRule>
  </conditionalFormatting>
  <conditionalFormatting sqref="O361:P361">
    <cfRule type="expression" dxfId="397" priority="131" stopIfTrue="1">
      <formula>"esterreur(reference)"</formula>
    </cfRule>
  </conditionalFormatting>
  <conditionalFormatting sqref="O363:P363">
    <cfRule type="expression" dxfId="396" priority="132" stopIfTrue="1">
      <formula>"esterreur(reference)"</formula>
    </cfRule>
  </conditionalFormatting>
  <conditionalFormatting sqref="O365:P365">
    <cfRule type="expression" dxfId="395" priority="133" stopIfTrue="1">
      <formula>"esterreur(reference)"</formula>
    </cfRule>
  </conditionalFormatting>
  <conditionalFormatting sqref="O371:P379 O380:Q382 O383:P384 O385:Q389 O392:Q405 O428:Q428">
    <cfRule type="expression" dxfId="394" priority="134" stopIfTrue="1">
      <formula>"esterreur(reference)"</formula>
    </cfRule>
  </conditionalFormatting>
  <conditionalFormatting sqref="O406:P425">
    <cfRule type="expression" dxfId="393" priority="135" stopIfTrue="1">
      <formula>"esterreur(reference)"</formula>
    </cfRule>
  </conditionalFormatting>
  <conditionalFormatting sqref="O427:P427">
    <cfRule type="expression" dxfId="392" priority="136" stopIfTrue="1">
      <formula>"esterreur(reference)"</formula>
    </cfRule>
  </conditionalFormatting>
  <conditionalFormatting sqref="O429:P429">
    <cfRule type="expression" dxfId="391" priority="137" stopIfTrue="1">
      <formula>"esterreur(reference)"</formula>
    </cfRule>
  </conditionalFormatting>
  <conditionalFormatting sqref="O464:P464">
    <cfRule type="expression" dxfId="390" priority="138" stopIfTrue="1">
      <formula>"esterreur(reference)"</formula>
    </cfRule>
  </conditionalFormatting>
  <conditionalFormatting sqref="O482:P482">
    <cfRule type="expression" dxfId="389" priority="139" stopIfTrue="1">
      <formula>"esterreur(reference)"</formula>
    </cfRule>
  </conditionalFormatting>
  <conditionalFormatting sqref="O484:P484">
    <cfRule type="expression" dxfId="388" priority="140" stopIfTrue="1">
      <formula>"esterreur(reference)"</formula>
    </cfRule>
  </conditionalFormatting>
  <conditionalFormatting sqref="O486:P486">
    <cfRule type="expression" dxfId="387" priority="141" stopIfTrue="1">
      <formula>"esterreur(reference)"</formula>
    </cfRule>
  </conditionalFormatting>
  <conditionalFormatting sqref="O53:Q53 O55:Q71">
    <cfRule type="expression" dxfId="386" priority="142" stopIfTrue="1">
      <formula>"esterreur(reference)"</formula>
    </cfRule>
  </conditionalFormatting>
  <conditionalFormatting sqref="O180:Q181">
    <cfRule type="expression" dxfId="385" priority="143" stopIfTrue="1">
      <formula>"esterreur(reference)"</formula>
    </cfRule>
  </conditionalFormatting>
  <conditionalFormatting sqref="O436:Q436">
    <cfRule type="expression" dxfId="384" priority="144" stopIfTrue="1">
      <formula>"esterreur(reference)"</formula>
    </cfRule>
  </conditionalFormatting>
  <conditionalFormatting sqref="O447:Q447 O450:Q463 O465:Q481">
    <cfRule type="expression" dxfId="383" priority="145" stopIfTrue="1">
      <formula>"esterreur(reference)"</formula>
    </cfRule>
  </conditionalFormatting>
  <conditionalFormatting sqref="O483:Q483 O485:Q485">
    <cfRule type="expression" dxfId="382" priority="146" stopIfTrue="1">
      <formula>"esterreur(reference)"</formula>
    </cfRule>
  </conditionalFormatting>
  <conditionalFormatting sqref="P5:Q5">
    <cfRule type="expression" dxfId="381" priority="147" stopIfTrue="1">
      <formula>"esterreur(reference)"</formula>
    </cfRule>
  </conditionalFormatting>
  <conditionalFormatting sqref="P315:Q315 P317:Q318 O328:Q329 O343:Q360 O364:Q364">
    <cfRule type="expression" dxfId="380" priority="148" stopIfTrue="1">
      <formula>"esterreur(reference)"</formula>
    </cfRule>
  </conditionalFormatting>
  <conditionalFormatting sqref="P321:Q321">
    <cfRule type="expression" dxfId="379" priority="149" stopIfTrue="1">
      <formula>"esterreur(reference)"</formula>
    </cfRule>
  </conditionalFormatting>
  <conditionalFormatting sqref="P437:Q437 P439:Q440">
    <cfRule type="expression" dxfId="378" priority="150" stopIfTrue="1">
      <formula>"esterreur(reference)"</formula>
    </cfRule>
  </conditionalFormatting>
  <conditionalFormatting sqref="P443:Q443">
    <cfRule type="expression" dxfId="377" priority="151" stopIfTrue="1">
      <formula>"esterreur(reference)"</formula>
    </cfRule>
  </conditionalFormatting>
  <conditionalFormatting sqref="Q6:Q14 O13:O14 O18:O24 O25:Q26 O27 O28:Q30 O31:P36 O37 O38:P52 O83:P83 O84:Q84">
    <cfRule type="expression" dxfId="376" priority="152" stopIfTrue="1">
      <formula>"esterreur(reference)"</formula>
    </cfRule>
  </conditionalFormatting>
  <conditionalFormatting sqref="Q75:Q82">
    <cfRule type="expression" dxfId="375" priority="153" stopIfTrue="1">
      <formula>"esterreur(reference)"</formula>
    </cfRule>
  </conditionalFormatting>
  <conditionalFormatting sqref="Q157:Q163">
    <cfRule type="expression" dxfId="374" priority="154" stopIfTrue="1">
      <formula>"esterreur(reference)"</formula>
    </cfRule>
  </conditionalFormatting>
  <conditionalFormatting sqref="Q230:Q236">
    <cfRule type="expression" dxfId="373" priority="155" stopIfTrue="1">
      <formula>"esterreur(reference)"</formula>
    </cfRule>
  </conditionalFormatting>
  <conditionalFormatting sqref="Q259">
    <cfRule type="expression" dxfId="372" priority="156" stopIfTrue="1">
      <formula>"esterreur(reference)"</formula>
    </cfRule>
  </conditionalFormatting>
  <conditionalFormatting sqref="Q272:Q283">
    <cfRule type="expression" dxfId="371" priority="157" stopIfTrue="1">
      <formula>"esterreur(reference)"</formula>
    </cfRule>
  </conditionalFormatting>
  <conditionalFormatting sqref="Q285:Q302">
    <cfRule type="expression" dxfId="370" priority="158" stopIfTrue="1">
      <formula>"esterreur(reference)"</formula>
    </cfRule>
  </conditionalFormatting>
  <conditionalFormatting sqref="Q324">
    <cfRule type="expression" dxfId="369" priority="159" stopIfTrue="1">
      <formula>"esterreur(reference)"</formula>
    </cfRule>
  </conditionalFormatting>
  <conditionalFormatting sqref="Q330:Q341">
    <cfRule type="expression" dxfId="368" priority="160" stopIfTrue="1">
      <formula>"esterreur(reference)"</formula>
    </cfRule>
  </conditionalFormatting>
  <conditionalFormatting sqref="Q422:Q424">
    <cfRule type="expression" dxfId="367" priority="161" stopIfTrue="1">
      <formula>"esterreur(reference)"</formula>
    </cfRule>
  </conditionalFormatting>
  <conditionalFormatting sqref="R388">
    <cfRule type="expression" dxfId="366" priority="162" stopIfTrue="1">
      <formula>"esterreur(reference)"</formula>
    </cfRule>
  </conditionalFormatting>
  <conditionalFormatting sqref="S260">
    <cfRule type="expression" dxfId="365" priority="163" stopIfTrue="1">
      <formula>"esterreur(reference)"</formula>
    </cfRule>
  </conditionalFormatting>
  <conditionalFormatting sqref="AG496:AI505 AH507:AI519 AH521:AI538 AH540:AI547 AH548:AH549 AH550:AI552 AH554:AI554 AH578:AI584">
    <cfRule type="cellIs" dxfId="364" priority="164" operator="greaterThan">
      <formula>0</formula>
    </cfRule>
  </conditionalFormatting>
  <conditionalFormatting sqref="AH556:AI563 AH567:AI567">
    <cfRule type="cellIs" dxfId="363" priority="165" operator="lessThan">
      <formula>0</formula>
    </cfRule>
  </conditionalFormatting>
  <conditionalFormatting sqref="AH564:AI566">
    <cfRule type="cellIs" dxfId="362" priority="166" operator="greaterThan">
      <formula>0</formula>
    </cfRule>
  </conditionalFormatting>
  <conditionalFormatting sqref="AO496:AO505">
    <cfRule type="cellIs" dxfId="36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911" t="s">
        <v>774</v>
      </c>
      <c r="E3" s="892"/>
      <c r="F3" s="892"/>
      <c r="G3" s="893"/>
      <c r="H3" s="910"/>
      <c r="I3" s="892"/>
      <c r="J3" s="892"/>
      <c r="K3" s="893"/>
      <c r="L3" s="910" t="s">
        <v>775</v>
      </c>
      <c r="M3" s="892"/>
      <c r="N3" s="892"/>
      <c r="O3" s="893"/>
      <c r="P3" s="910" t="s">
        <v>776</v>
      </c>
      <c r="Q3" s="893"/>
      <c r="R3" s="911" t="s">
        <v>777</v>
      </c>
      <c r="S3" s="892"/>
      <c r="T3" s="892"/>
      <c r="U3" s="893"/>
      <c r="V3" s="910" t="s">
        <v>778</v>
      </c>
      <c r="W3" s="893"/>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0.70411616820919221</v>
      </c>
      <c r="O6" s="787">
        <f>-SUMIFS(BV_Data_An_Cour!$AM:$AM,BV_Data_An_Cour!$AO:$AO,$Y6)-SUMIFS(BV_Data_An_Cour!$AM:$AM,BV_Data_An_Cour!$AO:$AO,$Z6)</f>
        <v>29315.25</v>
      </c>
      <c r="P6" s="790">
        <f t="shared" ref="P6:P14" si="1">IFERROR((M6-E6)/E6,0)</f>
        <v>0</v>
      </c>
      <c r="Q6" s="787">
        <f t="shared" ref="Q6:Q14" si="2">O6-G6</f>
        <v>29315.25</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-4260.5299999999697</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0.44631674433153079</v>
      </c>
      <c r="O14" s="800">
        <f>SUM(O6:O13)</f>
        <v>68105.11</v>
      </c>
      <c r="P14" s="804">
        <f t="shared" si="1"/>
        <v>0</v>
      </c>
      <c r="Q14" s="805">
        <f t="shared" si="2"/>
        <v>68105.11</v>
      </c>
      <c r="R14" s="803"/>
      <c r="S14" s="800">
        <f>SUM(S6:S13)</f>
        <v>162856.77999999994</v>
      </c>
      <c r="T14" s="801">
        <f t="shared" si="3"/>
        <v>0.42413254148829388</v>
      </c>
      <c r="U14" s="800">
        <f>SUM(U6:U13)</f>
        <v>69072.859999999928</v>
      </c>
      <c r="V14" s="804">
        <f t="shared" si="4"/>
        <v>0</v>
      </c>
      <c r="W14" s="805">
        <f>SUM(W6:W13)</f>
        <v>-967.74999999993634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0</v>
      </c>
      <c r="P38" s="574"/>
      <c r="Q38" s="575"/>
      <c r="R38" s="541"/>
      <c r="S38" s="678"/>
      <c r="T38" s="675"/>
      <c r="U38" s="787">
        <f>-SUMIFS(BV_Data_An_Prec!$AM:$AM,BV_Data_An_Prec!$AO:$AO,$Y38)-SUMIFS(BV_Data_An_Prec!$AM:$AM,BV_Data_An_Prec!$AO:$AO,$Z38)</f>
        <v>1697.5900000000001</v>
      </c>
      <c r="V38" s="574"/>
      <c r="W38" s="808">
        <f>O38-U38</f>
        <v>-1697.5900000000001</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0.47291466402770999</v>
      </c>
      <c r="O40" s="812">
        <f>O25+O36+O14+O38</f>
        <v>90104.36</v>
      </c>
      <c r="P40" s="814">
        <f>O41-G41</f>
        <v>0.47291466402770999</v>
      </c>
      <c r="Q40" s="812">
        <f>O40-G40</f>
        <v>90104.36</v>
      </c>
      <c r="R40" s="813"/>
      <c r="S40" s="810">
        <f>S25+S36+S14</f>
        <v>172621.03999999995</v>
      </c>
      <c r="T40" s="811">
        <f>IFERROR(U40/S40,0)</f>
        <v>0.43730335537313381</v>
      </c>
      <c r="U40" s="812">
        <f>U25+U36+U14+U38</f>
        <v>75487.759999999922</v>
      </c>
      <c r="V40" s="815">
        <f>O41-U41</f>
        <v>3.5611308654576179E-2</v>
      </c>
      <c r="W40" s="812">
        <f>O40-U40</f>
        <v>14616.600000000079</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0.47291466402770999</v>
      </c>
      <c r="P41" s="820"/>
      <c r="Q41" s="751" t="e">
        <f>Q40/G40</f>
        <v>#DIV/0!</v>
      </c>
      <c r="R41" s="816"/>
      <c r="S41" s="819"/>
      <c r="T41" s="817"/>
      <c r="U41" s="751">
        <f>IF(S40=0,0,U40/S40)</f>
        <v>0.43730335537313381</v>
      </c>
      <c r="V41" s="820"/>
      <c r="W41" s="751">
        <f>W40/U40</f>
        <v>0.19362874193114346</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60" priority="1" stopIfTrue="1">
      <formula>"esterreur(reference)"</formula>
    </cfRule>
  </conditionalFormatting>
  <conditionalFormatting sqref="I12:O13">
    <cfRule type="expression" dxfId="359" priority="2" stopIfTrue="1">
      <formula>"esterreur(reference)"</formula>
    </cfRule>
  </conditionalFormatting>
  <conditionalFormatting sqref="I16:O24">
    <cfRule type="expression" dxfId="358" priority="3" stopIfTrue="1">
      <formula>"esterreur(reference)"</formula>
    </cfRule>
  </conditionalFormatting>
  <conditionalFormatting sqref="I27:O35">
    <cfRule type="expression" dxfId="357" priority="4" stopIfTrue="1">
      <formula>"esterreur(reference)"</formula>
    </cfRule>
  </conditionalFormatting>
  <conditionalFormatting sqref="M2:O2 L2:L11">
    <cfRule type="expression" dxfId="356" priority="5" stopIfTrue="1">
      <formula>"esterreur(reference)"</formula>
    </cfRule>
  </conditionalFormatting>
  <conditionalFormatting sqref="O38">
    <cfRule type="expression" dxfId="355" priority="6" stopIfTrue="1">
      <formula>"esterreur(reference)"</formula>
    </cfRule>
  </conditionalFormatting>
  <conditionalFormatting sqref="R6:S6 U6">
    <cfRule type="expression" dxfId="354" priority="7" stopIfTrue="1">
      <formula>"esterreur(reference)"</formula>
    </cfRule>
  </conditionalFormatting>
  <conditionalFormatting sqref="T6:T13">
    <cfRule type="expression" dxfId="353" priority="8" stopIfTrue="1">
      <formula>"esterreur(reference)"</formula>
    </cfRule>
  </conditionalFormatting>
  <conditionalFormatting sqref="T16:T24">
    <cfRule type="expression" dxfId="352" priority="9" stopIfTrue="1">
      <formula>"esterreur(reference)"</formula>
    </cfRule>
  </conditionalFormatting>
  <conditionalFormatting sqref="T27:T35">
    <cfRule type="expression" dxfId="35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911" t="s">
        <v>774</v>
      </c>
      <c r="E3" s="892"/>
      <c r="F3" s="892"/>
      <c r="G3" s="893"/>
      <c r="H3" s="910"/>
      <c r="I3" s="892"/>
      <c r="J3" s="892"/>
      <c r="K3" s="893"/>
      <c r="L3" s="910" t="s">
        <v>775</v>
      </c>
      <c r="M3" s="892"/>
      <c r="N3" s="892"/>
      <c r="O3" s="893"/>
      <c r="P3" s="910" t="s">
        <v>776</v>
      </c>
      <c r="Q3" s="893"/>
      <c r="R3" s="911" t="s">
        <v>777</v>
      </c>
      <c r="S3" s="892"/>
      <c r="T3" s="892"/>
      <c r="U3" s="893"/>
      <c r="V3" s="910" t="s">
        <v>778</v>
      </c>
      <c r="W3" s="893"/>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0.64638575319127278</v>
      </c>
      <c r="O6" s="787">
        <f>-SUMIFS(BV_Data_An_Cour!$AN:$AN,BV_Data_An_Cour!$AO:$AO,$Y6)-SUMIFS(BV_Data_An_Cour!$AN:$AN,BV_Data_An_Cour!$AO:$AO,$Z6)</f>
        <v>269221.67</v>
      </c>
      <c r="P6" s="790">
        <f t="shared" ref="P6:P14" si="1">IFERROR((M6-E6)/E6,0)</f>
        <v>0</v>
      </c>
      <c r="Q6" s="787">
        <f t="shared" ref="Q6:Q14" si="2">O6-G6</f>
        <v>269221.67</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5438.8400000000256</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0.41812970278566886</v>
      </c>
      <c r="O14" s="800">
        <f>SUM(O6:O13)</f>
        <v>510771.31</v>
      </c>
      <c r="P14" s="804">
        <f t="shared" si="1"/>
        <v>0</v>
      </c>
      <c r="Q14" s="805">
        <f t="shared" si="2"/>
        <v>510771.31</v>
      </c>
      <c r="R14" s="803"/>
      <c r="S14" s="800">
        <f>SUM(S6:S13)</f>
        <v>1370942.35</v>
      </c>
      <c r="T14" s="801">
        <f t="shared" si="3"/>
        <v>0.40417725807361626</v>
      </c>
      <c r="U14" s="800">
        <f>SUM(U6:U13)</f>
        <v>554103.72</v>
      </c>
      <c r="V14" s="804">
        <f t="shared" si="4"/>
        <v>0</v>
      </c>
      <c r="W14" s="805">
        <f>SUM(W6:W13)</f>
        <v>-43332.409999999931</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-17178.509999999998</v>
      </c>
      <c r="P38" s="574"/>
      <c r="Q38" s="575"/>
      <c r="R38" s="541"/>
      <c r="S38" s="678"/>
      <c r="T38" s="675"/>
      <c r="U38" s="787">
        <f>-SUMIFS(BV_Data_An_Prec!$AN:$AN,BV_Data_An_Prec!$AO:$AO,$Y38)-SUMIFS(BV_Data_An_Prec!$AN:$AN,BV_Data_An_Prec!$AO:$AO,$Z38)</f>
        <v>7326.93</v>
      </c>
      <c r="V38" s="574"/>
      <c r="W38" s="808">
        <f>O38-U38</f>
        <v>-24505.439999999999</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0.43242406970887998</v>
      </c>
      <c r="O40" s="812">
        <f>O25+O36+O14+O38</f>
        <v>638893.72</v>
      </c>
      <c r="P40" s="814">
        <f>O41-G41</f>
        <v>0.43242406970887998</v>
      </c>
      <c r="Q40" s="812">
        <f>O40-G40</f>
        <v>638893.72</v>
      </c>
      <c r="R40" s="813"/>
      <c r="S40" s="810">
        <f>S25+S36+S14</f>
        <v>1413113.51</v>
      </c>
      <c r="T40" s="811">
        <f>U40/S40</f>
        <v>0.42005349591484692</v>
      </c>
      <c r="U40" s="812">
        <f>U25+U36+U14+U38</f>
        <v>593583.27</v>
      </c>
      <c r="V40" s="815">
        <f>O41-U41</f>
        <v>1.2370573794033057E-2</v>
      </c>
      <c r="W40" s="812">
        <f>O40-U40</f>
        <v>45310.449999999953</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0.43242406970887998</v>
      </c>
      <c r="P41" s="820"/>
      <c r="Q41" s="751" t="e">
        <f>Q40/G40</f>
        <v>#DIV/0!</v>
      </c>
      <c r="R41" s="816"/>
      <c r="S41" s="819"/>
      <c r="T41" s="817"/>
      <c r="U41" s="751">
        <f>IF(S40=0,0,U40/S40)</f>
        <v>0.42005349591484692</v>
      </c>
      <c r="V41" s="820"/>
      <c r="W41" s="751">
        <f>W40/U40</f>
        <v>7.6333772008095768E-2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50" priority="1" stopIfTrue="1">
      <formula>"esterreur(reference)"</formula>
    </cfRule>
  </conditionalFormatting>
  <conditionalFormatting sqref="I12:O13">
    <cfRule type="expression" dxfId="349" priority="2" stopIfTrue="1">
      <formula>"esterreur(reference)"</formula>
    </cfRule>
  </conditionalFormatting>
  <conditionalFormatting sqref="I16:O24">
    <cfRule type="expression" dxfId="348" priority="3" stopIfTrue="1">
      <formula>"esterreur(reference)"</formula>
    </cfRule>
  </conditionalFormatting>
  <conditionalFormatting sqref="I27:O35">
    <cfRule type="expression" dxfId="347" priority="4" stopIfTrue="1">
      <formula>"esterreur(reference)"</formula>
    </cfRule>
  </conditionalFormatting>
  <conditionalFormatting sqref="M2:O2 L2:L11">
    <cfRule type="expression" dxfId="346" priority="5" stopIfTrue="1">
      <formula>"esterreur(reference)"</formula>
    </cfRule>
  </conditionalFormatting>
  <conditionalFormatting sqref="O38">
    <cfRule type="expression" dxfId="345" priority="6" stopIfTrue="1">
      <formula>"esterreur(reference)"</formula>
    </cfRule>
  </conditionalFormatting>
  <conditionalFormatting sqref="R6:U13">
    <cfRule type="expression" dxfId="344" priority="7" stopIfTrue="1">
      <formula>"esterreur(reference)"</formula>
    </cfRule>
  </conditionalFormatting>
  <conditionalFormatting sqref="R16:U24">
    <cfRule type="expression" dxfId="343" priority="8" stopIfTrue="1">
      <formula>"esterreur(reference)"</formula>
    </cfRule>
  </conditionalFormatting>
  <conditionalFormatting sqref="R27:U35">
    <cfRule type="expression" dxfId="342" priority="9" stopIfTrue="1">
      <formula>"esterreur(reference)"</formula>
    </cfRule>
  </conditionalFormatting>
  <conditionalFormatting sqref="U38">
    <cfRule type="expression" dxfId="34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topLeftCell="AI1114"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356614.73</v>
      </c>
      <c r="P5" s="822">
        <v>369480.72</v>
      </c>
      <c r="Q5" s="822">
        <v>0</v>
      </c>
      <c r="R5" s="822">
        <v>0</v>
      </c>
      <c r="S5" s="822">
        <v>39623.86</v>
      </c>
      <c r="T5" s="822">
        <v>39623.86</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41136.25</v>
      </c>
      <c r="AN5" s="769">
        <f t="array" ref="AN5">INDEX(G5:R5,1,MATCH(Parametres!$B$3,G$1:R$1,0))*IF(OR(F5="L",F5="S",F5="I"),-1,1)</f>
        <v>356614.73</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92292.67</v>
      </c>
      <c r="P6" s="822">
        <v>93892.67</v>
      </c>
      <c r="Q6" s="822">
        <v>0</v>
      </c>
      <c r="R6" s="822">
        <v>0</v>
      </c>
      <c r="S6" s="822">
        <v>10254.74</v>
      </c>
      <c r="T6" s="822">
        <v>10254.74</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8525.9100000000035</v>
      </c>
      <c r="AN6" s="769">
        <f t="array" ref="AN6">INDEX(G6:R6,1,MATCH(Parametres!$B$3,G$1:R$1,0))*IF(OR(F6="L",F6="S",F6="I"),-1,1)</f>
        <v>92292.67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282742.15999999997</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-15781.96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12259.04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12216.74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10117.959999999999</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-275726</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88491.1</v>
      </c>
      <c r="P31" s="822">
        <v>90411.1</v>
      </c>
      <c r="Q31" s="822">
        <v>0</v>
      </c>
      <c r="R31" s="822">
        <v>0</v>
      </c>
      <c r="S31" s="822">
        <v>9832.34</v>
      </c>
      <c r="T31" s="822">
        <v>9832.34</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7511.7600000000093</v>
      </c>
      <c r="AN31" s="769">
        <f t="array" ref="AN31">INDEX(G31:R31,1,MATCH(Parametres!$B$3,G$1:R$1,0))*IF(OR(F31="L",F31="S",F31="I"),-1,1)</f>
        <v>88491.1</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75580.789999999994</v>
      </c>
      <c r="P33" s="822">
        <v>78470.039999999994</v>
      </c>
      <c r="Q33" s="822">
        <v>0</v>
      </c>
      <c r="R33" s="822">
        <v>0</v>
      </c>
      <c r="S33" s="822">
        <v>8397.8700000000008</v>
      </c>
      <c r="T33" s="822">
        <v>8397.8700000000008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7550.0199999999895</v>
      </c>
      <c r="AN33" s="769">
        <f t="array" ref="AN33">INDEX(G33:R33,1,MATCH(Parametres!$B$3,G$1:R$1,0))*IF(OR(F33="L",F33="S",F33="I"),-1,1)</f>
        <v>75580.789999999994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94350.66</v>
      </c>
      <c r="P35" s="822">
        <v>100773.74</v>
      </c>
      <c r="Q35" s="822">
        <v>0</v>
      </c>
      <c r="R35" s="822">
        <v>0</v>
      </c>
      <c r="S35" s="822">
        <v>10483.41</v>
      </c>
      <c r="T35" s="822">
        <v>10483.41</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15660.529999999999</v>
      </c>
      <c r="AN35" s="769">
        <f t="array" ref="AN35">INDEX(G35:R35,1,MATCH(Parametres!$B$3,G$1:R$1,0))*IF(OR(F35="L",F35="S",F35="I"),-1,1)</f>
        <v>94350.66</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31865.73</v>
      </c>
      <c r="P37" s="822">
        <v>34665.730000000003</v>
      </c>
      <c r="Q37" s="822">
        <v>0</v>
      </c>
      <c r="R37" s="822">
        <v>0</v>
      </c>
      <c r="S37" s="822">
        <v>3540.64</v>
      </c>
      <c r="T37" s="822">
        <v>3540.64</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7051.380000000001</v>
      </c>
      <c r="AN37" s="769">
        <f t="array" ref="AN37">INDEX(G37:R37,1,MATCH(Parametres!$B$3,G$1:R$1,0))*IF(OR(F37="L",F37="S",F37="I"),-1,1)</f>
        <v>31865.73</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104884.44</v>
      </c>
      <c r="P55" s="822">
        <v>109706.52</v>
      </c>
      <c r="Q55" s="822">
        <v>0</v>
      </c>
      <c r="R55" s="822">
        <v>0</v>
      </c>
      <c r="S55" s="822">
        <v>11653.83</v>
      </c>
      <c r="T55" s="822">
        <v>11653.83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10231.36</v>
      </c>
      <c r="AN55" s="769">
        <f t="array" ref="AN55">INDEX(G55:R55,1,MATCH(Parametres!$B$3,G$1:R$1,0))*IF(OR(F55="L",F55="S",F55="I"),-1,1)</f>
        <v>104884.44</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159943.79999999999</v>
      </c>
      <c r="P58" s="822">
        <v>166648.6</v>
      </c>
      <c r="Q58" s="822">
        <v>0</v>
      </c>
      <c r="R58" s="822">
        <v>0</v>
      </c>
      <c r="S58" s="822">
        <v>17771.53</v>
      </c>
      <c r="T58" s="822">
        <v>17771.53</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13234.440000000002</v>
      </c>
      <c r="AN58" s="769">
        <f t="array" ref="AN58">INDEX(G58:R58,1,MATCH(Parametres!$B$3,G$1:R$1,0))*IF(OR(F58="L",F58="S",F58="I"),-1,1)</f>
        <v>159943.79999999999</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66223.7</v>
      </c>
      <c r="P62" s="822">
        <v>68355.12</v>
      </c>
      <c r="Q62" s="822">
        <v>0</v>
      </c>
      <c r="R62" s="822">
        <v>0</v>
      </c>
      <c r="S62" s="822">
        <v>7358.19</v>
      </c>
      <c r="T62" s="822">
        <v>7358.19</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7053.4599999999991</v>
      </c>
      <c r="AN62" s="769">
        <f t="array" ref="AN62">INDEX(G62:R62,1,MATCH(Parametres!$B$3,G$1:R$1,0))*IF(OR(F62="L",F62="S",F62="I"),-1,1)</f>
        <v>66223.7</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27270.26</v>
      </c>
      <c r="P63" s="822">
        <v>28639.82</v>
      </c>
      <c r="Q63" s="822">
        <v>0</v>
      </c>
      <c r="R63" s="822">
        <v>0</v>
      </c>
      <c r="S63" s="822">
        <v>3030.03</v>
      </c>
      <c r="T63" s="822">
        <v>3030.03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3777.7299999999996</v>
      </c>
      <c r="AN63" s="769">
        <f t="array" ref="AN63">INDEX(G63:R63,1,MATCH(Parametres!$B$3,G$1:R$1,0))*IF(OR(F63="L",F63="S",F63="I"),-1,1)</f>
        <v>27270.26</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17973.2</v>
      </c>
      <c r="P64" s="822">
        <v>18593.939999999999</v>
      </c>
      <c r="Q64" s="822">
        <v>0</v>
      </c>
      <c r="R64" s="822">
        <v>0</v>
      </c>
      <c r="S64" s="822">
        <v>1997.02</v>
      </c>
      <c r="T64" s="822">
        <v>1997.02</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2274.1500000000015</v>
      </c>
      <c r="AN64" s="769">
        <f t="array" ref="AN64">INDEX(G64:R64,1,MATCH(Parametres!$B$3,G$1:R$1,0))*IF(OR(F64="L",F64="S",F64="I"),-1,1)</f>
        <v>17973.2</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117850.04</v>
      </c>
      <c r="P65" s="822">
        <v>121164.66</v>
      </c>
      <c r="Q65" s="822">
        <v>0</v>
      </c>
      <c r="R65" s="822">
        <v>0</v>
      </c>
      <c r="S65" s="822">
        <v>13094.45</v>
      </c>
      <c r="T65" s="822">
        <v>13094.45</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11909.169999999998</v>
      </c>
      <c r="AN65" s="769">
        <f t="array" ref="AN65">INDEX(G65:R65,1,MATCH(Parametres!$B$3,G$1:R$1,0))*IF(OR(F65="L",F65="S",F65="I"),-1,1)</f>
        <v>117850.04</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39108.639999999999</v>
      </c>
      <c r="P66" s="822">
        <v>40112.19</v>
      </c>
      <c r="Q66" s="822">
        <v>0</v>
      </c>
      <c r="R66" s="822">
        <v>0</v>
      </c>
      <c r="S66" s="822">
        <v>4345.3999999999996</v>
      </c>
      <c r="T66" s="822">
        <v>4345.3999999999996</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4731.0800000000017</v>
      </c>
      <c r="AN66" s="769">
        <f t="array" ref="AN66">INDEX(G66:R66,1,MATCH(Parametres!$B$3,G$1:R$1,0))*IF(OR(F66="L",F66="S",F66="I"),-1,1)</f>
        <v>39108.639999999999</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23060.54</v>
      </c>
      <c r="P67" s="822">
        <v>23844.53</v>
      </c>
      <c r="Q67" s="822">
        <v>0</v>
      </c>
      <c r="R67" s="822">
        <v>0</v>
      </c>
      <c r="S67" s="822">
        <v>2562.2800000000002</v>
      </c>
      <c r="T67" s="822">
        <v>2562.2800000000002</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2760.75</v>
      </c>
      <c r="AN67" s="769">
        <f t="array" ref="AN67">INDEX(G67:R67,1,MATCH(Parametres!$B$3,G$1:R$1,0))*IF(OR(F67="L",F67="S",F67="I"),-1,1)</f>
        <v>23060.54</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19461.45</v>
      </c>
      <c r="P68" s="822">
        <v>21285.86</v>
      </c>
      <c r="Q68" s="822">
        <v>0</v>
      </c>
      <c r="R68" s="822">
        <v>0</v>
      </c>
      <c r="S68" s="822">
        <v>2162.38</v>
      </c>
      <c r="T68" s="822">
        <v>2162.38</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5596.9000000000015</v>
      </c>
      <c r="AN68" s="769">
        <f t="array" ref="AN68">INDEX(G68:R68,1,MATCH(Parametres!$B$3,G$1:R$1,0))*IF(OR(F68="L",F68="S",F68="I"),-1,1)</f>
        <v>19461.45</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28678.57</v>
      </c>
      <c r="P81" s="822">
        <v>28872.34</v>
      </c>
      <c r="Q81" s="822">
        <v>0</v>
      </c>
      <c r="R81" s="822">
        <v>0</v>
      </c>
      <c r="S81" s="822">
        <v>3186.51</v>
      </c>
      <c r="T81" s="822">
        <v>3186.51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802.22999999999956</v>
      </c>
      <c r="AN81" s="769">
        <f t="array" ref="AN81">INDEX(G81:R81,1,MATCH(Parametres!$B$3,G$1:R$1,0))*IF(OR(F81="L",F81="S",F81="I"),-1,1)</f>
        <v>28678.57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18478.41</v>
      </c>
      <c r="P83" s="822">
        <v>18594.71</v>
      </c>
      <c r="Q83" s="822">
        <v>0</v>
      </c>
      <c r="R83" s="822">
        <v>0</v>
      </c>
      <c r="S83" s="822">
        <v>2053.16</v>
      </c>
      <c r="T83" s="822">
        <v>2053.16</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470.68000000000029</v>
      </c>
      <c r="AN83" s="769">
        <f t="array" ref="AN83">INDEX(G83:R83,1,MATCH(Parametres!$B$3,G$1:R$1,0))*IF(OR(F83="L",F83="S",F83="I"),-1,1)</f>
        <v>18478.41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58039.05</v>
      </c>
      <c r="P85" s="822">
        <v>58786.76</v>
      </c>
      <c r="Q85" s="822">
        <v>0</v>
      </c>
      <c r="R85" s="822">
        <v>0</v>
      </c>
      <c r="S85" s="822">
        <v>6448.78</v>
      </c>
      <c r="T85" s="822">
        <v>6448.78</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1774.75</v>
      </c>
      <c r="AN85" s="769">
        <f t="array" ref="AN85">INDEX(G85:R85,1,MATCH(Parametres!$B$3,G$1:R$1,0))*IF(OR(F85="L",F85="S",F85="I"),-1,1)</f>
        <v>58039.05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14685.82</v>
      </c>
      <c r="P86" s="822">
        <v>14823.96</v>
      </c>
      <c r="Q86" s="822">
        <v>0</v>
      </c>
      <c r="R86" s="822">
        <v>0</v>
      </c>
      <c r="S86" s="822">
        <v>1631.76</v>
      </c>
      <c r="T86" s="822">
        <v>1631.76</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441.36000000000058</v>
      </c>
      <c r="AN86" s="769">
        <f t="array" ref="AN86">INDEX(G86:R86,1,MATCH(Parametres!$B$3,G$1:R$1,0))*IF(OR(F86="L",F86="S",F86="I"),-1,1)</f>
        <v>14685.82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8268.42</v>
      </c>
      <c r="P87" s="822">
        <v>8361.33</v>
      </c>
      <c r="Q87" s="822">
        <v>0</v>
      </c>
      <c r="R87" s="822">
        <v>0</v>
      </c>
      <c r="S87" s="822">
        <v>918.71</v>
      </c>
      <c r="T87" s="822">
        <v>918.71</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308.07999999999993</v>
      </c>
      <c r="AN87" s="769">
        <f t="array" ref="AN87">INDEX(G87:R87,1,MATCH(Parametres!$B$3,G$1:R$1,0))*IF(OR(F87="L",F87="S",F87="I"),-1,1)</f>
        <v>8268.42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14965.35</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10380.83</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9845.19</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3264.12</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9760.27</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46739.48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1098.1600000000001</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14268.53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29175.77</v>
      </c>
      <c r="P180" s="822">
        <v>30555.74</v>
      </c>
      <c r="Q180" s="822">
        <v>0</v>
      </c>
      <c r="R180" s="822">
        <v>0</v>
      </c>
      <c r="S180" s="822">
        <v>3241.75</v>
      </c>
      <c r="T180" s="822">
        <v>3241.75</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3801.9900000000016</v>
      </c>
      <c r="AN180" s="769">
        <f t="array" ref="AN180">INDEX(G180:R180,1,MATCH(Parametres!$B$3,G$1:R$1,0))*IF(OR(F180="L",F180="S",F180="I"),-1,1)</f>
        <v>29175.77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53.47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31597.71</v>
      </c>
      <c r="P194" s="822">
        <v>32893.54</v>
      </c>
      <c r="Q194" s="822">
        <v>0</v>
      </c>
      <c r="R194" s="822">
        <v>0</v>
      </c>
      <c r="S194" s="822">
        <v>3510.86</v>
      </c>
      <c r="T194" s="822">
        <v>3510.86</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2161.3099999999977</v>
      </c>
      <c r="AN194" s="769">
        <f t="array" ref="AN194">INDEX(G194:R194,1,MATCH(Parametres!$B$3,G$1:R$1,0))*IF(OR(F194="L",F194="S",F194="I"),-1,1)</f>
        <v>31597.71</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16338.34</v>
      </c>
      <c r="P195" s="822">
        <v>17209.95</v>
      </c>
      <c r="Q195" s="822">
        <v>0</v>
      </c>
      <c r="R195" s="822">
        <v>0</v>
      </c>
      <c r="S195" s="822">
        <v>1815.37</v>
      </c>
      <c r="T195" s="822">
        <v>1815.37</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1176.42</v>
      </c>
      <c r="AN195" s="769">
        <f t="array" ref="AN195">INDEX(G195:R195,1,MATCH(Parametres!$B$3,G$1:R$1,0))*IF(OR(F195="L",F195="S",F195="I"),-1,1)</f>
        <v>16338.34</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77930.09</v>
      </c>
      <c r="P197" s="822">
        <v>83509.8</v>
      </c>
      <c r="Q197" s="822">
        <v>0</v>
      </c>
      <c r="R197" s="822">
        <v>0</v>
      </c>
      <c r="S197" s="822">
        <v>8658.9</v>
      </c>
      <c r="T197" s="822">
        <v>8658.9</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7754.8099999999977</v>
      </c>
      <c r="AN197" s="769">
        <f t="array" ref="AN197">INDEX(G197:R197,1,MATCH(Parametres!$B$3,G$1:R$1,0))*IF(OR(F197="L",F197="S",F197="I"),-1,1)</f>
        <v>77930.09</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15084.3</v>
      </c>
      <c r="P198" s="822">
        <v>16166.54</v>
      </c>
      <c r="Q198" s="822">
        <v>0</v>
      </c>
      <c r="R198" s="822">
        <v>0</v>
      </c>
      <c r="S198" s="822">
        <v>1676.03</v>
      </c>
      <c r="T198" s="822">
        <v>1676.03</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1184.4599999999991</v>
      </c>
      <c r="AN198" s="769">
        <f t="array" ref="AN198">INDEX(G198:R198,1,MATCH(Parametres!$B$3,G$1:R$1,0))*IF(OR(F198="L",F198="S",F198="I"),-1,1)</f>
        <v>15084.3</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10422.35</v>
      </c>
      <c r="P199" s="822">
        <v>10901.9</v>
      </c>
      <c r="Q199" s="822">
        <v>0</v>
      </c>
      <c r="R199" s="822">
        <v>0</v>
      </c>
      <c r="S199" s="822">
        <v>1158.04</v>
      </c>
      <c r="T199" s="822">
        <v>1158.04</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588.22000000000116</v>
      </c>
      <c r="AN199" s="769">
        <f t="array" ref="AN199">INDEX(G199:R199,1,MATCH(Parametres!$B$3,G$1:R$1,0))*IF(OR(F199="L",F199="S",F199="I"),-1,1)</f>
        <v>10422.35</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932.45</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5233.8100000000004</v>
      </c>
      <c r="P231" s="822">
        <v>5511.02</v>
      </c>
      <c r="Q231" s="822">
        <v>0</v>
      </c>
      <c r="R231" s="822">
        <v>0</v>
      </c>
      <c r="S231" s="822">
        <v>581.53</v>
      </c>
      <c r="T231" s="822">
        <v>581.53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444.19000000000051</v>
      </c>
      <c r="AN231" s="769">
        <f t="array" ref="AN231">INDEX(G231:R231,1,MATCH(Parametres!$B$3,G$1:R$1,0))*IF(OR(F231="L",F231="S",F231="I"),-1,1)</f>
        <v>5233.8100000000004</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3066.87</v>
      </c>
      <c r="P232" s="822">
        <v>3251.68</v>
      </c>
      <c r="Q232" s="822">
        <v>0</v>
      </c>
      <c r="R232" s="822">
        <v>0</v>
      </c>
      <c r="S232" s="822">
        <v>340.76</v>
      </c>
      <c r="T232" s="822">
        <v>340.76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296.13000000000011</v>
      </c>
      <c r="AN232" s="769">
        <f t="array" ref="AN232">INDEX(G232:R232,1,MATCH(Parametres!$B$3,G$1:R$1,0))*IF(OR(F232="L",F232="S",F232="I"),-1,1)</f>
        <v>3066.87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5010.18</v>
      </c>
      <c r="P234" s="822">
        <v>5314.89</v>
      </c>
      <c r="Q234" s="822">
        <v>0</v>
      </c>
      <c r="R234" s="822">
        <v>0</v>
      </c>
      <c r="S234" s="822">
        <v>556.69000000000005</v>
      </c>
      <c r="T234" s="822">
        <v>556.69000000000005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499.19000000000051</v>
      </c>
      <c r="AN234" s="769">
        <f t="array" ref="AN234">INDEX(G234:R234,1,MATCH(Parametres!$B$3,G$1:R$1,0))*IF(OR(F234="L",F234="S",F234="I"),-1,1)</f>
        <v>5010.18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1891.46</v>
      </c>
      <c r="P235" s="822">
        <v>1983.86</v>
      </c>
      <c r="Q235" s="822">
        <v>0</v>
      </c>
      <c r="R235" s="822">
        <v>0</v>
      </c>
      <c r="S235" s="822">
        <v>210.16</v>
      </c>
      <c r="T235" s="822">
        <v>210.16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506.06999999999994</v>
      </c>
      <c r="AN235" s="769">
        <f t="array" ref="AN235">INDEX(G235:R235,1,MATCH(Parametres!$B$3,G$1:R$1,0))*IF(OR(F235="L",F235="S",F235="I"),-1,1)</f>
        <v>1891.46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1533.36</v>
      </c>
      <c r="P236" s="822">
        <v>1625.76</v>
      </c>
      <c r="Q236" s="822">
        <v>0</v>
      </c>
      <c r="R236" s="822">
        <v>0</v>
      </c>
      <c r="S236" s="822">
        <v>170.37</v>
      </c>
      <c r="T236" s="822">
        <v>170.37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148.05999999999995</v>
      </c>
      <c r="AN236" s="769">
        <f t="array" ref="AN236">INDEX(G236:R236,1,MATCH(Parametres!$B$3,G$1:R$1,0))*IF(OR(F236="L",F236="S",F236="I"),-1,1)</f>
        <v>1533.36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176727.91</v>
      </c>
      <c r="P248" s="822">
        <v>176827.91</v>
      </c>
      <c r="Q248" s="822">
        <v>0</v>
      </c>
      <c r="R248" s="822">
        <v>0</v>
      </c>
      <c r="S248" s="822">
        <v>19636.43</v>
      </c>
      <c r="T248" s="822">
        <v>19636.43</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5401.9599999999919</v>
      </c>
      <c r="AN248" s="769">
        <f t="array" ref="AN248">INDEX(G248:R248,1,MATCH(Parametres!$B$3,G$1:R$1,0))*IF(OR(F248="L",F248="S",F248="I"),-1,1)</f>
        <v>176727.91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10576.18</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3579.15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1976.88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213150.44</v>
      </c>
      <c r="P271" s="822">
        <v>234465.44</v>
      </c>
      <c r="Q271" s="822">
        <v>0</v>
      </c>
      <c r="R271" s="822">
        <v>0</v>
      </c>
      <c r="S271" s="822">
        <v>23683.38</v>
      </c>
      <c r="T271" s="822">
        <v>23683.38</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42630</v>
      </c>
      <c r="AN271" s="769">
        <f t="array" ref="AN271">INDEX(G271:R271,1,MATCH(Parametres!$B$3,G$1:R$1,0))*IF(OR(F271="L",F271="S",F271="I"),-1,1)</f>
        <v>213150.44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142100.29999999999</v>
      </c>
      <c r="P272" s="822">
        <v>156310.29999999999</v>
      </c>
      <c r="Q272" s="822">
        <v>0</v>
      </c>
      <c r="R272" s="822">
        <v>0</v>
      </c>
      <c r="S272" s="822">
        <v>15788.92</v>
      </c>
      <c r="T272" s="822">
        <v>15788.92</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28419.999999999985</v>
      </c>
      <c r="AN272" s="769">
        <f t="array" ref="AN272">INDEX(G272:R272,1,MATCH(Parametres!$B$3,G$1:R$1,0))*IF(OR(F272="L",F272="S",F272="I"),-1,1)</f>
        <v>142100.29999999999</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213150.44</v>
      </c>
      <c r="P274" s="822">
        <v>234465.44</v>
      </c>
      <c r="Q274" s="822">
        <v>0</v>
      </c>
      <c r="R274" s="822">
        <v>0</v>
      </c>
      <c r="S274" s="822">
        <v>23683.38</v>
      </c>
      <c r="T274" s="822">
        <v>23683.38</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42630</v>
      </c>
      <c r="AN274" s="769">
        <f t="array" ref="AN274">INDEX(G274:R274,1,MATCH(Parametres!$B$3,G$1:R$1,0))*IF(OR(F274="L",F274="S",F274="I"),-1,1)</f>
        <v>213150.44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71050.149999999994</v>
      </c>
      <c r="P275" s="822">
        <v>78155.149999999994</v>
      </c>
      <c r="Q275" s="822">
        <v>0</v>
      </c>
      <c r="R275" s="822">
        <v>0</v>
      </c>
      <c r="S275" s="822">
        <v>7894.46</v>
      </c>
      <c r="T275" s="822">
        <v>7894.46</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14209.999999999993</v>
      </c>
      <c r="AN275" s="769">
        <f t="array" ref="AN275">INDEX(G275:R275,1,MATCH(Parametres!$B$3,G$1:R$1,0))*IF(OR(F275="L",F275="S",F275="I"),-1,1)</f>
        <v>71050.149999999994</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71050.149999999994</v>
      </c>
      <c r="P276" s="822">
        <v>78155.149999999994</v>
      </c>
      <c r="Q276" s="822">
        <v>0</v>
      </c>
      <c r="R276" s="822">
        <v>0</v>
      </c>
      <c r="S276" s="822">
        <v>7894.46</v>
      </c>
      <c r="T276" s="822">
        <v>7894.46</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14209.999999999993</v>
      </c>
      <c r="AN276" s="769">
        <f t="array" ref="AN276">INDEX(G276:R276,1,MATCH(Parametres!$B$3,G$1:R$1,0))*IF(OR(F276="L",F276="S",F276="I"),-1,1)</f>
        <v>71050.149999999994</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25358.37</v>
      </c>
      <c r="P285" s="822">
        <v>25934.37</v>
      </c>
      <c r="Q285" s="822">
        <v>0</v>
      </c>
      <c r="R285" s="822">
        <v>0</v>
      </c>
      <c r="S285" s="822">
        <v>2817.6</v>
      </c>
      <c r="T285" s="822">
        <v>2817.6</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1170.8999999999978</v>
      </c>
      <c r="AN285" s="769">
        <f t="array" ref="AN285">INDEX(G285:R285,1,MATCH(Parametres!$B$3,G$1:R$1,0))*IF(OR(F285="L",F285="S",F285="I"),-1,1)</f>
        <v>25358.37</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16385.09</v>
      </c>
      <c r="P286" s="822">
        <v>16769.09</v>
      </c>
      <c r="Q286" s="822">
        <v>0</v>
      </c>
      <c r="R286" s="822">
        <v>0</v>
      </c>
      <c r="S286" s="822">
        <v>1820.57</v>
      </c>
      <c r="T286" s="822">
        <v>1820.57</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780.60000000000036</v>
      </c>
      <c r="AN286" s="769">
        <f t="array" ref="AN286">INDEX(G286:R286,1,MATCH(Parametres!$B$3,G$1:R$1,0))*IF(OR(F286="L",F286="S",F286="I"),-1,1)</f>
        <v>16385.09</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32196.38</v>
      </c>
      <c r="P288" s="822">
        <v>32772.379999999997</v>
      </c>
      <c r="Q288" s="822">
        <v>0</v>
      </c>
      <c r="R288" s="822">
        <v>0</v>
      </c>
      <c r="S288" s="822">
        <v>3577.38</v>
      </c>
      <c r="T288" s="822">
        <v>3577.38</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1870.4700000000012</v>
      </c>
      <c r="AN288" s="769">
        <f t="array" ref="AN288">INDEX(G288:R288,1,MATCH(Parametres!$B$3,G$1:R$1,0))*IF(OR(F288="L",F288="S",F288="I"),-1,1)</f>
        <v>32196.38</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13398.2</v>
      </c>
      <c r="P289" s="822">
        <v>13590.2</v>
      </c>
      <c r="Q289" s="822">
        <v>0</v>
      </c>
      <c r="R289" s="822">
        <v>0</v>
      </c>
      <c r="S289" s="822">
        <v>1488.69</v>
      </c>
      <c r="T289" s="822">
        <v>1488.69</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564.07000000000153</v>
      </c>
      <c r="AN289" s="769">
        <f t="array" ref="AN289">INDEX(G289:R289,1,MATCH(Parametres!$B$3,G$1:R$1,0))*IF(OR(F289="L",F289="S",F289="I"),-1,1)</f>
        <v>13398.2</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10293.469999999999</v>
      </c>
      <c r="P290" s="822">
        <v>10485.469999999999</v>
      </c>
      <c r="Q290" s="822">
        <v>0</v>
      </c>
      <c r="R290" s="822">
        <v>0</v>
      </c>
      <c r="S290" s="822">
        <v>1143.72</v>
      </c>
      <c r="T290" s="822">
        <v>1143.72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390.28999999999905</v>
      </c>
      <c r="AN290" s="769">
        <f t="array" ref="AN290">INDEX(G290:R290,1,MATCH(Parametres!$B$3,G$1:R$1,0))*IF(OR(F290="L",F290="S",F290="I"),-1,1)</f>
        <v>10293.469999999999</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1000.57</v>
      </c>
      <c r="P330" s="822">
        <v>1000.57</v>
      </c>
      <c r="Q330" s="822">
        <v>0</v>
      </c>
      <c r="R330" s="822">
        <v>0</v>
      </c>
      <c r="S330" s="822">
        <v>111.17</v>
      </c>
      <c r="T330" s="822">
        <v>111.17</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1000.57</v>
      </c>
      <c r="AN330" s="769">
        <f t="array" ref="AN330">INDEX(G330:R330,1,MATCH(Parametres!$B$3,G$1:R$1,0))*IF(OR(F330="L",F330="S",F330="I"),-1,1)</f>
        <v>1000.57</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20979.13</v>
      </c>
      <c r="P332" s="822">
        <v>20979.13</v>
      </c>
      <c r="Q332" s="822">
        <v>0</v>
      </c>
      <c r="R332" s="822">
        <v>0</v>
      </c>
      <c r="S332" s="822">
        <v>2331.0100000000002</v>
      </c>
      <c r="T332" s="822">
        <v>2331.0100000000002</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9686.3900000000012</v>
      </c>
      <c r="AN332" s="769">
        <f t="array" ref="AN332">INDEX(G332:R332,1,MATCH(Parametres!$B$3,G$1:R$1,0))*IF(OR(F332="L",F332="S",F332="I"),-1,1)</f>
        <v>20979.13</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1519086.8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185854.32</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54858.76</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595486.79</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-183997.75</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61174.84</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76765.850000000006</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1169611.6200000001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605452.96</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-80808.67</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0</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-59948.02</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35498.699999999997</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-431082.35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-48</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0</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23473499.399999999</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254320.54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2198777.66</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541055.77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565845.03</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76789.16</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18796.36</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2703.61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-34033.11</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22.68</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30466.16</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21742.97</v>
      </c>
      <c r="P447" s="822">
        <v>27566.93</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7588.0500000000011</v>
      </c>
      <c r="AN447" s="769">
        <f t="array" ref="AN447">INDEX(G447:R447,1,MATCH(Parametres!$B$3,G$1:R$1,0))*IF(OR(F447="L",F447="S",F447="I"),-1,1)</f>
        <v>21742.97</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4851.3900000000003</v>
      </c>
      <c r="P448" s="822">
        <v>9055.58</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4535.25</v>
      </c>
      <c r="AN448" s="769">
        <f t="array" ref="AN448">INDEX(G448:R448,1,MATCH(Parametres!$B$3,G$1:R$1,0))*IF(OR(F448="L",F448="S",F448="I"),-1,1)</f>
        <v>4851.3900000000003</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6496.16</v>
      </c>
      <c r="P449" s="822">
        <v>11003.53</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-834.77000000000044</v>
      </c>
      <c r="AN449" s="769">
        <f t="array" ref="AN449">INDEX(G449:R449,1,MATCH(Parametres!$B$3,G$1:R$1,0))*IF(OR(F449="L",F449="S",F449="I"),-1,1)</f>
        <v>6496.16</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348.98</v>
      </c>
      <c r="P450" s="822">
        <v>2372.1</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-128.07</v>
      </c>
      <c r="AN450" s="769">
        <f t="array" ref="AN450">INDEX(G450:R450,1,MATCH(Parametres!$B$3,G$1:R$1,0))*IF(OR(F450="L",F450="S",F450="I"),-1,1)</f>
        <v>348.98</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394500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-12502.59</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70721.87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7361.94</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522.34</v>
      </c>
      <c r="P460" s="822">
        <v>-750.73</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-50901.04</v>
      </c>
      <c r="AN460" s="769">
        <f t="array" ref="AN460">INDEX(G460:R460,1,MATCH(Parametres!$B$3,G$1:R$1,0))*IF(OR(F460="L",F460="S",F460="I"),-1,1)</f>
        <v>522.34</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212526.85</v>
      </c>
      <c r="P468" s="822">
        <v>248537.48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21911.089999999997</v>
      </c>
      <c r="AN468" s="769">
        <f t="array" ref="AN468">INDEX(G468:R468,1,MATCH(Parametres!$B$3,G$1:R$1,0))*IF(OR(F468="L",F468="S",F468="I"),-1,1)</f>
        <v>212526.85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-95218.12</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1377375.88</v>
      </c>
      <c r="P492" s="822">
        <v>520332.44</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-597870.91999999993</v>
      </c>
      <c r="AN492" s="769">
        <f t="array" ref="AN492">INDEX(G492:R492,1,MATCH(Parametres!$B$3,G$1:R$1,0))*IF(OR(F492="L",F492="S",F492="I"),-1,1)</f>
        <v>-1377375.88</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-3574.2</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3581.8</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3357</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23704719.93</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3033925.62</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-41476.29</v>
      </c>
      <c r="P522" s="822">
        <v>-32456.41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6475.3799999999974</v>
      </c>
      <c r="AN522" s="769">
        <f t="array" ref="AN522">INDEX(G522:R522,1,MATCH(Parametres!$B$3,G$1:R$1,0))*IF(OR(F522="L",F522="S",F522="I"),-1,1)</f>
        <v>41476.29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20082.73</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161938.46</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788498.94</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-3672.38</v>
      </c>
      <c r="P545" s="822">
        <v>-8158.23</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21174.370000000003</v>
      </c>
      <c r="AN545" s="769">
        <f t="array" ref="AN545">INDEX(G545:R545,1,MATCH(Parametres!$B$3,G$1:R$1,0))*IF(OR(F545="L",F545="S",F545="I"),-1,1)</f>
        <v>3672.38</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8929.7900000000009</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188743.58</v>
      </c>
      <c r="P554" s="822">
        <v>182690.6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99.820000000006985</v>
      </c>
      <c r="AN554" s="769">
        <f t="array" ref="AN554">INDEX(G554:R554,1,MATCH(Parametres!$B$3,G$1:R$1,0))*IF(OR(F554="L",F554="S",F554="I"),-1,1)</f>
        <v>-188743.58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0</v>
      </c>
      <c r="P557" s="822">
        <v>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0</v>
      </c>
      <c r="AN557" s="769">
        <f t="array" ref="AN557">INDEX(G557:R557,1,MATCH(Parametres!$B$3,G$1:R$1,0))*IF(OR(F557="L",F557="S",F557="I"),-1,1)</f>
        <v>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32686</v>
      </c>
      <c r="P562" s="822">
        <v>40686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-11550</v>
      </c>
      <c r="AN562" s="769">
        <f t="array" ref="AN562">INDEX(G562:R562,1,MATCH(Parametres!$B$3,G$1:R$1,0))*IF(OR(F562="L",F562="S",F562="I"),-1,1)</f>
        <v>-32686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368</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3525492.13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80</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3902647.15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50</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391398.43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9</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65212399.560000002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989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7767970.7599999998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219</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10980786.26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332</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545214.92000000004</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1988</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19867.259999999998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155</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541760.42000000004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3466</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316180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1853</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459985.65</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2725</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460547.21</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2976</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9793</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88</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217134.65</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1441</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115903.52</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323</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462428.71</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1509</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31160.29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2711</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54692.13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102</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47559.64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83</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424138.6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370</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109767.02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94</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8601.49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52</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1941.92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4</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553727.87</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279</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180008.25</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378</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36873.93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92</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30744.35</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144</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12790.61</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80</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551984.06000000006</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1792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457412.91</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1598</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350585.33</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1755</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1236169.8700000001</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3181</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232960.15</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256</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114465.01</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1668</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441133.78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554460.32999999996</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3427532.61</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3737583.25</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381754.99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64661256.939999998</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315330.03999999998</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7694673.8799999999</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10465603.810000001</v>
      </c>
      <c r="P970" s="822">
        <v>10645595.92</v>
      </c>
      <c r="Q970" s="822">
        <v>0</v>
      </c>
      <c r="R970" s="822">
        <v>0</v>
      </c>
      <c r="S970" s="822">
        <v>1162844.8700000001</v>
      </c>
      <c r="T970" s="822">
        <v>1162844.8700000001</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546799.83000000007</v>
      </c>
      <c r="AN970" s="769">
        <f t="array" ref="AN970">INDEX(G970:R970,1,MATCH(Parametres!$B$3,G$1:R$1,0))*IF(OR(F970="L",F970="S",F970="I"),-1,1)</f>
        <v>10465603.810000001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139320.18</v>
      </c>
      <c r="P971" s="822">
        <v>145441.63</v>
      </c>
      <c r="Q971" s="822">
        <v>0</v>
      </c>
      <c r="R971" s="822">
        <v>0</v>
      </c>
      <c r="S971" s="822">
        <v>15480.02</v>
      </c>
      <c r="T971" s="822">
        <v>15480.02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15345.179999999993</v>
      </c>
      <c r="AN971" s="769">
        <f t="array" ref="AN971">INDEX(G971:R971,1,MATCH(Parametres!$B$3,G$1:R$1,0))*IF(OR(F971="L",F971="S",F971="I"),-1,1)</f>
        <v>139320.18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71.05</v>
      </c>
      <c r="P972" s="822">
        <v>87.26</v>
      </c>
      <c r="Q972" s="822">
        <v>0</v>
      </c>
      <c r="R972" s="822">
        <v>0</v>
      </c>
      <c r="S972" s="822">
        <v>7.89</v>
      </c>
      <c r="T972" s="822">
        <v>7.89</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0</v>
      </c>
      <c r="AN972" s="769">
        <f t="array" ref="AN972">INDEX(G972:R972,1,MATCH(Parametres!$B$3,G$1:R$1,0))*IF(OR(F972="L",F972="S",F972="I"),-1,1)</f>
        <v>71.05</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5411.13</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133690.32999999999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73198.44</v>
      </c>
      <c r="P980" s="822">
        <v>79764.27</v>
      </c>
      <c r="Q980" s="822">
        <v>0</v>
      </c>
      <c r="R980" s="822">
        <v>0</v>
      </c>
      <c r="S980" s="822">
        <v>8133.16</v>
      </c>
      <c r="T980" s="822">
        <v>8133.16</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14898.840000000004</v>
      </c>
      <c r="AN980" s="769">
        <f t="array" ref="AN980">INDEX(G980:R980,1,MATCH(Parametres!$B$3,G$1:R$1,0))*IF(OR(F980="L",F980="S",F980="I"),-1,1)</f>
        <v>73198.44</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158025.38</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144350.82999999999</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3134.95</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37030.839999999997</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14887.04</v>
      </c>
      <c r="P988" s="822">
        <v>14887.04</v>
      </c>
      <c r="Q988" s="822">
        <v>0</v>
      </c>
      <c r="R988" s="822">
        <v>0</v>
      </c>
      <c r="S988" s="822">
        <v>1654.12</v>
      </c>
      <c r="T988" s="822">
        <v>1654.12</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0</v>
      </c>
      <c r="AN988" s="769">
        <f t="array" ref="AN988">INDEX(G988:R988,1,MATCH(Parametres!$B$3,G$1:R$1,0))*IF(OR(F988="L",F988="S",F988="I"),-1,1)</f>
        <v>14887.04</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3440.71</v>
      </c>
      <c r="P989" s="822">
        <v>3440.71</v>
      </c>
      <c r="Q989" s="822">
        <v>0</v>
      </c>
      <c r="R989" s="822">
        <v>0</v>
      </c>
      <c r="S989" s="822">
        <v>382.3</v>
      </c>
      <c r="T989" s="822">
        <v>382.3</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0</v>
      </c>
      <c r="AN989" s="769">
        <f t="array" ref="AN989">INDEX(G989:R989,1,MATCH(Parametres!$B$3,G$1:R$1,0))*IF(OR(F989="L",F989="S",F989="I"),-1,1)</f>
        <v>3440.71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89630.28</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316278.13</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9256.49</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8955.41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147281.43</v>
      </c>
      <c r="P1002" s="822">
        <v>149776.22</v>
      </c>
      <c r="Q1002" s="822">
        <v>0</v>
      </c>
      <c r="R1002" s="822">
        <v>0</v>
      </c>
      <c r="S1002" s="822">
        <v>16364.6</v>
      </c>
      <c r="T1002" s="822">
        <v>16364.6</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12318.859999999986</v>
      </c>
      <c r="AN1002" s="769">
        <f t="array" ref="AN1002">INDEX(G1002:R1002,1,MATCH(Parametres!$B$3,G$1:R$1,0))*IF(OR(F1002="L",F1002="S",F1002="I"),-1,1)</f>
        <v>147281.43</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30223.61</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2342.6799999999998</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752.19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17178.509999999998</v>
      </c>
      <c r="P1011" s="822">
        <v>17178.509999999998</v>
      </c>
      <c r="Q1011" s="822">
        <v>0</v>
      </c>
      <c r="R1011" s="822">
        <v>0</v>
      </c>
      <c r="S1011" s="822">
        <v>1908.72</v>
      </c>
      <c r="T1011" s="822">
        <v>1908.72</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0</v>
      </c>
      <c r="AN1011" s="769">
        <f t="array" ref="AN1011">INDEX(G1011:R1011,1,MATCH(Parametres!$B$3,G$1:R$1,0))*IF(OR(F1011="L",F1011="S",F1011="I"),-1,1)</f>
        <v>17178.509999999998</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424137.3</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120485.94</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24395.94</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23583.25</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9896.56</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393297.48</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314290.67</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274026.44</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1022057.22</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201293.11</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83288.66</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11045.11</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122239.59</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7502.89</v>
      </c>
      <c r="P1107" s="822">
        <v>7502.89</v>
      </c>
      <c r="Q1107" s="822">
        <v>0</v>
      </c>
      <c r="R1107" s="822">
        <v>0</v>
      </c>
      <c r="S1107" s="822">
        <v>833.65</v>
      </c>
      <c r="T1107" s="822">
        <v>833.65</v>
      </c>
      <c r="U1107" s="822">
        <v>0</v>
      </c>
      <c r="V1107" s="822">
        <v>0</v>
      </c>
      <c r="W1107" s="822">
        <v>0</v>
      </c>
      <c r="X1107" s="822">
        <v>0</v>
      </c>
      <c r="Y1107" s="822">
        <v>0</v>
      </c>
      <c r="Z1107" s="822">
        <v>0</v>
      </c>
      <c r="AA1107" s="822">
        <v>0</v>
      </c>
      <c r="AB1107" s="822">
        <v>1</v>
      </c>
      <c r="AC1107" s="822">
        <v>2</v>
      </c>
      <c r="AD1107" s="822">
        <v>2</v>
      </c>
      <c r="AE1107" s="822">
        <v>2</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-826.85000000000036</v>
      </c>
      <c r="AN1107" s="769">
        <f t="array" ref="AN1107">INDEX(G1107:R1107,1,MATCH(Parametres!$B$3,G$1:R$1,0))*IF(OR(F1107="L",F1107="S",F1107="I"),-1,1)</f>
        <v>-7502.89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0</v>
      </c>
      <c r="AX1107" s="769">
        <f t="array" ref="AX1107">INDEX(V1107:AG1107,1,MATCH(Parametres!$B$3,V$1:AG$1,0))*IF(OR(C1107="L",C1107="S",C1107="I"),-1,1)</f>
        <v>2</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176893.77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59</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52874.62</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912" t="s">
        <v>16</v>
      </c>
      <c r="D4" s="913"/>
      <c r="E4" s="913"/>
      <c r="F4" s="913"/>
      <c r="G4" s="897"/>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-44043.820000002161</v>
      </c>
      <c r="D11" s="862"/>
      <c r="E11" s="863"/>
      <c r="F11" s="862">
        <f>Print_Mois!Q182</f>
        <v>56234.750000000116</v>
      </c>
      <c r="G11" s="863">
        <f t="shared" si="1"/>
        <v>-100278.57000000228</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107821.07000000002</v>
      </c>
      <c r="D12" s="862"/>
      <c r="E12" s="863">
        <f>C12-D12</f>
        <v>107821.07000000002</v>
      </c>
      <c r="F12" s="862">
        <f>Print_Mois!Q268</f>
        <v>152404.22000000003</v>
      </c>
      <c r="G12" s="863">
        <f t="shared" si="1"/>
        <v>-44583.150000000009</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68237.71000000005</v>
      </c>
      <c r="D13" s="862"/>
      <c r="E13" s="863"/>
      <c r="F13" s="862">
        <f>Print_Mois!Q448</f>
        <v>54634.710000000014</v>
      </c>
      <c r="G13" s="863">
        <f t="shared" si="1"/>
        <v>13603.000000000036</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90104.359999999986</v>
      </c>
      <c r="D14" s="862"/>
      <c r="E14" s="863"/>
      <c r="F14" s="862">
        <f>Print_Mois!Q326</f>
        <v>75487.759999999922</v>
      </c>
      <c r="G14" s="863">
        <f t="shared" si="1"/>
        <v>14616.600000000064</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569120.87000000651</v>
      </c>
      <c r="D16" s="866">
        <f t="shared" si="3"/>
        <v>0</v>
      </c>
      <c r="E16" s="867">
        <f t="shared" si="2"/>
        <v>569120.87000000651</v>
      </c>
      <c r="F16" s="866">
        <f>SUM(F9:F15)</f>
        <v>828451.17000001331</v>
      </c>
      <c r="G16" s="867">
        <f t="shared" si="1"/>
        <v>-259330.3000000068</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-539643.69999999995</v>
      </c>
      <c r="D18" s="862"/>
      <c r="E18" s="863">
        <f t="shared" si="2"/>
        <v>-539643.69999999995</v>
      </c>
      <c r="F18" s="862">
        <f>-Print_Mois!AL555</f>
        <v>-498162.3499999998</v>
      </c>
      <c r="G18" s="863">
        <f t="shared" si="1"/>
        <v>-41481.350000000151</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118107.76000000656</v>
      </c>
      <c r="D20" s="870">
        <f t="shared" si="4"/>
        <v>0</v>
      </c>
      <c r="E20" s="871">
        <f t="shared" si="4"/>
        <v>118107.76000000656</v>
      </c>
      <c r="F20" s="870">
        <f t="shared" si="4"/>
        <v>486315.86000001355</v>
      </c>
      <c r="G20" s="871">
        <f t="shared" si="4"/>
        <v>-368208.1000000069</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912" t="s">
        <v>3527</v>
      </c>
      <c r="D22" s="913"/>
      <c r="E22" s="913"/>
      <c r="F22" s="913"/>
      <c r="G22" s="897"/>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1102528</v>
      </c>
      <c r="D29" s="862"/>
      <c r="E29" s="863"/>
      <c r="F29" s="862">
        <f>Print_AAD!Q182</f>
        <v>1204328.9699999988</v>
      </c>
      <c r="G29" s="863">
        <f t="shared" si="6"/>
        <v>-101800.96999999881</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1193728.7</v>
      </c>
      <c r="D30" s="862"/>
      <c r="E30" s="863"/>
      <c r="F30" s="862">
        <f>Print_AAD!Q268</f>
        <v>1440907.41</v>
      </c>
      <c r="G30" s="863">
        <f t="shared" si="6"/>
        <v>-247178.70999999996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616909.24</v>
      </c>
      <c r="D31" s="862"/>
      <c r="E31" s="863"/>
      <c r="F31" s="862">
        <f>Print_AAD!Q448</f>
        <v>565981.29999999993</v>
      </c>
      <c r="G31" s="863">
        <f t="shared" si="6"/>
        <v>50927.940000000061</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638893.72000000032</v>
      </c>
      <c r="D32" s="862"/>
      <c r="E32" s="863">
        <f t="shared" ref="E32:E37" si="7">C32-D32</f>
        <v>638893.72000000032</v>
      </c>
      <c r="F32" s="862">
        <f>Print_AAD!Q326</f>
        <v>593583.26999999979</v>
      </c>
      <c r="G32" s="863">
        <f t="shared" si="6"/>
        <v>45310.450000000536</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6791596.9999999981</v>
      </c>
      <c r="D34" s="866">
        <f t="shared" si="8"/>
        <v>0</v>
      </c>
      <c r="E34" s="867">
        <f t="shared" si="7"/>
        <v>6791596.9999999981</v>
      </c>
      <c r="F34" s="866">
        <f>SUM(F27:F33)</f>
        <v>8042837.4300000072</v>
      </c>
      <c r="G34" s="867">
        <f t="shared" si="6"/>
        <v>-1251240.430000009</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-5163679.9700000007</v>
      </c>
      <c r="D36" s="862"/>
      <c r="E36" s="863">
        <f t="shared" si="7"/>
        <v>-5163679.9700000007</v>
      </c>
      <c r="F36" s="862">
        <f>-Print_AAD!AL555</f>
        <v>-5501492.1600000001</v>
      </c>
      <c r="G36" s="863">
        <f t="shared" si="6"/>
        <v>337812.18999999948</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1997878.2899999977</v>
      </c>
      <c r="D38" s="870">
        <f t="shared" si="9"/>
        <v>0</v>
      </c>
      <c r="E38" s="871">
        <f t="shared" si="9"/>
        <v>1997878.2899999977</v>
      </c>
      <c r="F38" s="870">
        <f t="shared" si="9"/>
        <v>3069879.8900000071</v>
      </c>
      <c r="G38" s="871">
        <f t="shared" si="9"/>
        <v>-1072001.6000000096</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912" t="s">
        <v>3533</v>
      </c>
      <c r="D40" s="913"/>
      <c r="E40" s="913"/>
      <c r="F40" s="913"/>
      <c r="G40" s="897"/>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912" t="s">
        <v>3538</v>
      </c>
      <c r="D54" s="913"/>
      <c r="E54" s="913"/>
      <c r="F54" s="913"/>
      <c r="G54" s="897"/>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Z1000"/>
  <sheetViews>
    <sheetView workbookViewId="0">
      <pane xSplit="1" topLeftCell="B1" activePane="topRight" state="frozen"/>
      <selection pane="topRight" activeCell="C2" sqref="C2"/>
    </sheetView>
  </sheetViews>
  <sheetFormatPr baseColWidth="10" defaultColWidth="12.59765625" defaultRowHeight="15" customHeight="1" x14ac:dyDescent="0.25"/>
  <cols>
    <col min="1" max="1" width="39.3984375" customWidth="1"/>
    <col min="2" max="25" width="17.19921875" customWidth="1"/>
    <col min="26" max="26" width="11" customWidth="1"/>
  </cols>
  <sheetData>
    <row r="1" spans="1:26" ht="14.25" customHeight="1" x14ac:dyDescent="0.4">
      <c r="A1" s="753"/>
      <c r="B1" s="753"/>
      <c r="C1" s="753" t="s">
        <v>3539</v>
      </c>
      <c r="D1" s="753"/>
      <c r="E1" s="753"/>
      <c r="F1" s="753" t="s">
        <v>3540</v>
      </c>
      <c r="G1" s="753"/>
      <c r="H1" s="753"/>
      <c r="I1" s="753" t="s">
        <v>3541</v>
      </c>
      <c r="J1" s="753"/>
      <c r="K1" s="753"/>
      <c r="L1" s="753" t="s">
        <v>3542</v>
      </c>
      <c r="M1" s="753"/>
      <c r="N1" s="753"/>
      <c r="O1" s="753" t="s">
        <v>3543</v>
      </c>
      <c r="P1" s="753"/>
      <c r="Q1" s="753"/>
      <c r="R1" s="753" t="s">
        <v>3544</v>
      </c>
      <c r="S1" s="753"/>
      <c r="T1" s="753"/>
      <c r="U1" s="753" t="s">
        <v>3545</v>
      </c>
      <c r="V1" s="753"/>
      <c r="W1" s="753"/>
      <c r="X1" s="753" t="s">
        <v>3546</v>
      </c>
      <c r="Y1" s="753"/>
      <c r="Z1" s="753"/>
    </row>
    <row r="2" spans="1:26" ht="14.25" customHeight="1" x14ac:dyDescent="0.25"/>
    <row r="3" spans="1:26" ht="14.25" customHeight="1" x14ac:dyDescent="0.6">
      <c r="A3" s="437" t="s">
        <v>1</v>
      </c>
      <c r="B3" s="437"/>
      <c r="C3" s="440" t="s">
        <v>90</v>
      </c>
      <c r="D3" s="438"/>
      <c r="E3" s="437"/>
      <c r="F3" s="440" t="s">
        <v>90</v>
      </c>
      <c r="G3" s="438"/>
      <c r="H3" s="437"/>
      <c r="I3" s="440" t="s">
        <v>90</v>
      </c>
      <c r="J3" s="438"/>
      <c r="K3" s="437"/>
      <c r="L3" s="440" t="s">
        <v>90</v>
      </c>
      <c r="M3" s="438"/>
      <c r="N3" s="437"/>
      <c r="O3" s="440" t="s">
        <v>90</v>
      </c>
      <c r="P3" s="438"/>
      <c r="Q3" s="437"/>
      <c r="R3" s="440" t="s">
        <v>90</v>
      </c>
      <c r="S3" s="438"/>
      <c r="T3" s="437"/>
      <c r="U3" s="440" t="s">
        <v>90</v>
      </c>
      <c r="V3" s="438"/>
      <c r="W3" s="437"/>
      <c r="X3" s="440" t="s">
        <v>90</v>
      </c>
      <c r="Y3" s="438"/>
    </row>
    <row r="4" spans="1:26" ht="14.25" customHeight="1" x14ac:dyDescent="0.25">
      <c r="A4" s="39"/>
      <c r="B4" s="445" t="s">
        <v>772</v>
      </c>
      <c r="C4" s="445"/>
      <c r="D4" s="445" t="s">
        <v>728</v>
      </c>
      <c r="E4" s="445" t="s">
        <v>772</v>
      </c>
      <c r="F4" s="445"/>
      <c r="G4" s="445" t="s">
        <v>728</v>
      </c>
      <c r="H4" s="445" t="s">
        <v>772</v>
      </c>
      <c r="I4" s="445"/>
      <c r="J4" s="445" t="s">
        <v>728</v>
      </c>
      <c r="K4" s="445" t="s">
        <v>772</v>
      </c>
      <c r="L4" s="445"/>
      <c r="M4" s="445" t="s">
        <v>728</v>
      </c>
      <c r="N4" s="445" t="s">
        <v>772</v>
      </c>
      <c r="O4" s="445"/>
      <c r="P4" s="445" t="s">
        <v>728</v>
      </c>
      <c r="Q4" s="445" t="s">
        <v>772</v>
      </c>
      <c r="R4" s="445"/>
      <c r="S4" s="445" t="s">
        <v>728</v>
      </c>
      <c r="T4" s="445" t="s">
        <v>772</v>
      </c>
      <c r="U4" s="445"/>
      <c r="V4" s="445" t="s">
        <v>728</v>
      </c>
      <c r="W4" s="445" t="s">
        <v>772</v>
      </c>
      <c r="X4" s="445"/>
      <c r="Y4" s="445" t="s">
        <v>728</v>
      </c>
    </row>
    <row r="5" spans="1:26" ht="14.25" customHeight="1" x14ac:dyDescent="0.4">
      <c r="A5" s="448"/>
      <c r="B5" s="881" t="s">
        <v>775</v>
      </c>
      <c r="C5" s="882"/>
      <c r="D5" s="883"/>
      <c r="E5" s="881" t="s">
        <v>775</v>
      </c>
      <c r="F5" s="882"/>
      <c r="G5" s="883"/>
      <c r="H5" s="881" t="s">
        <v>775</v>
      </c>
      <c r="I5" s="882"/>
      <c r="J5" s="883"/>
      <c r="K5" s="881" t="s">
        <v>775</v>
      </c>
      <c r="L5" s="882"/>
      <c r="M5" s="883"/>
      <c r="N5" s="881" t="s">
        <v>775</v>
      </c>
      <c r="O5" s="882"/>
      <c r="P5" s="883"/>
      <c r="Q5" s="881" t="s">
        <v>775</v>
      </c>
      <c r="R5" s="882"/>
      <c r="S5" s="883"/>
      <c r="T5" s="881" t="s">
        <v>775</v>
      </c>
      <c r="U5" s="882"/>
      <c r="V5" s="883"/>
      <c r="W5" s="881" t="s">
        <v>775</v>
      </c>
      <c r="X5" s="882"/>
      <c r="Y5" s="883"/>
    </row>
    <row r="6" spans="1:26" ht="14.25" customHeight="1" x14ac:dyDescent="0.35">
      <c r="A6" s="451"/>
      <c r="B6" s="455" t="s">
        <v>781</v>
      </c>
      <c r="C6" s="453" t="s">
        <v>94</v>
      </c>
      <c r="D6" s="454" t="s">
        <v>95</v>
      </c>
      <c r="E6" s="455" t="s">
        <v>781</v>
      </c>
      <c r="F6" s="453" t="s">
        <v>94</v>
      </c>
      <c r="G6" s="454" t="s">
        <v>95</v>
      </c>
      <c r="H6" s="455" t="s">
        <v>781</v>
      </c>
      <c r="I6" s="453" t="s">
        <v>94</v>
      </c>
      <c r="J6" s="454" t="s">
        <v>95</v>
      </c>
      <c r="K6" s="455" t="s">
        <v>781</v>
      </c>
      <c r="L6" s="453" t="s">
        <v>94</v>
      </c>
      <c r="M6" s="454" t="s">
        <v>95</v>
      </c>
      <c r="N6" s="455" t="s">
        <v>781</v>
      </c>
      <c r="O6" s="453" t="s">
        <v>94</v>
      </c>
      <c r="P6" s="454" t="s">
        <v>95</v>
      </c>
      <c r="Q6" s="455" t="s">
        <v>781</v>
      </c>
      <c r="R6" s="453" t="s">
        <v>94</v>
      </c>
      <c r="S6" s="454" t="s">
        <v>95</v>
      </c>
      <c r="T6" s="455" t="s">
        <v>781</v>
      </c>
      <c r="U6" s="453" t="s">
        <v>94</v>
      </c>
      <c r="V6" s="454" t="s">
        <v>95</v>
      </c>
      <c r="W6" s="455" t="s">
        <v>781</v>
      </c>
      <c r="X6" s="453" t="s">
        <v>94</v>
      </c>
      <c r="Y6" s="454" t="s">
        <v>95</v>
      </c>
    </row>
    <row r="7" spans="1:26" ht="14.25" customHeight="1" x14ac:dyDescent="0.35">
      <c r="A7" s="456" t="s">
        <v>96</v>
      </c>
      <c r="B7" s="456"/>
      <c r="C7" s="460"/>
      <c r="D7" s="461">
        <v>9620477.5300000012</v>
      </c>
      <c r="E7" s="456"/>
      <c r="F7" s="460"/>
      <c r="G7" s="461">
        <v>10923451.549999999</v>
      </c>
      <c r="H7" s="456"/>
      <c r="I7" s="460"/>
      <c r="J7" s="461">
        <v>10790539.569999997</v>
      </c>
      <c r="K7" s="456"/>
      <c r="L7" s="460"/>
      <c r="M7" s="461">
        <v>15397296.300000001</v>
      </c>
      <c r="N7" s="456"/>
      <c r="O7" s="460"/>
      <c r="P7" s="461">
        <v>14674011.389999997</v>
      </c>
      <c r="Q7" s="456"/>
      <c r="R7" s="460"/>
      <c r="S7" s="461">
        <v>11351720.910000004</v>
      </c>
      <c r="T7" s="456"/>
      <c r="U7" s="460"/>
      <c r="V7" s="461">
        <v>7544009.919999999</v>
      </c>
      <c r="W7" s="456"/>
      <c r="X7" s="460"/>
      <c r="Y7" s="461">
        <v>5549753.3899999959</v>
      </c>
    </row>
    <row r="8" spans="1:26" ht="14.25" customHeight="1" x14ac:dyDescent="0.35">
      <c r="A8" s="465" t="s">
        <v>97</v>
      </c>
      <c r="B8" s="467">
        <v>0</v>
      </c>
      <c r="C8" s="468">
        <v>0</v>
      </c>
      <c r="D8" s="469">
        <v>0</v>
      </c>
      <c r="E8" s="467">
        <v>0</v>
      </c>
      <c r="F8" s="468">
        <v>0</v>
      </c>
      <c r="G8" s="469">
        <v>0</v>
      </c>
      <c r="H8" s="467">
        <v>0</v>
      </c>
      <c r="I8" s="468">
        <v>0</v>
      </c>
      <c r="J8" s="469">
        <v>0</v>
      </c>
      <c r="K8" s="467">
        <v>1</v>
      </c>
      <c r="L8" s="468">
        <v>3961.6000000000058</v>
      </c>
      <c r="M8" s="469">
        <v>3961.6000000000058</v>
      </c>
      <c r="N8" s="467">
        <v>1</v>
      </c>
      <c r="O8" s="468">
        <v>2415.9100000000035</v>
      </c>
      <c r="P8" s="469">
        <v>2415.9100000000035</v>
      </c>
      <c r="Q8" s="467">
        <v>1</v>
      </c>
      <c r="R8" s="468">
        <v>4210</v>
      </c>
      <c r="S8" s="469">
        <v>4210</v>
      </c>
      <c r="T8" s="467">
        <v>1</v>
      </c>
      <c r="U8" s="468">
        <v>1519</v>
      </c>
      <c r="V8" s="469">
        <v>1519</v>
      </c>
      <c r="W8" s="467">
        <v>0</v>
      </c>
      <c r="X8" s="468">
        <v>0</v>
      </c>
      <c r="Y8" s="469">
        <v>0</v>
      </c>
    </row>
    <row r="9" spans="1:26" ht="14.25" customHeight="1" x14ac:dyDescent="0.35">
      <c r="A9" s="465" t="s">
        <v>98</v>
      </c>
      <c r="B9" s="467">
        <v>30</v>
      </c>
      <c r="C9" s="468">
        <v>2764.1276666666809</v>
      </c>
      <c r="D9" s="469">
        <v>82923.830000000424</v>
      </c>
      <c r="E9" s="467">
        <v>26</v>
      </c>
      <c r="F9" s="468">
        <v>2874.4380769230743</v>
      </c>
      <c r="G9" s="469">
        <v>74735.389999999927</v>
      </c>
      <c r="H9" s="467">
        <v>30</v>
      </c>
      <c r="I9" s="468">
        <v>3179.3626666666514</v>
      </c>
      <c r="J9" s="469">
        <v>95380.879999999539</v>
      </c>
      <c r="K9" s="467">
        <v>38</v>
      </c>
      <c r="L9" s="468">
        <v>2129.3621052631388</v>
      </c>
      <c r="M9" s="469">
        <v>80915.759999999267</v>
      </c>
      <c r="N9" s="467">
        <v>31</v>
      </c>
      <c r="O9" s="468">
        <v>2322.7338709677424</v>
      </c>
      <c r="P9" s="469">
        <v>72004.750000000015</v>
      </c>
      <c r="Q9" s="467">
        <v>27</v>
      </c>
      <c r="R9" s="468">
        <v>2253.3266666666887</v>
      </c>
      <c r="S9" s="469">
        <v>60839.820000000589</v>
      </c>
      <c r="T9" s="467">
        <v>32</v>
      </c>
      <c r="U9" s="468">
        <v>2924.1746875000063</v>
      </c>
      <c r="V9" s="469">
        <v>93573.5900000002</v>
      </c>
      <c r="W9" s="467">
        <v>26</v>
      </c>
      <c r="X9" s="468">
        <v>2497.6038461538546</v>
      </c>
      <c r="Y9" s="469">
        <v>64937.700000000215</v>
      </c>
    </row>
    <row r="10" spans="1:26" ht="14.25" customHeight="1" x14ac:dyDescent="0.35">
      <c r="A10" s="465" t="s">
        <v>790</v>
      </c>
      <c r="B10" s="467">
        <v>0</v>
      </c>
      <c r="C10" s="468">
        <v>0</v>
      </c>
      <c r="D10" s="469">
        <v>0</v>
      </c>
      <c r="E10" s="467">
        <v>0</v>
      </c>
      <c r="F10" s="468">
        <v>0</v>
      </c>
      <c r="G10" s="469">
        <v>0</v>
      </c>
      <c r="H10" s="467">
        <v>0</v>
      </c>
      <c r="I10" s="468">
        <v>0</v>
      </c>
      <c r="J10" s="469">
        <v>0</v>
      </c>
      <c r="K10" s="467">
        <v>0</v>
      </c>
      <c r="L10" s="468">
        <v>0</v>
      </c>
      <c r="M10" s="469">
        <v>0</v>
      </c>
      <c r="N10" s="467">
        <v>0</v>
      </c>
      <c r="O10" s="468">
        <v>0</v>
      </c>
      <c r="P10" s="469">
        <v>0</v>
      </c>
      <c r="Q10" s="467">
        <v>0</v>
      </c>
      <c r="R10" s="468">
        <v>0</v>
      </c>
      <c r="S10" s="469">
        <v>0</v>
      </c>
      <c r="T10" s="467">
        <v>0</v>
      </c>
      <c r="U10" s="468">
        <v>0</v>
      </c>
      <c r="V10" s="469">
        <v>0</v>
      </c>
      <c r="W10" s="467">
        <v>0</v>
      </c>
      <c r="X10" s="468">
        <v>0</v>
      </c>
      <c r="Y10" s="469">
        <v>0</v>
      </c>
    </row>
    <row r="11" spans="1:26" ht="14.25" customHeight="1" x14ac:dyDescent="0.35">
      <c r="A11" s="465" t="s">
        <v>792</v>
      </c>
      <c r="B11" s="467">
        <v>1</v>
      </c>
      <c r="C11" s="468">
        <v>4023.9499999999971</v>
      </c>
      <c r="D11" s="469">
        <v>4023.9499999999971</v>
      </c>
      <c r="E11" s="467">
        <v>3</v>
      </c>
      <c r="F11" s="468">
        <v>2043.5466666666664</v>
      </c>
      <c r="G11" s="469">
        <v>6130.6399999999994</v>
      </c>
      <c r="H11" s="467">
        <v>8</v>
      </c>
      <c r="I11" s="468">
        <v>407.61874999999782</v>
      </c>
      <c r="J11" s="469">
        <v>3260.9499999999825</v>
      </c>
      <c r="K11" s="467">
        <v>28</v>
      </c>
      <c r="L11" s="468">
        <v>1489.2682142857145</v>
      </c>
      <c r="M11" s="469">
        <v>41699.510000000009</v>
      </c>
      <c r="N11" s="467">
        <v>16</v>
      </c>
      <c r="O11" s="468">
        <v>1261.0493749999914</v>
      </c>
      <c r="P11" s="469">
        <v>20176.789999999863</v>
      </c>
      <c r="Q11" s="467">
        <v>8</v>
      </c>
      <c r="R11" s="468">
        <v>1021.3512499999997</v>
      </c>
      <c r="S11" s="469">
        <v>8170.8099999999977</v>
      </c>
      <c r="T11" s="467">
        <v>21</v>
      </c>
      <c r="U11" s="468">
        <v>1565.2623809523745</v>
      </c>
      <c r="V11" s="469">
        <v>32870.509999999864</v>
      </c>
      <c r="W11" s="467">
        <v>27</v>
      </c>
      <c r="X11" s="468">
        <v>1229.7707407407515</v>
      </c>
      <c r="Y11" s="469">
        <v>33203.810000000289</v>
      </c>
    </row>
    <row r="12" spans="1:26" ht="14.25" customHeight="1" x14ac:dyDescent="0.35">
      <c r="A12" s="465" t="s">
        <v>56</v>
      </c>
      <c r="B12" s="467">
        <v>0</v>
      </c>
      <c r="C12" s="468">
        <v>0</v>
      </c>
      <c r="D12" s="469">
        <v>0</v>
      </c>
      <c r="E12" s="467">
        <v>0</v>
      </c>
      <c r="F12" s="468">
        <v>0</v>
      </c>
      <c r="G12" s="469">
        <v>0</v>
      </c>
      <c r="H12" s="467">
        <v>0</v>
      </c>
      <c r="I12" s="468">
        <v>0</v>
      </c>
      <c r="J12" s="469">
        <v>0</v>
      </c>
      <c r="K12" s="467">
        <v>0</v>
      </c>
      <c r="L12" s="468">
        <v>0</v>
      </c>
      <c r="M12" s="469">
        <v>0</v>
      </c>
      <c r="N12" s="467">
        <v>0</v>
      </c>
      <c r="O12" s="468">
        <v>0</v>
      </c>
      <c r="P12" s="469">
        <v>0</v>
      </c>
      <c r="Q12" s="467">
        <v>0</v>
      </c>
      <c r="R12" s="468">
        <v>0</v>
      </c>
      <c r="S12" s="469">
        <v>0</v>
      </c>
      <c r="T12" s="467">
        <v>0</v>
      </c>
      <c r="U12" s="468">
        <v>0</v>
      </c>
      <c r="V12" s="469">
        <v>0</v>
      </c>
      <c r="W12" s="467">
        <v>0</v>
      </c>
      <c r="X12" s="468">
        <v>0</v>
      </c>
      <c r="Y12" s="469">
        <v>0</v>
      </c>
    </row>
    <row r="13" spans="1:26" ht="14.25" customHeight="1" x14ac:dyDescent="0.35">
      <c r="A13" s="465" t="s">
        <v>56</v>
      </c>
      <c r="B13" s="467">
        <v>0</v>
      </c>
      <c r="C13" s="468">
        <v>0</v>
      </c>
      <c r="D13" s="469">
        <v>0</v>
      </c>
      <c r="E13" s="467">
        <v>0</v>
      </c>
      <c r="F13" s="468">
        <v>0</v>
      </c>
      <c r="G13" s="469">
        <v>0</v>
      </c>
      <c r="H13" s="467">
        <v>0</v>
      </c>
      <c r="I13" s="468">
        <v>0</v>
      </c>
      <c r="J13" s="469">
        <v>0</v>
      </c>
      <c r="K13" s="467">
        <v>0</v>
      </c>
      <c r="L13" s="468">
        <v>0</v>
      </c>
      <c r="M13" s="469">
        <v>0</v>
      </c>
      <c r="N13" s="467">
        <v>0</v>
      </c>
      <c r="O13" s="468">
        <v>0</v>
      </c>
      <c r="P13" s="469">
        <v>0</v>
      </c>
      <c r="Q13" s="467">
        <v>0</v>
      </c>
      <c r="R13" s="468">
        <v>0</v>
      </c>
      <c r="S13" s="469">
        <v>0</v>
      </c>
      <c r="T13" s="467">
        <v>0</v>
      </c>
      <c r="U13" s="468">
        <v>0</v>
      </c>
      <c r="V13" s="469">
        <v>0</v>
      </c>
      <c r="W13" s="467">
        <v>0</v>
      </c>
      <c r="X13" s="468">
        <v>0</v>
      </c>
      <c r="Y13" s="469">
        <v>0</v>
      </c>
    </row>
    <row r="14" spans="1:26" ht="14.25" customHeight="1" x14ac:dyDescent="0.35">
      <c r="A14" s="465" t="s">
        <v>56</v>
      </c>
      <c r="B14" s="467">
        <v>0</v>
      </c>
      <c r="C14" s="468">
        <v>0</v>
      </c>
      <c r="D14" s="469">
        <v>0</v>
      </c>
      <c r="E14" s="467">
        <v>0</v>
      </c>
      <c r="F14" s="468">
        <v>0</v>
      </c>
      <c r="G14" s="469">
        <v>0</v>
      </c>
      <c r="H14" s="467">
        <v>0</v>
      </c>
      <c r="I14" s="468">
        <v>0</v>
      </c>
      <c r="J14" s="469">
        <v>0</v>
      </c>
      <c r="K14" s="467">
        <v>0</v>
      </c>
      <c r="L14" s="468">
        <v>0</v>
      </c>
      <c r="M14" s="469">
        <v>0</v>
      </c>
      <c r="N14" s="467">
        <v>0</v>
      </c>
      <c r="O14" s="468">
        <v>0</v>
      </c>
      <c r="P14" s="469">
        <v>0</v>
      </c>
      <c r="Q14" s="467">
        <v>0</v>
      </c>
      <c r="R14" s="468">
        <v>0</v>
      </c>
      <c r="S14" s="469">
        <v>0</v>
      </c>
      <c r="T14" s="467">
        <v>0</v>
      </c>
      <c r="U14" s="468">
        <v>0</v>
      </c>
      <c r="V14" s="469">
        <v>0</v>
      </c>
      <c r="W14" s="467">
        <v>0</v>
      </c>
      <c r="X14" s="468">
        <v>0</v>
      </c>
      <c r="Y14" s="469">
        <v>0</v>
      </c>
    </row>
    <row r="15" spans="1:26" ht="14.25" customHeight="1" x14ac:dyDescent="0.4">
      <c r="A15" s="475" t="s">
        <v>101</v>
      </c>
      <c r="B15" s="478">
        <v>31</v>
      </c>
      <c r="C15" s="479">
        <v>2804.7670967742069</v>
      </c>
      <c r="D15" s="480">
        <v>86947.780000000421</v>
      </c>
      <c r="E15" s="478">
        <v>29</v>
      </c>
      <c r="F15" s="479">
        <v>2788.4837931034458</v>
      </c>
      <c r="G15" s="480">
        <v>80866.029999999926</v>
      </c>
      <c r="H15" s="478">
        <v>38</v>
      </c>
      <c r="I15" s="479">
        <v>2595.8376315789346</v>
      </c>
      <c r="J15" s="480">
        <v>98641.829999999522</v>
      </c>
      <c r="K15" s="478">
        <v>67</v>
      </c>
      <c r="L15" s="479">
        <v>1889.2070149253625</v>
      </c>
      <c r="M15" s="480">
        <v>126576.86999999928</v>
      </c>
      <c r="N15" s="478">
        <v>48</v>
      </c>
      <c r="O15" s="479">
        <v>1970.7802083333308</v>
      </c>
      <c r="P15" s="480">
        <v>94597.449999999881</v>
      </c>
      <c r="Q15" s="478">
        <v>36</v>
      </c>
      <c r="R15" s="479">
        <v>2033.9063888889052</v>
      </c>
      <c r="S15" s="480">
        <v>73220.630000000587</v>
      </c>
      <c r="T15" s="478">
        <v>54</v>
      </c>
      <c r="U15" s="479">
        <v>2369.6870370370384</v>
      </c>
      <c r="V15" s="480">
        <v>127963.10000000006</v>
      </c>
      <c r="W15" s="478">
        <v>53</v>
      </c>
      <c r="X15" s="479">
        <v>1851.7266037735944</v>
      </c>
      <c r="Y15" s="480">
        <v>98141.510000000504</v>
      </c>
    </row>
    <row r="16" spans="1:26" ht="14.25" customHeight="1" x14ac:dyDescent="0.4">
      <c r="A16" s="483"/>
      <c r="B16" s="483"/>
      <c r="C16" s="486"/>
      <c r="D16" s="487"/>
      <c r="E16" s="483"/>
      <c r="F16" s="486"/>
      <c r="G16" s="487"/>
      <c r="H16" s="483"/>
      <c r="I16" s="486"/>
      <c r="J16" s="487"/>
      <c r="K16" s="483"/>
      <c r="L16" s="486"/>
      <c r="M16" s="487"/>
      <c r="N16" s="483"/>
      <c r="O16" s="486"/>
      <c r="P16" s="487"/>
      <c r="Q16" s="483"/>
      <c r="R16" s="486"/>
      <c r="S16" s="487"/>
      <c r="T16" s="483"/>
      <c r="U16" s="486"/>
      <c r="V16" s="487"/>
      <c r="W16" s="483"/>
      <c r="X16" s="486"/>
      <c r="Y16" s="487"/>
    </row>
    <row r="17" spans="1:25" ht="14.25" customHeight="1" x14ac:dyDescent="0.4">
      <c r="A17" s="491" t="s">
        <v>102</v>
      </c>
      <c r="B17" s="495">
        <v>0</v>
      </c>
      <c r="C17" s="496">
        <v>0</v>
      </c>
      <c r="D17" s="496">
        <v>0</v>
      </c>
      <c r="E17" s="495">
        <v>0</v>
      </c>
      <c r="F17" s="496">
        <v>0</v>
      </c>
      <c r="G17" s="496">
        <v>0</v>
      </c>
      <c r="H17" s="495">
        <v>0</v>
      </c>
      <c r="I17" s="496">
        <v>0</v>
      </c>
      <c r="J17" s="496">
        <v>0</v>
      </c>
      <c r="K17" s="495">
        <v>0</v>
      </c>
      <c r="L17" s="496">
        <v>0</v>
      </c>
      <c r="M17" s="496">
        <v>0</v>
      </c>
      <c r="N17" s="495">
        <v>0</v>
      </c>
      <c r="O17" s="496">
        <v>0</v>
      </c>
      <c r="P17" s="496">
        <v>0</v>
      </c>
      <c r="Q17" s="495">
        <v>0</v>
      </c>
      <c r="R17" s="496">
        <v>0</v>
      </c>
      <c r="S17" s="496">
        <v>0</v>
      </c>
      <c r="T17" s="495">
        <v>0</v>
      </c>
      <c r="U17" s="496">
        <v>0</v>
      </c>
      <c r="V17" s="496">
        <v>0</v>
      </c>
      <c r="W17" s="495">
        <v>0</v>
      </c>
      <c r="X17" s="496">
        <v>0</v>
      </c>
      <c r="Y17" s="496">
        <v>0</v>
      </c>
    </row>
    <row r="18" spans="1:25" ht="14.25" customHeight="1" x14ac:dyDescent="0.35">
      <c r="A18" s="465"/>
      <c r="B18" s="465"/>
      <c r="C18" s="468"/>
      <c r="D18" s="469"/>
      <c r="E18" s="465"/>
      <c r="F18" s="468"/>
      <c r="G18" s="469"/>
      <c r="H18" s="465"/>
      <c r="I18" s="468"/>
      <c r="J18" s="469"/>
      <c r="K18" s="465"/>
      <c r="L18" s="468"/>
      <c r="M18" s="469"/>
      <c r="N18" s="465"/>
      <c r="O18" s="468"/>
      <c r="P18" s="469"/>
      <c r="Q18" s="465"/>
      <c r="R18" s="468"/>
      <c r="S18" s="469"/>
      <c r="T18" s="465"/>
      <c r="U18" s="468"/>
      <c r="V18" s="469"/>
      <c r="W18" s="465"/>
      <c r="X18" s="468"/>
      <c r="Y18" s="469"/>
    </row>
    <row r="19" spans="1:25" ht="14.25" customHeight="1" x14ac:dyDescent="0.4">
      <c r="A19" s="483" t="s">
        <v>103</v>
      </c>
      <c r="B19" s="495">
        <v>113</v>
      </c>
      <c r="C19" s="468">
        <v>602.59026548672728</v>
      </c>
      <c r="D19" s="469">
        <v>68092.700000000186</v>
      </c>
      <c r="E19" s="495">
        <v>146</v>
      </c>
      <c r="F19" s="468">
        <v>569.61164383560879</v>
      </c>
      <c r="G19" s="469">
        <v>83163.299999998882</v>
      </c>
      <c r="H19" s="495">
        <v>134</v>
      </c>
      <c r="I19" s="468">
        <v>573.08425373133662</v>
      </c>
      <c r="J19" s="469">
        <v>76793.289999999106</v>
      </c>
      <c r="K19" s="495">
        <v>158</v>
      </c>
      <c r="L19" s="468">
        <v>423.56240506328737</v>
      </c>
      <c r="M19" s="469">
        <v>66922.859999999404</v>
      </c>
      <c r="N19" s="495">
        <v>174</v>
      </c>
      <c r="O19" s="468">
        <v>617.94074712642305</v>
      </c>
      <c r="P19" s="469">
        <v>107521.68999999762</v>
      </c>
      <c r="Q19" s="495">
        <v>121</v>
      </c>
      <c r="R19" s="468">
        <v>485.81099173555936</v>
      </c>
      <c r="S19" s="469">
        <v>58783.130000002682</v>
      </c>
      <c r="T19" s="495">
        <v>58</v>
      </c>
      <c r="U19" s="468">
        <v>503.1441379310242</v>
      </c>
      <c r="V19" s="469">
        <v>29182.359999999404</v>
      </c>
      <c r="W19" s="495">
        <v>34</v>
      </c>
      <c r="X19" s="468">
        <v>587.26382352937674</v>
      </c>
      <c r="Y19" s="469">
        <v>19966.969999998808</v>
      </c>
    </row>
    <row r="20" spans="1:25" ht="14.25" customHeight="1" x14ac:dyDescent="0.4">
      <c r="A20" s="475"/>
      <c r="B20" s="467"/>
      <c r="C20" s="504"/>
      <c r="D20" s="505"/>
      <c r="E20" s="467"/>
      <c r="F20" s="504"/>
      <c r="G20" s="505"/>
      <c r="H20" s="467"/>
      <c r="I20" s="504"/>
      <c r="J20" s="505"/>
      <c r="K20" s="467"/>
      <c r="L20" s="504"/>
      <c r="M20" s="505"/>
      <c r="N20" s="467"/>
      <c r="O20" s="504"/>
      <c r="P20" s="505"/>
      <c r="Q20" s="467"/>
      <c r="R20" s="504"/>
      <c r="S20" s="505"/>
      <c r="T20" s="467"/>
      <c r="U20" s="504"/>
      <c r="V20" s="505"/>
      <c r="W20" s="467"/>
      <c r="X20" s="504"/>
      <c r="Y20" s="505"/>
    </row>
    <row r="21" spans="1:25" ht="14.25" customHeight="1" x14ac:dyDescent="0.4">
      <c r="A21" s="491"/>
      <c r="B21" s="495"/>
      <c r="C21" s="468"/>
      <c r="D21" s="469"/>
      <c r="E21" s="495"/>
      <c r="F21" s="468"/>
      <c r="G21" s="469"/>
      <c r="H21" s="495"/>
      <c r="I21" s="468"/>
      <c r="J21" s="469"/>
      <c r="K21" s="495"/>
      <c r="L21" s="468"/>
      <c r="M21" s="469"/>
      <c r="N21" s="495"/>
      <c r="O21" s="468"/>
      <c r="P21" s="469"/>
      <c r="Q21" s="495"/>
      <c r="R21" s="468"/>
      <c r="S21" s="469"/>
      <c r="T21" s="495"/>
      <c r="U21" s="468"/>
      <c r="V21" s="469"/>
      <c r="W21" s="495"/>
      <c r="X21" s="468"/>
      <c r="Y21" s="469"/>
    </row>
    <row r="22" spans="1:25" ht="14.25" customHeight="1" x14ac:dyDescent="0.4">
      <c r="A22" s="475"/>
      <c r="B22" s="467"/>
      <c r="C22" s="504"/>
      <c r="D22" s="505"/>
      <c r="E22" s="467"/>
      <c r="F22" s="504"/>
      <c r="G22" s="505"/>
      <c r="H22" s="467"/>
      <c r="I22" s="504"/>
      <c r="J22" s="505"/>
      <c r="K22" s="467"/>
      <c r="L22" s="504"/>
      <c r="M22" s="505"/>
      <c r="N22" s="467"/>
      <c r="O22" s="504"/>
      <c r="P22" s="505"/>
      <c r="Q22" s="467"/>
      <c r="R22" s="504"/>
      <c r="S22" s="505"/>
      <c r="T22" s="467"/>
      <c r="U22" s="504"/>
      <c r="V22" s="505"/>
      <c r="W22" s="467"/>
      <c r="X22" s="504"/>
      <c r="Y22" s="505"/>
    </row>
    <row r="23" spans="1:25" ht="14.25" customHeight="1" x14ac:dyDescent="0.35">
      <c r="A23" s="465" t="s">
        <v>105</v>
      </c>
      <c r="B23" s="467"/>
      <c r="C23" s="468">
        <v>0</v>
      </c>
      <c r="D23" s="469">
        <v>0</v>
      </c>
      <c r="E23" s="467"/>
      <c r="F23" s="468">
        <v>-10.052068965517241</v>
      </c>
      <c r="G23" s="469">
        <v>-291.51</v>
      </c>
      <c r="H23" s="467"/>
      <c r="I23" s="468">
        <v>38.157894736842103</v>
      </c>
      <c r="J23" s="469">
        <v>1450</v>
      </c>
      <c r="K23" s="467"/>
      <c r="L23" s="468">
        <v>83.427014925373143</v>
      </c>
      <c r="M23" s="469">
        <v>5589.6100000000006</v>
      </c>
      <c r="N23" s="467"/>
      <c r="O23" s="468">
        <v>39.917083333333345</v>
      </c>
      <c r="P23" s="469">
        <v>1916.0200000000004</v>
      </c>
      <c r="Q23" s="467"/>
      <c r="R23" s="468">
        <v>68.338055555555556</v>
      </c>
      <c r="S23" s="469">
        <v>2460.17</v>
      </c>
      <c r="T23" s="467"/>
      <c r="U23" s="468">
        <v>18.518518518518519</v>
      </c>
      <c r="V23" s="469">
        <v>1000</v>
      </c>
      <c r="W23" s="467"/>
      <c r="X23" s="468">
        <v>0</v>
      </c>
      <c r="Y23" s="469">
        <v>0</v>
      </c>
    </row>
    <row r="24" spans="1:25" ht="14.25" customHeight="1" x14ac:dyDescent="0.35">
      <c r="A24" s="465" t="s">
        <v>106</v>
      </c>
      <c r="B24" s="467"/>
      <c r="C24" s="468">
        <v>948.67225806451597</v>
      </c>
      <c r="D24" s="469">
        <v>29408.839999999997</v>
      </c>
      <c r="E24" s="467"/>
      <c r="F24" s="468">
        <v>847.35482758620708</v>
      </c>
      <c r="G24" s="469">
        <v>24573.290000000005</v>
      </c>
      <c r="H24" s="467"/>
      <c r="I24" s="468">
        <v>844.54921052631573</v>
      </c>
      <c r="J24" s="469">
        <v>32092.87</v>
      </c>
      <c r="K24" s="467"/>
      <c r="L24" s="468">
        <v>967.11701492537281</v>
      </c>
      <c r="M24" s="469">
        <v>64796.839999999982</v>
      </c>
      <c r="N24" s="467"/>
      <c r="O24" s="468">
        <v>635.96125000000029</v>
      </c>
      <c r="P24" s="469">
        <v>30526.140000000014</v>
      </c>
      <c r="Q24" s="467"/>
      <c r="R24" s="468">
        <v>1094.1269444444447</v>
      </c>
      <c r="S24" s="469">
        <v>39388.570000000007</v>
      </c>
      <c r="T24" s="467"/>
      <c r="U24" s="468">
        <v>576.52907407407372</v>
      </c>
      <c r="V24" s="469">
        <v>31132.569999999978</v>
      </c>
      <c r="W24" s="467"/>
      <c r="X24" s="468">
        <v>538.27320754717005</v>
      </c>
      <c r="Y24" s="469">
        <v>28528.48000000001</v>
      </c>
    </row>
    <row r="25" spans="1:25" ht="14.25" customHeight="1" x14ac:dyDescent="0.35">
      <c r="A25" s="465" t="s">
        <v>107</v>
      </c>
      <c r="B25" s="467"/>
      <c r="C25" s="468">
        <v>68.736129032258049</v>
      </c>
      <c r="D25" s="469">
        <v>2130.8199999999997</v>
      </c>
      <c r="E25" s="467"/>
      <c r="F25" s="468">
        <v>113.62724137931036</v>
      </c>
      <c r="G25" s="469">
        <v>3295.1900000000005</v>
      </c>
      <c r="H25" s="467"/>
      <c r="I25" s="468">
        <v>153.51473684210526</v>
      </c>
      <c r="J25" s="469">
        <v>5833.56</v>
      </c>
      <c r="K25" s="467"/>
      <c r="L25" s="468">
        <v>155.84014925373134</v>
      </c>
      <c r="M25" s="469">
        <v>10441.289999999999</v>
      </c>
      <c r="N25" s="467"/>
      <c r="O25" s="468">
        <v>50.14083333333334</v>
      </c>
      <c r="P25" s="469">
        <v>2406.7600000000002</v>
      </c>
      <c r="Q25" s="467"/>
      <c r="R25" s="468">
        <v>128.58388888888891</v>
      </c>
      <c r="S25" s="469">
        <v>4629.0200000000004</v>
      </c>
      <c r="T25" s="467"/>
      <c r="U25" s="468">
        <v>113.67499999999998</v>
      </c>
      <c r="V25" s="469">
        <v>6138.4499999999989</v>
      </c>
      <c r="W25" s="467"/>
      <c r="X25" s="468">
        <v>-21.713396226415103</v>
      </c>
      <c r="Y25" s="469">
        <v>-1150.8100000000004</v>
      </c>
    </row>
    <row r="26" spans="1:25" ht="14.25" customHeight="1" x14ac:dyDescent="0.4">
      <c r="A26" s="475" t="s">
        <v>108</v>
      </c>
      <c r="B26" s="478">
        <v>31</v>
      </c>
      <c r="C26" s="479">
        <v>1017.408387096774</v>
      </c>
      <c r="D26" s="480">
        <v>31539.659999999996</v>
      </c>
      <c r="E26" s="478">
        <v>29</v>
      </c>
      <c r="F26" s="479">
        <v>950.93000000000029</v>
      </c>
      <c r="G26" s="480">
        <v>27576.970000000008</v>
      </c>
      <c r="H26" s="478">
        <v>38</v>
      </c>
      <c r="I26" s="479">
        <v>1036.221842105263</v>
      </c>
      <c r="J26" s="480">
        <v>39376.429999999993</v>
      </c>
      <c r="K26" s="478">
        <v>67</v>
      </c>
      <c r="L26" s="479">
        <v>1206.3841791044772</v>
      </c>
      <c r="M26" s="480">
        <v>80827.739999999976</v>
      </c>
      <c r="N26" s="478">
        <v>48</v>
      </c>
      <c r="O26" s="479">
        <v>726.01916666666693</v>
      </c>
      <c r="P26" s="480">
        <v>34848.920000000013</v>
      </c>
      <c r="Q26" s="478">
        <v>36</v>
      </c>
      <c r="R26" s="479">
        <v>1291.0488888888892</v>
      </c>
      <c r="S26" s="480">
        <v>46477.760000000009</v>
      </c>
      <c r="T26" s="478">
        <v>54</v>
      </c>
      <c r="U26" s="479">
        <v>708.72259259259215</v>
      </c>
      <c r="V26" s="480">
        <v>38271.019999999975</v>
      </c>
      <c r="W26" s="478">
        <v>53</v>
      </c>
      <c r="X26" s="479">
        <v>516.55981132075487</v>
      </c>
      <c r="Y26" s="480">
        <v>27377.670000000009</v>
      </c>
    </row>
    <row r="27" spans="1:25" ht="14.25" customHeight="1" x14ac:dyDescent="0.35">
      <c r="A27" s="465"/>
      <c r="B27" s="465"/>
      <c r="C27" s="468"/>
      <c r="D27" s="469"/>
      <c r="E27" s="465"/>
      <c r="F27" s="468"/>
      <c r="G27" s="469"/>
      <c r="H27" s="465"/>
      <c r="I27" s="468"/>
      <c r="J27" s="469"/>
      <c r="K27" s="465"/>
      <c r="L27" s="468"/>
      <c r="M27" s="469"/>
      <c r="N27" s="465"/>
      <c r="O27" s="468"/>
      <c r="P27" s="469"/>
      <c r="Q27" s="465"/>
      <c r="R27" s="468"/>
      <c r="S27" s="469"/>
      <c r="T27" s="465"/>
      <c r="U27" s="468"/>
      <c r="V27" s="469"/>
      <c r="W27" s="465"/>
      <c r="X27" s="468"/>
      <c r="Y27" s="469"/>
    </row>
    <row r="28" spans="1:25" ht="14.25" customHeight="1" x14ac:dyDescent="0.35">
      <c r="A28" s="465"/>
      <c r="B28" s="465"/>
      <c r="C28" s="468"/>
      <c r="D28" s="469"/>
      <c r="E28" s="465"/>
      <c r="F28" s="468"/>
      <c r="G28" s="469"/>
      <c r="H28" s="465"/>
      <c r="I28" s="468"/>
      <c r="J28" s="469"/>
      <c r="K28" s="465"/>
      <c r="L28" s="468"/>
      <c r="M28" s="469"/>
      <c r="N28" s="465"/>
      <c r="O28" s="468"/>
      <c r="P28" s="469"/>
      <c r="Q28" s="465"/>
      <c r="R28" s="468"/>
      <c r="S28" s="469"/>
      <c r="T28" s="465"/>
      <c r="U28" s="468"/>
      <c r="V28" s="469"/>
      <c r="W28" s="465"/>
      <c r="X28" s="468"/>
      <c r="Y28" s="469"/>
    </row>
    <row r="29" spans="1:25" ht="14.25" customHeight="1" x14ac:dyDescent="0.4">
      <c r="A29" s="508" t="s">
        <v>109</v>
      </c>
      <c r="B29" s="512">
        <v>144</v>
      </c>
      <c r="C29" s="509">
        <v>1295.695416666671</v>
      </c>
      <c r="D29" s="511">
        <v>186580.14000000063</v>
      </c>
      <c r="E29" s="512">
        <v>175</v>
      </c>
      <c r="F29" s="509">
        <v>1094.8931428571359</v>
      </c>
      <c r="G29" s="511">
        <v>191606.2999999988</v>
      </c>
      <c r="H29" s="512">
        <v>172</v>
      </c>
      <c r="I29" s="509">
        <v>1248.9043604651083</v>
      </c>
      <c r="J29" s="511">
        <v>214811.54999999862</v>
      </c>
      <c r="K29" s="512">
        <v>225</v>
      </c>
      <c r="L29" s="509">
        <v>1219.2331999999942</v>
      </c>
      <c r="M29" s="511">
        <v>274327.46999999869</v>
      </c>
      <c r="N29" s="512">
        <v>222</v>
      </c>
      <c r="O29" s="509">
        <v>1067.4236936936825</v>
      </c>
      <c r="P29" s="511">
        <v>236968.05999999752</v>
      </c>
      <c r="Q29" s="512">
        <v>157</v>
      </c>
      <c r="R29" s="509">
        <v>1136.8249681528871</v>
      </c>
      <c r="S29" s="511">
        <v>178481.52000000328</v>
      </c>
      <c r="T29" s="512">
        <v>112</v>
      </c>
      <c r="U29" s="509">
        <v>1744.7899999999952</v>
      </c>
      <c r="V29" s="511">
        <v>195416.47999999946</v>
      </c>
      <c r="W29" s="512">
        <v>87</v>
      </c>
      <c r="X29" s="509">
        <v>1672.2545977011416</v>
      </c>
      <c r="Y29" s="511">
        <v>145486.14999999932</v>
      </c>
    </row>
    <row r="30" spans="1:25" ht="14.25" customHeight="1" x14ac:dyDescent="0.4">
      <c r="A30" s="513"/>
      <c r="B30" s="513"/>
      <c r="C30" s="516"/>
      <c r="D30" s="517"/>
      <c r="E30" s="513"/>
      <c r="F30" s="516"/>
      <c r="G30" s="517"/>
      <c r="H30" s="513"/>
      <c r="I30" s="516"/>
      <c r="J30" s="517"/>
      <c r="K30" s="513"/>
      <c r="L30" s="516"/>
      <c r="M30" s="517"/>
      <c r="N30" s="513"/>
      <c r="O30" s="516"/>
      <c r="P30" s="517"/>
      <c r="Q30" s="513"/>
      <c r="R30" s="516"/>
      <c r="S30" s="517"/>
      <c r="T30" s="513"/>
      <c r="U30" s="516"/>
      <c r="V30" s="517"/>
      <c r="W30" s="513"/>
      <c r="X30" s="516"/>
      <c r="Y30" s="517"/>
    </row>
    <row r="31" spans="1:25" ht="14.25" customHeight="1" x14ac:dyDescent="0.4">
      <c r="A31" s="483"/>
      <c r="B31" s="483"/>
      <c r="C31" s="486"/>
      <c r="D31" s="487"/>
      <c r="E31" s="483"/>
      <c r="F31" s="486"/>
      <c r="G31" s="487"/>
      <c r="H31" s="483"/>
      <c r="I31" s="486"/>
      <c r="J31" s="487"/>
      <c r="K31" s="483"/>
      <c r="L31" s="486"/>
      <c r="M31" s="487"/>
      <c r="N31" s="483"/>
      <c r="O31" s="486"/>
      <c r="P31" s="487"/>
      <c r="Q31" s="483"/>
      <c r="R31" s="486"/>
      <c r="S31" s="487"/>
      <c r="T31" s="483"/>
      <c r="U31" s="486"/>
      <c r="V31" s="487"/>
      <c r="W31" s="483"/>
      <c r="X31" s="486"/>
      <c r="Y31" s="487"/>
    </row>
    <row r="32" spans="1:25" ht="14.25" customHeight="1" x14ac:dyDescent="0.4">
      <c r="A32" s="523" t="s">
        <v>110</v>
      </c>
      <c r="B32" s="465"/>
      <c r="C32" s="524"/>
      <c r="D32" s="469"/>
      <c r="E32" s="465"/>
      <c r="F32" s="524"/>
      <c r="G32" s="469"/>
      <c r="H32" s="465"/>
      <c r="I32" s="524"/>
      <c r="J32" s="469"/>
      <c r="K32" s="465"/>
      <c r="L32" s="524"/>
      <c r="M32" s="469"/>
      <c r="N32" s="465"/>
      <c r="O32" s="524"/>
      <c r="P32" s="469"/>
      <c r="Q32" s="465"/>
      <c r="R32" s="524"/>
      <c r="S32" s="469"/>
      <c r="T32" s="465"/>
      <c r="U32" s="524"/>
      <c r="V32" s="469"/>
      <c r="W32" s="465"/>
      <c r="X32" s="524"/>
      <c r="Y32" s="469"/>
    </row>
    <row r="33" spans="1:25" ht="14.25" customHeight="1" x14ac:dyDescent="0.35">
      <c r="A33" s="465" t="s">
        <v>111</v>
      </c>
      <c r="B33" s="498">
        <v>0.23481132153357534</v>
      </c>
      <c r="C33" s="468">
        <v>1174.3632258064517</v>
      </c>
      <c r="D33" s="469">
        <v>36405.26</v>
      </c>
      <c r="E33" s="498">
        <v>0.21579616279600888</v>
      </c>
      <c r="F33" s="468">
        <v>1220.5827586206897</v>
      </c>
      <c r="G33" s="469">
        <v>35396.9</v>
      </c>
      <c r="H33" s="498">
        <v>0.213577019242215</v>
      </c>
      <c r="I33" s="468">
        <v>986.02394736842109</v>
      </c>
      <c r="J33" s="469">
        <v>37468.910000000003</v>
      </c>
      <c r="K33" s="498">
        <v>0.25514619581123099</v>
      </c>
      <c r="L33" s="468">
        <v>736.8764179104478</v>
      </c>
      <c r="M33" s="469">
        <v>49370.720000000001</v>
      </c>
      <c r="N33" s="498">
        <v>0.16603984164983288</v>
      </c>
      <c r="O33" s="468">
        <v>699.1631249999997</v>
      </c>
      <c r="P33" s="469">
        <v>33559.829999999987</v>
      </c>
      <c r="Q33" s="498">
        <v>0.28724696932874527</v>
      </c>
      <c r="R33" s="468">
        <v>1053.2688888888888</v>
      </c>
      <c r="S33" s="469">
        <v>37917.679999999993</v>
      </c>
      <c r="T33" s="498">
        <v>0.2711833354905715</v>
      </c>
      <c r="U33" s="468">
        <v>789.17092592592667</v>
      </c>
      <c r="V33" s="469">
        <v>42615.23000000004</v>
      </c>
      <c r="W33" s="498">
        <v>0.36190415794022751</v>
      </c>
      <c r="X33" s="468">
        <v>806.4896226415085</v>
      </c>
      <c r="Y33" s="469">
        <v>42743.949999999953</v>
      </c>
    </row>
    <row r="34" spans="1:25" ht="14.25" customHeight="1" x14ac:dyDescent="0.35">
      <c r="A34" s="456" t="s">
        <v>112</v>
      </c>
      <c r="B34" s="527">
        <v>0.41086967963510074</v>
      </c>
      <c r="C34" s="496">
        <v>418.02225806451617</v>
      </c>
      <c r="D34" s="469">
        <v>12958.69</v>
      </c>
      <c r="E34" s="527">
        <v>0.31948034900135869</v>
      </c>
      <c r="F34" s="496">
        <v>303.80344827586208</v>
      </c>
      <c r="G34" s="469">
        <v>8810.3000000000011</v>
      </c>
      <c r="H34" s="527">
        <v>0.27982247247909475</v>
      </c>
      <c r="I34" s="496">
        <v>289.95815789473681</v>
      </c>
      <c r="J34" s="469">
        <v>11018.41</v>
      </c>
      <c r="K34" s="527">
        <v>0.30572820667755907</v>
      </c>
      <c r="L34" s="496">
        <v>368.82567164179102</v>
      </c>
      <c r="M34" s="469">
        <v>24711.32</v>
      </c>
      <c r="N34" s="527">
        <v>0.30135309788653414</v>
      </c>
      <c r="O34" s="496">
        <v>218.78812500000004</v>
      </c>
      <c r="P34" s="469">
        <v>10501.830000000002</v>
      </c>
      <c r="Q34" s="527">
        <v>0.33744332773352237</v>
      </c>
      <c r="R34" s="496">
        <v>435.65583333333336</v>
      </c>
      <c r="S34" s="469">
        <v>15683.61</v>
      </c>
      <c r="T34" s="527">
        <v>0.32469947234225821</v>
      </c>
      <c r="U34" s="496">
        <v>230.12185185185189</v>
      </c>
      <c r="V34" s="469">
        <v>12426.580000000002</v>
      </c>
      <c r="W34" s="527">
        <v>0.33094817783982322</v>
      </c>
      <c r="X34" s="496">
        <v>170.95452830188674</v>
      </c>
      <c r="Y34" s="469">
        <v>9060.5899999999965</v>
      </c>
    </row>
    <row r="35" spans="1:25" ht="14.25" customHeight="1" x14ac:dyDescent="0.35">
      <c r="A35" s="465" t="s">
        <v>113</v>
      </c>
      <c r="B35" s="465"/>
      <c r="C35" s="468">
        <v>9.0812903225806441</v>
      </c>
      <c r="D35" s="505">
        <v>281.52</v>
      </c>
      <c r="E35" s="465"/>
      <c r="F35" s="468">
        <v>199.09137931034482</v>
      </c>
      <c r="G35" s="505">
        <v>5773.65</v>
      </c>
      <c r="H35" s="465"/>
      <c r="I35" s="468">
        <v>234.98026315789474</v>
      </c>
      <c r="J35" s="505">
        <v>8929.25</v>
      </c>
      <c r="K35" s="465"/>
      <c r="L35" s="468">
        <v>-110.98328358208956</v>
      </c>
      <c r="M35" s="505">
        <v>-7435.88</v>
      </c>
      <c r="N35" s="465"/>
      <c r="O35" s="468">
        <v>791.06479166666634</v>
      </c>
      <c r="P35" s="505">
        <v>37971.109999999986</v>
      </c>
      <c r="Q35" s="465"/>
      <c r="R35" s="468">
        <v>938.83416666666665</v>
      </c>
      <c r="S35" s="505">
        <v>33798.03</v>
      </c>
      <c r="T35" s="465"/>
      <c r="U35" s="468">
        <v>1001.7337037037037</v>
      </c>
      <c r="V35" s="505">
        <v>54093.619999999995</v>
      </c>
      <c r="W35" s="465"/>
      <c r="X35" s="468">
        <v>-63.6369811320751</v>
      </c>
      <c r="Y35" s="505">
        <v>-3372.7599999999802</v>
      </c>
    </row>
    <row r="36" spans="1:25" ht="14.25" customHeight="1" x14ac:dyDescent="0.35">
      <c r="A36" s="465" t="s">
        <v>114</v>
      </c>
      <c r="B36" s="465"/>
      <c r="C36" s="468">
        <v>23.516129032258064</v>
      </c>
      <c r="D36" s="469">
        <v>729</v>
      </c>
      <c r="E36" s="465"/>
      <c r="F36" s="468">
        <v>0</v>
      </c>
      <c r="G36" s="469">
        <v>0</v>
      </c>
      <c r="H36" s="465"/>
      <c r="I36" s="468">
        <v>0</v>
      </c>
      <c r="J36" s="469">
        <v>0</v>
      </c>
      <c r="K36" s="465"/>
      <c r="L36" s="468">
        <v>2.3126865671641799</v>
      </c>
      <c r="M36" s="469">
        <v>154.95000000000005</v>
      </c>
      <c r="N36" s="465"/>
      <c r="O36" s="468">
        <v>22.672291666666666</v>
      </c>
      <c r="P36" s="469">
        <v>1088.27</v>
      </c>
      <c r="Q36" s="465"/>
      <c r="R36" s="468">
        <v>162.03722222222223</v>
      </c>
      <c r="S36" s="469">
        <v>5833.34</v>
      </c>
      <c r="T36" s="465"/>
      <c r="U36" s="468">
        <v>18.559629629629633</v>
      </c>
      <c r="V36" s="469">
        <v>1002.2200000000003</v>
      </c>
      <c r="W36" s="465"/>
      <c r="X36" s="468">
        <v>0</v>
      </c>
      <c r="Y36" s="469">
        <v>0</v>
      </c>
    </row>
    <row r="37" spans="1:25" ht="14.25" customHeight="1" x14ac:dyDescent="0.35">
      <c r="A37" s="456" t="s">
        <v>115</v>
      </c>
      <c r="B37" s="456"/>
      <c r="C37" s="496">
        <v>0</v>
      </c>
      <c r="D37" s="469">
        <v>0</v>
      </c>
      <c r="E37" s="456"/>
      <c r="F37" s="496">
        <v>0</v>
      </c>
      <c r="G37" s="469">
        <v>0</v>
      </c>
      <c r="H37" s="456"/>
      <c r="I37" s="496">
        <v>0</v>
      </c>
      <c r="J37" s="469">
        <v>0</v>
      </c>
      <c r="K37" s="456"/>
      <c r="L37" s="496">
        <v>0</v>
      </c>
      <c r="M37" s="469">
        <v>0</v>
      </c>
      <c r="N37" s="456"/>
      <c r="O37" s="496">
        <v>0</v>
      </c>
      <c r="P37" s="469">
        <v>0</v>
      </c>
      <c r="Q37" s="456"/>
      <c r="R37" s="496">
        <v>64.017222222222216</v>
      </c>
      <c r="S37" s="469">
        <v>2304.62</v>
      </c>
      <c r="T37" s="456"/>
      <c r="U37" s="496">
        <v>92.806111111111107</v>
      </c>
      <c r="V37" s="469">
        <v>5011.53</v>
      </c>
      <c r="W37" s="456"/>
      <c r="X37" s="496">
        <v>54.977924528301884</v>
      </c>
      <c r="Y37" s="469">
        <v>2913.83</v>
      </c>
    </row>
    <row r="38" spans="1:25" ht="14.25" customHeight="1" x14ac:dyDescent="0.35">
      <c r="A38" s="465" t="s">
        <v>116</v>
      </c>
      <c r="B38" s="465"/>
      <c r="C38" s="468">
        <v>283.25935483870973</v>
      </c>
      <c r="D38" s="505">
        <v>8781.0400000000009</v>
      </c>
      <c r="E38" s="465"/>
      <c r="F38" s="468">
        <v>454.91586206896551</v>
      </c>
      <c r="G38" s="505">
        <v>13192.56</v>
      </c>
      <c r="H38" s="465"/>
      <c r="I38" s="468">
        <v>-1443.1455263157895</v>
      </c>
      <c r="J38" s="505">
        <v>-54839.53</v>
      </c>
      <c r="K38" s="465"/>
      <c r="L38" s="468">
        <v>307.46447761194031</v>
      </c>
      <c r="M38" s="505">
        <v>20600.120000000003</v>
      </c>
      <c r="N38" s="465"/>
      <c r="O38" s="468">
        <v>166.46416666666667</v>
      </c>
      <c r="P38" s="505">
        <v>7990.2800000000007</v>
      </c>
      <c r="Q38" s="465"/>
      <c r="R38" s="468">
        <v>-2672.8619444444444</v>
      </c>
      <c r="S38" s="505">
        <v>-96223.03</v>
      </c>
      <c r="T38" s="465"/>
      <c r="U38" s="468">
        <v>277.72907407407416</v>
      </c>
      <c r="V38" s="505">
        <v>14997.370000000006</v>
      </c>
      <c r="W38" s="465"/>
      <c r="X38" s="468">
        <v>241.13075471698116</v>
      </c>
      <c r="Y38" s="505">
        <v>12779.930000000002</v>
      </c>
    </row>
    <row r="39" spans="1:25" ht="14.25" customHeight="1" x14ac:dyDescent="0.35">
      <c r="A39" s="465" t="s">
        <v>117</v>
      </c>
      <c r="B39" s="465"/>
      <c r="C39" s="468">
        <v>2625.3267741935483</v>
      </c>
      <c r="D39" s="469">
        <v>81385.13</v>
      </c>
      <c r="E39" s="465"/>
      <c r="F39" s="468">
        <v>3191.4900000000002</v>
      </c>
      <c r="G39" s="469">
        <v>92553.21</v>
      </c>
      <c r="H39" s="465"/>
      <c r="I39" s="468">
        <v>1820.3710526315788</v>
      </c>
      <c r="J39" s="469">
        <v>69174.099999999991</v>
      </c>
      <c r="K39" s="465"/>
      <c r="L39" s="468">
        <v>564.59985074626866</v>
      </c>
      <c r="M39" s="469">
        <v>37828.19</v>
      </c>
      <c r="N39" s="465"/>
      <c r="O39" s="468">
        <v>974.72604166666622</v>
      </c>
      <c r="P39" s="469">
        <v>46786.849999999977</v>
      </c>
      <c r="Q39" s="465"/>
      <c r="R39" s="468">
        <v>1074.9175000000007</v>
      </c>
      <c r="S39" s="469">
        <v>38697.030000000028</v>
      </c>
      <c r="T39" s="465"/>
      <c r="U39" s="468">
        <v>1041.1037037037033</v>
      </c>
      <c r="V39" s="469">
        <v>56219.599999999977</v>
      </c>
      <c r="W39" s="465"/>
      <c r="X39" s="468">
        <v>500.46660377358563</v>
      </c>
      <c r="Y39" s="469">
        <v>26524.73000000004</v>
      </c>
    </row>
    <row r="40" spans="1:25" ht="14.25" customHeight="1" x14ac:dyDescent="0.35">
      <c r="A40" s="465" t="s">
        <v>813</v>
      </c>
      <c r="B40" s="465"/>
      <c r="C40" s="468">
        <v>-6795.0758064516131</v>
      </c>
      <c r="D40" s="469">
        <v>-210647.35</v>
      </c>
      <c r="E40" s="465"/>
      <c r="F40" s="468">
        <v>-6935.9786206896542</v>
      </c>
      <c r="G40" s="469">
        <v>-201143.37999999998</v>
      </c>
      <c r="H40" s="465"/>
      <c r="I40" s="468">
        <v>-9781.4342105263149</v>
      </c>
      <c r="J40" s="469">
        <v>-371694.5</v>
      </c>
      <c r="K40" s="465"/>
      <c r="L40" s="468">
        <v>-2548.9814925373134</v>
      </c>
      <c r="M40" s="469">
        <v>-170781.76</v>
      </c>
      <c r="N40" s="465"/>
      <c r="O40" s="468">
        <v>-4323.5268750000005</v>
      </c>
      <c r="P40" s="469">
        <v>-207529.29000000004</v>
      </c>
      <c r="Q40" s="465"/>
      <c r="R40" s="468">
        <v>-3340.8977777777795</v>
      </c>
      <c r="S40" s="469">
        <v>-120272.32000000007</v>
      </c>
      <c r="T40" s="465"/>
      <c r="U40" s="468">
        <v>-2437.6988888888886</v>
      </c>
      <c r="V40" s="469">
        <v>-131635.74</v>
      </c>
      <c r="W40" s="465"/>
      <c r="X40" s="468">
        <v>-1248.8064150943394</v>
      </c>
      <c r="Y40" s="469">
        <v>-66186.739999999991</v>
      </c>
    </row>
    <row r="41" spans="1:25" ht="14.25" customHeight="1" x14ac:dyDescent="0.35">
      <c r="A41" s="465" t="s">
        <v>814</v>
      </c>
      <c r="B41" s="465"/>
      <c r="C41" s="468">
        <v>0</v>
      </c>
      <c r="D41" s="469">
        <v>0</v>
      </c>
      <c r="E41" s="465"/>
      <c r="F41" s="468">
        <v>0</v>
      </c>
      <c r="G41" s="469">
        <v>0</v>
      </c>
      <c r="H41" s="465"/>
      <c r="I41" s="468">
        <v>0</v>
      </c>
      <c r="J41" s="469">
        <v>0</v>
      </c>
      <c r="K41" s="465"/>
      <c r="L41" s="468">
        <v>0</v>
      </c>
      <c r="M41" s="469">
        <v>0</v>
      </c>
      <c r="N41" s="465"/>
      <c r="O41" s="468">
        <v>-288.6445833333334</v>
      </c>
      <c r="P41" s="469">
        <v>-13854.940000000002</v>
      </c>
      <c r="Q41" s="465"/>
      <c r="R41" s="468">
        <v>-385.40833333333325</v>
      </c>
      <c r="S41" s="469">
        <v>-13874.699999999997</v>
      </c>
      <c r="T41" s="465"/>
      <c r="U41" s="468">
        <v>-208.49851851851849</v>
      </c>
      <c r="V41" s="469">
        <v>-11258.919999999998</v>
      </c>
      <c r="W41" s="465"/>
      <c r="X41" s="468">
        <v>-194.33566037735864</v>
      </c>
      <c r="Y41" s="469">
        <v>-10299.790000000008</v>
      </c>
    </row>
    <row r="42" spans="1:25" ht="14.25" customHeight="1" x14ac:dyDescent="0.35">
      <c r="A42" s="465" t="s">
        <v>56</v>
      </c>
      <c r="B42" s="465"/>
      <c r="C42" s="468">
        <v>0</v>
      </c>
      <c r="D42" s="533">
        <v>0</v>
      </c>
      <c r="E42" s="465"/>
      <c r="F42" s="468">
        <v>0</v>
      </c>
      <c r="G42" s="533">
        <v>0</v>
      </c>
      <c r="H42" s="465"/>
      <c r="I42" s="468">
        <v>0</v>
      </c>
      <c r="J42" s="533">
        <v>0</v>
      </c>
      <c r="K42" s="465"/>
      <c r="L42" s="468">
        <v>0</v>
      </c>
      <c r="M42" s="533">
        <v>0</v>
      </c>
      <c r="N42" s="465"/>
      <c r="O42" s="468">
        <v>0</v>
      </c>
      <c r="P42" s="533">
        <v>0</v>
      </c>
      <c r="Q42" s="465"/>
      <c r="R42" s="468">
        <v>0</v>
      </c>
      <c r="S42" s="533">
        <v>0</v>
      </c>
      <c r="T42" s="465"/>
      <c r="U42" s="468">
        <v>0</v>
      </c>
      <c r="V42" s="533">
        <v>0</v>
      </c>
      <c r="W42" s="465"/>
      <c r="X42" s="468">
        <v>0</v>
      </c>
      <c r="Y42" s="533">
        <v>0</v>
      </c>
    </row>
    <row r="43" spans="1:25" ht="14.25" customHeight="1" x14ac:dyDescent="0.4">
      <c r="A43" s="534" t="s">
        <v>118</v>
      </c>
      <c r="B43" s="538" t="s">
        <v>225</v>
      </c>
      <c r="C43" s="536">
        <v>-0.37574583232706199</v>
      </c>
      <c r="D43" s="537">
        <v>-70106.709999999992</v>
      </c>
      <c r="E43" s="538" t="s">
        <v>225</v>
      </c>
      <c r="F43" s="536">
        <v>-0.2370316633638887</v>
      </c>
      <c r="G43" s="537">
        <v>-45416.75999999998</v>
      </c>
      <c r="H43" s="538" t="s">
        <v>225</v>
      </c>
      <c r="I43" s="536">
        <v>-1.3963092766659981</v>
      </c>
      <c r="J43" s="537">
        <v>-299943.36</v>
      </c>
      <c r="K43" s="538" t="s">
        <v>225</v>
      </c>
      <c r="L43" s="536">
        <v>-0.16605096091908045</v>
      </c>
      <c r="M43" s="537">
        <v>-45552.34</v>
      </c>
      <c r="N43" s="538" t="s">
        <v>225</v>
      </c>
      <c r="O43" s="536">
        <v>-0.3523093365409708</v>
      </c>
      <c r="P43" s="537">
        <v>-83486.060000000085</v>
      </c>
      <c r="Q43" s="538" t="s">
        <v>225</v>
      </c>
      <c r="R43" s="536">
        <v>-0.53863133841530642</v>
      </c>
      <c r="S43" s="537">
        <v>-96135.740000000049</v>
      </c>
      <c r="T43" s="538" t="s">
        <v>225</v>
      </c>
      <c r="U43" s="536">
        <v>0.22245559842240611</v>
      </c>
      <c r="V43" s="537">
        <v>43471.490000000034</v>
      </c>
      <c r="W43" s="538" t="s">
        <v>225</v>
      </c>
      <c r="X43" s="536">
        <v>9.7354559179688827E-2</v>
      </c>
      <c r="Y43" s="537">
        <v>14163.74000000002</v>
      </c>
    </row>
    <row r="44" spans="1:25" ht="14.25" customHeight="1" x14ac:dyDescent="0.35">
      <c r="A44" s="541" t="s">
        <v>119</v>
      </c>
      <c r="B44" s="465"/>
      <c r="C44" s="45"/>
      <c r="D44" s="468">
        <v>9807.44</v>
      </c>
      <c r="E44" s="465"/>
      <c r="F44" s="45"/>
      <c r="G44" s="468">
        <v>-2085.2800000000007</v>
      </c>
      <c r="H44" s="465"/>
      <c r="I44" s="45"/>
      <c r="J44" s="468">
        <v>19038.38</v>
      </c>
      <c r="K44" s="465"/>
      <c r="L44" s="45"/>
      <c r="M44" s="468">
        <v>16142.629999999997</v>
      </c>
      <c r="N44" s="465"/>
      <c r="O44" s="45"/>
      <c r="P44" s="468">
        <v>6384.3300000000017</v>
      </c>
      <c r="Q44" s="465"/>
      <c r="R44" s="45"/>
      <c r="S44" s="468">
        <v>10188.559999999998</v>
      </c>
      <c r="T44" s="465"/>
      <c r="U44" s="45"/>
      <c r="V44" s="468">
        <v>15176.400000000009</v>
      </c>
      <c r="W44" s="465"/>
      <c r="X44" s="45"/>
      <c r="Y44" s="468">
        <v>6326.8799999999901</v>
      </c>
    </row>
    <row r="45" spans="1:25" ht="14.25" customHeight="1" x14ac:dyDescent="0.35">
      <c r="A45" s="542" t="s">
        <v>120</v>
      </c>
      <c r="B45" s="465"/>
      <c r="C45" s="45"/>
      <c r="D45" s="461">
        <v>28874.27</v>
      </c>
      <c r="E45" s="465"/>
      <c r="F45" s="45"/>
      <c r="G45" s="461">
        <v>25837.429999999997</v>
      </c>
      <c r="H45" s="465"/>
      <c r="I45" s="45"/>
      <c r="J45" s="461">
        <v>24541.190000000002</v>
      </c>
      <c r="K45" s="465"/>
      <c r="L45" s="45"/>
      <c r="M45" s="461">
        <v>24604.339999999997</v>
      </c>
      <c r="N45" s="465"/>
      <c r="O45" s="45"/>
      <c r="P45" s="461">
        <v>23018.33</v>
      </c>
      <c r="Q45" s="465"/>
      <c r="R45" s="45"/>
      <c r="S45" s="461">
        <v>10788.190000000002</v>
      </c>
      <c r="T45" s="465"/>
      <c r="U45" s="45"/>
      <c r="V45" s="461">
        <v>10229.26999999999</v>
      </c>
      <c r="W45" s="465"/>
      <c r="X45" s="45"/>
      <c r="Y45" s="461">
        <v>8576.1900000000023</v>
      </c>
    </row>
    <row r="46" spans="1:25" ht="14.25" customHeight="1" x14ac:dyDescent="0.35">
      <c r="A46" s="541" t="s">
        <v>121</v>
      </c>
      <c r="B46" s="451"/>
      <c r="C46" s="544"/>
      <c r="D46" s="468">
        <v>3167.98</v>
      </c>
      <c r="E46" s="451"/>
      <c r="F46" s="544"/>
      <c r="G46" s="468">
        <v>4053.7599999999998</v>
      </c>
      <c r="H46" s="451"/>
      <c r="I46" s="544"/>
      <c r="J46" s="468">
        <v>4163.24</v>
      </c>
      <c r="K46" s="451"/>
      <c r="L46" s="544"/>
      <c r="M46" s="468">
        <v>5604.510000000002</v>
      </c>
      <c r="N46" s="451"/>
      <c r="O46" s="544"/>
      <c r="P46" s="468">
        <v>7210.5599999999977</v>
      </c>
      <c r="Q46" s="451"/>
      <c r="R46" s="544"/>
      <c r="S46" s="468">
        <v>4530.5800000000017</v>
      </c>
      <c r="T46" s="451"/>
      <c r="U46" s="544"/>
      <c r="V46" s="468">
        <v>6239.0799999999981</v>
      </c>
      <c r="W46" s="451"/>
      <c r="X46" s="544"/>
      <c r="Y46" s="468">
        <v>5167.5800000000017</v>
      </c>
    </row>
    <row r="47" spans="1:25" ht="14.25" customHeight="1" x14ac:dyDescent="0.35">
      <c r="A47" s="541" t="s">
        <v>122</v>
      </c>
      <c r="B47" s="465"/>
      <c r="C47" s="45"/>
      <c r="D47" s="468">
        <v>0</v>
      </c>
      <c r="E47" s="465"/>
      <c r="F47" s="45"/>
      <c r="G47" s="468">
        <v>0</v>
      </c>
      <c r="H47" s="465"/>
      <c r="I47" s="45"/>
      <c r="J47" s="468">
        <v>0</v>
      </c>
      <c r="K47" s="465"/>
      <c r="L47" s="45"/>
      <c r="M47" s="468">
        <v>0</v>
      </c>
      <c r="N47" s="465"/>
      <c r="O47" s="45"/>
      <c r="P47" s="468">
        <v>0</v>
      </c>
      <c r="Q47" s="465"/>
      <c r="R47" s="45"/>
      <c r="S47" s="468">
        <v>0</v>
      </c>
      <c r="T47" s="465"/>
      <c r="U47" s="45"/>
      <c r="V47" s="468">
        <v>0</v>
      </c>
      <c r="W47" s="465"/>
      <c r="X47" s="45"/>
      <c r="Y47" s="468">
        <v>0</v>
      </c>
    </row>
    <row r="48" spans="1:25" ht="14.25" customHeight="1" x14ac:dyDescent="0.35">
      <c r="A48" s="541" t="s">
        <v>56</v>
      </c>
      <c r="B48" s="465"/>
      <c r="C48" s="45"/>
      <c r="D48" s="468">
        <v>0</v>
      </c>
      <c r="E48" s="465"/>
      <c r="F48" s="45"/>
      <c r="G48" s="468">
        <v>0</v>
      </c>
      <c r="H48" s="465"/>
      <c r="I48" s="45"/>
      <c r="J48" s="468">
        <v>0</v>
      </c>
      <c r="K48" s="465"/>
      <c r="L48" s="45"/>
      <c r="M48" s="468">
        <v>0</v>
      </c>
      <c r="N48" s="465"/>
      <c r="O48" s="45"/>
      <c r="P48" s="468">
        <v>0</v>
      </c>
      <c r="Q48" s="465"/>
      <c r="R48" s="45"/>
      <c r="S48" s="468">
        <v>0</v>
      </c>
      <c r="T48" s="465"/>
      <c r="U48" s="45"/>
      <c r="V48" s="468">
        <v>0</v>
      </c>
      <c r="W48" s="465"/>
      <c r="X48" s="45"/>
      <c r="Y48" s="468">
        <v>0</v>
      </c>
    </row>
    <row r="49" spans="1:25" ht="14.25" customHeight="1" x14ac:dyDescent="0.35">
      <c r="A49" s="541" t="s">
        <v>56</v>
      </c>
      <c r="B49" s="465"/>
      <c r="C49" s="45"/>
      <c r="D49" s="468">
        <v>0</v>
      </c>
      <c r="E49" s="465"/>
      <c r="F49" s="45"/>
      <c r="G49" s="468">
        <v>0</v>
      </c>
      <c r="H49" s="465"/>
      <c r="I49" s="45"/>
      <c r="J49" s="468">
        <v>0</v>
      </c>
      <c r="K49" s="465"/>
      <c r="L49" s="45"/>
      <c r="M49" s="468">
        <v>0</v>
      </c>
      <c r="N49" s="465"/>
      <c r="O49" s="45"/>
      <c r="P49" s="468">
        <v>0</v>
      </c>
      <c r="Q49" s="465"/>
      <c r="R49" s="45"/>
      <c r="S49" s="468">
        <v>0</v>
      </c>
      <c r="T49" s="465"/>
      <c r="U49" s="45"/>
      <c r="V49" s="468">
        <v>0</v>
      </c>
      <c r="W49" s="465"/>
      <c r="X49" s="45"/>
      <c r="Y49" s="468">
        <v>0</v>
      </c>
    </row>
    <row r="50" spans="1:25" ht="14.25" customHeight="1" x14ac:dyDescent="0.35">
      <c r="A50" s="541" t="s">
        <v>56</v>
      </c>
      <c r="B50" s="465"/>
      <c r="C50" s="45"/>
      <c r="D50" s="468">
        <v>0</v>
      </c>
      <c r="E50" s="465"/>
      <c r="F50" s="45"/>
      <c r="G50" s="468">
        <v>0</v>
      </c>
      <c r="H50" s="465"/>
      <c r="I50" s="45"/>
      <c r="J50" s="468">
        <v>0</v>
      </c>
      <c r="K50" s="465"/>
      <c r="L50" s="45"/>
      <c r="M50" s="468">
        <v>0</v>
      </c>
      <c r="N50" s="465"/>
      <c r="O50" s="45"/>
      <c r="P50" s="468">
        <v>0</v>
      </c>
      <c r="Q50" s="465"/>
      <c r="R50" s="45"/>
      <c r="S50" s="468">
        <v>0</v>
      </c>
      <c r="T50" s="465"/>
      <c r="U50" s="45"/>
      <c r="V50" s="468">
        <v>0</v>
      </c>
      <c r="W50" s="465"/>
      <c r="X50" s="45"/>
      <c r="Y50" s="468">
        <v>0</v>
      </c>
    </row>
    <row r="51" spans="1:25" ht="14.25" customHeight="1" x14ac:dyDescent="0.35">
      <c r="A51" s="542" t="s">
        <v>123</v>
      </c>
      <c r="B51" s="465"/>
      <c r="C51" s="45"/>
      <c r="D51" s="461">
        <v>9990.41</v>
      </c>
      <c r="E51" s="465"/>
      <c r="F51" s="45"/>
      <c r="G51" s="461">
        <v>5669.9400000000005</v>
      </c>
      <c r="H51" s="465"/>
      <c r="I51" s="45"/>
      <c r="J51" s="461">
        <v>7208.1400000000012</v>
      </c>
      <c r="K51" s="465"/>
      <c r="L51" s="45"/>
      <c r="M51" s="461">
        <v>10898.009999999998</v>
      </c>
      <c r="N51" s="465"/>
      <c r="O51" s="45"/>
      <c r="P51" s="461">
        <v>6183.4499999999971</v>
      </c>
      <c r="Q51" s="465"/>
      <c r="R51" s="45"/>
      <c r="S51" s="461">
        <v>7953.3400000000038</v>
      </c>
      <c r="T51" s="465"/>
      <c r="U51" s="45"/>
      <c r="V51" s="461">
        <v>6409.739999999998</v>
      </c>
      <c r="W51" s="465"/>
      <c r="X51" s="45"/>
      <c r="Y51" s="461">
        <v>4857.2099999999991</v>
      </c>
    </row>
    <row r="52" spans="1:25" ht="14.25" customHeight="1" x14ac:dyDescent="0.35">
      <c r="A52" s="541" t="s">
        <v>124</v>
      </c>
      <c r="B52" s="451"/>
      <c r="C52" s="544"/>
      <c r="D52" s="468">
        <v>18542.25</v>
      </c>
      <c r="E52" s="451"/>
      <c r="F52" s="544"/>
      <c r="G52" s="468">
        <v>14684.949999999997</v>
      </c>
      <c r="H52" s="451"/>
      <c r="I52" s="544"/>
      <c r="J52" s="468">
        <v>18005.630000000005</v>
      </c>
      <c r="K52" s="451"/>
      <c r="L52" s="544"/>
      <c r="M52" s="468">
        <v>19032.330000000002</v>
      </c>
      <c r="N52" s="451"/>
      <c r="O52" s="544"/>
      <c r="P52" s="468">
        <v>18335.22</v>
      </c>
      <c r="Q52" s="451"/>
      <c r="R52" s="544"/>
      <c r="S52" s="468">
        <v>9110.7899999999936</v>
      </c>
      <c r="T52" s="451"/>
      <c r="U52" s="544"/>
      <c r="V52" s="468">
        <v>10332.880000000005</v>
      </c>
      <c r="W52" s="451"/>
      <c r="X52" s="544"/>
      <c r="Y52" s="468">
        <v>9070.929999999993</v>
      </c>
    </row>
    <row r="53" spans="1:25" ht="14.25" customHeight="1" x14ac:dyDescent="0.35">
      <c r="A53" s="541" t="s">
        <v>125</v>
      </c>
      <c r="B53" s="465"/>
      <c r="C53" s="45"/>
      <c r="D53" s="468">
        <v>4726.07</v>
      </c>
      <c r="E53" s="465"/>
      <c r="F53" s="45"/>
      <c r="G53" s="468">
        <v>10748.42</v>
      </c>
      <c r="H53" s="465"/>
      <c r="I53" s="45"/>
      <c r="J53" s="468">
        <v>1744.3700000000008</v>
      </c>
      <c r="K53" s="465"/>
      <c r="L53" s="45"/>
      <c r="M53" s="468">
        <v>4472.09</v>
      </c>
      <c r="N53" s="465"/>
      <c r="O53" s="45"/>
      <c r="P53" s="468">
        <v>1972.8299999999981</v>
      </c>
      <c r="Q53" s="465"/>
      <c r="R53" s="45"/>
      <c r="S53" s="468">
        <v>1680.130000000001</v>
      </c>
      <c r="T53" s="465"/>
      <c r="U53" s="45"/>
      <c r="V53" s="468">
        <v>1310.9099999999999</v>
      </c>
      <c r="W53" s="465"/>
      <c r="X53" s="45"/>
      <c r="Y53" s="468">
        <v>1221.5200000000004</v>
      </c>
    </row>
    <row r="54" spans="1:25" ht="14.25" customHeight="1" x14ac:dyDescent="0.35">
      <c r="A54" s="541" t="s">
        <v>126</v>
      </c>
      <c r="B54" s="465"/>
      <c r="C54" s="45"/>
      <c r="D54" s="468">
        <v>237.49</v>
      </c>
      <c r="E54" s="465"/>
      <c r="F54" s="45"/>
      <c r="G54" s="468">
        <v>462.71000000000004</v>
      </c>
      <c r="H54" s="465"/>
      <c r="I54" s="45"/>
      <c r="J54" s="468">
        <v>4673.7</v>
      </c>
      <c r="K54" s="465"/>
      <c r="L54" s="45"/>
      <c r="M54" s="468">
        <v>2594.1900000000005</v>
      </c>
      <c r="N54" s="465"/>
      <c r="O54" s="45"/>
      <c r="P54" s="468">
        <v>2786.84</v>
      </c>
      <c r="Q54" s="465"/>
      <c r="R54" s="45"/>
      <c r="S54" s="468">
        <v>3872.0200000000004</v>
      </c>
      <c r="T54" s="465"/>
      <c r="U54" s="45"/>
      <c r="V54" s="468">
        <v>2914.4500000000007</v>
      </c>
      <c r="W54" s="465"/>
      <c r="X54" s="45"/>
      <c r="Y54" s="468">
        <v>3803.1699999999983</v>
      </c>
    </row>
    <row r="55" spans="1:25" ht="14.25" customHeight="1" x14ac:dyDescent="0.35">
      <c r="A55" s="465" t="s">
        <v>56</v>
      </c>
      <c r="B55" s="456"/>
      <c r="C55" s="546"/>
      <c r="D55" s="469">
        <v>0</v>
      </c>
      <c r="E55" s="456"/>
      <c r="F55" s="546"/>
      <c r="G55" s="469">
        <v>0</v>
      </c>
      <c r="H55" s="456"/>
      <c r="I55" s="546"/>
      <c r="J55" s="469">
        <v>0</v>
      </c>
      <c r="K55" s="456"/>
      <c r="L55" s="546"/>
      <c r="M55" s="469">
        <v>0</v>
      </c>
      <c r="N55" s="456"/>
      <c r="O55" s="546"/>
      <c r="P55" s="469">
        <v>0</v>
      </c>
      <c r="Q55" s="456"/>
      <c r="R55" s="546"/>
      <c r="S55" s="469">
        <v>0</v>
      </c>
      <c r="T55" s="456"/>
      <c r="U55" s="546"/>
      <c r="V55" s="469">
        <v>0</v>
      </c>
      <c r="W55" s="456"/>
      <c r="X55" s="546"/>
      <c r="Y55" s="469">
        <v>0</v>
      </c>
    </row>
    <row r="56" spans="1:25" ht="14.25" customHeight="1" x14ac:dyDescent="0.4">
      <c r="A56" s="534" t="s">
        <v>127</v>
      </c>
      <c r="B56" s="538" t="s">
        <v>225</v>
      </c>
      <c r="C56" s="536">
        <v>0.40382599134077057</v>
      </c>
      <c r="D56" s="537">
        <v>75345.910000000018</v>
      </c>
      <c r="E56" s="538" t="s">
        <v>225</v>
      </c>
      <c r="F56" s="536">
        <v>0.30986418505028468</v>
      </c>
      <c r="G56" s="537">
        <v>59371.929999999986</v>
      </c>
      <c r="H56" s="538" t="s">
        <v>225</v>
      </c>
      <c r="I56" s="536">
        <v>0.36950829692351511</v>
      </c>
      <c r="J56" s="537">
        <v>79374.650000000009</v>
      </c>
      <c r="K56" s="538" t="s">
        <v>225</v>
      </c>
      <c r="L56" s="536">
        <v>0.30382702833223513</v>
      </c>
      <c r="M56" s="537">
        <v>83348.099999999991</v>
      </c>
      <c r="N56" s="538" t="s">
        <v>225</v>
      </c>
      <c r="O56" s="536">
        <v>0.27806093361274381</v>
      </c>
      <c r="P56" s="537">
        <v>65891.56</v>
      </c>
      <c r="Q56" s="538" t="s">
        <v>225</v>
      </c>
      <c r="R56" s="536">
        <v>0.26962797044757975</v>
      </c>
      <c r="S56" s="537">
        <v>48123.61</v>
      </c>
      <c r="T56" s="538" t="s">
        <v>225</v>
      </c>
      <c r="U56" s="536">
        <v>0.26923384353254209</v>
      </c>
      <c r="V56" s="537">
        <v>52612.729999999996</v>
      </c>
      <c r="W56" s="538" t="s">
        <v>225</v>
      </c>
      <c r="X56" s="536">
        <v>0.26822814405357598</v>
      </c>
      <c r="Y56" s="537">
        <v>39023.479999999981</v>
      </c>
    </row>
    <row r="57" spans="1:25" ht="14.25" customHeight="1" x14ac:dyDescent="0.35">
      <c r="A57" s="465" t="s">
        <v>128</v>
      </c>
      <c r="B57" s="465"/>
      <c r="C57" s="45"/>
      <c r="D57" s="469">
        <v>0</v>
      </c>
      <c r="E57" s="465"/>
      <c r="F57" s="45"/>
      <c r="G57" s="469">
        <v>0</v>
      </c>
      <c r="H57" s="465"/>
      <c r="I57" s="45"/>
      <c r="J57" s="469">
        <v>0</v>
      </c>
      <c r="K57" s="465"/>
      <c r="L57" s="45"/>
      <c r="M57" s="469">
        <v>0</v>
      </c>
      <c r="N57" s="465"/>
      <c r="O57" s="45"/>
      <c r="P57" s="469">
        <v>0</v>
      </c>
      <c r="Q57" s="465"/>
      <c r="R57" s="45"/>
      <c r="S57" s="469">
        <v>0</v>
      </c>
      <c r="T57" s="465"/>
      <c r="U57" s="45"/>
      <c r="V57" s="469">
        <v>0</v>
      </c>
      <c r="W57" s="465"/>
      <c r="X57" s="45"/>
      <c r="Y57" s="469">
        <v>0</v>
      </c>
    </row>
    <row r="58" spans="1:25" ht="14.25" customHeight="1" x14ac:dyDescent="0.35">
      <c r="A58" s="465" t="s">
        <v>129</v>
      </c>
      <c r="B58" s="465"/>
      <c r="C58" s="45"/>
      <c r="D58" s="469">
        <v>0</v>
      </c>
      <c r="E58" s="465"/>
      <c r="F58" s="45"/>
      <c r="G58" s="469">
        <v>0</v>
      </c>
      <c r="H58" s="465"/>
      <c r="I58" s="45"/>
      <c r="J58" s="469">
        <v>0</v>
      </c>
      <c r="K58" s="465"/>
      <c r="L58" s="45"/>
      <c r="M58" s="469">
        <v>0</v>
      </c>
      <c r="N58" s="465"/>
      <c r="O58" s="45"/>
      <c r="P58" s="469">
        <v>0</v>
      </c>
      <c r="Q58" s="465"/>
      <c r="R58" s="45"/>
      <c r="S58" s="469">
        <v>0</v>
      </c>
      <c r="T58" s="465"/>
      <c r="U58" s="45"/>
      <c r="V58" s="469">
        <v>0</v>
      </c>
      <c r="W58" s="465"/>
      <c r="X58" s="45"/>
      <c r="Y58" s="469">
        <v>0</v>
      </c>
    </row>
    <row r="59" spans="1:25" ht="14.25" customHeight="1" x14ac:dyDescent="0.35">
      <c r="A59" s="456" t="s">
        <v>130</v>
      </c>
      <c r="B59" s="456"/>
      <c r="C59" s="546"/>
      <c r="D59" s="461">
        <v>11766.67</v>
      </c>
      <c r="E59" s="456"/>
      <c r="F59" s="546"/>
      <c r="G59" s="461">
        <v>4751.83</v>
      </c>
      <c r="H59" s="456"/>
      <c r="I59" s="546"/>
      <c r="J59" s="461">
        <v>24656.510000000002</v>
      </c>
      <c r="K59" s="456"/>
      <c r="L59" s="546"/>
      <c r="M59" s="461">
        <v>12526.439999999995</v>
      </c>
      <c r="N59" s="456"/>
      <c r="O59" s="546"/>
      <c r="P59" s="461">
        <v>11679.620000000003</v>
      </c>
      <c r="Q59" s="456"/>
      <c r="R59" s="546"/>
      <c r="S59" s="461">
        <v>7460.9200000000055</v>
      </c>
      <c r="T59" s="456"/>
      <c r="U59" s="546"/>
      <c r="V59" s="461">
        <v>4689.3799999999901</v>
      </c>
      <c r="W59" s="456"/>
      <c r="X59" s="546"/>
      <c r="Y59" s="461">
        <v>5493.0900000000111</v>
      </c>
    </row>
    <row r="60" spans="1:25" ht="14.25" customHeight="1" x14ac:dyDescent="0.35">
      <c r="A60" s="465" t="s">
        <v>131</v>
      </c>
      <c r="B60" s="465"/>
      <c r="C60" s="45"/>
      <c r="D60" s="469">
        <v>3568.38</v>
      </c>
      <c r="E60" s="465"/>
      <c r="F60" s="45"/>
      <c r="G60" s="469">
        <v>2934.21</v>
      </c>
      <c r="H60" s="465"/>
      <c r="I60" s="45"/>
      <c r="J60" s="469">
        <v>2170.1800000000003</v>
      </c>
      <c r="K60" s="465"/>
      <c r="L60" s="45"/>
      <c r="M60" s="469">
        <v>2835.8999999999996</v>
      </c>
      <c r="N60" s="465"/>
      <c r="O60" s="45"/>
      <c r="P60" s="469">
        <v>4001.6800000000003</v>
      </c>
      <c r="Q60" s="465"/>
      <c r="R60" s="45"/>
      <c r="S60" s="469">
        <v>2666.9699999999993</v>
      </c>
      <c r="T60" s="465"/>
      <c r="U60" s="45"/>
      <c r="V60" s="469">
        <v>4264.880000000001</v>
      </c>
      <c r="W60" s="465"/>
      <c r="X60" s="45"/>
      <c r="Y60" s="469">
        <v>4814.8299999999981</v>
      </c>
    </row>
    <row r="61" spans="1:25" ht="14.25" customHeight="1" x14ac:dyDescent="0.35">
      <c r="A61" s="465" t="s">
        <v>132</v>
      </c>
      <c r="B61" s="465"/>
      <c r="C61" s="45"/>
      <c r="D61" s="469">
        <v>1504.15</v>
      </c>
      <c r="E61" s="465"/>
      <c r="F61" s="45"/>
      <c r="G61" s="469">
        <v>3022.41</v>
      </c>
      <c r="H61" s="465"/>
      <c r="I61" s="45"/>
      <c r="J61" s="469">
        <v>4427.68</v>
      </c>
      <c r="K61" s="465"/>
      <c r="L61" s="45"/>
      <c r="M61" s="469">
        <v>10610.770000000002</v>
      </c>
      <c r="N61" s="465"/>
      <c r="O61" s="45"/>
      <c r="P61" s="469">
        <v>1626.2999999999979</v>
      </c>
      <c r="Q61" s="465"/>
      <c r="R61" s="45"/>
      <c r="S61" s="469">
        <v>742.85000000000082</v>
      </c>
      <c r="T61" s="465"/>
      <c r="U61" s="45"/>
      <c r="V61" s="469">
        <v>987.72000000000071</v>
      </c>
      <c r="W61" s="465"/>
      <c r="X61" s="45"/>
      <c r="Y61" s="469">
        <v>1084.0399999999977</v>
      </c>
    </row>
    <row r="62" spans="1:25" ht="14.25" customHeight="1" x14ac:dyDescent="0.35">
      <c r="A62" s="456" t="s">
        <v>133</v>
      </c>
      <c r="B62" s="456"/>
      <c r="C62" s="546"/>
      <c r="D62" s="461">
        <v>10070.44</v>
      </c>
      <c r="E62" s="456"/>
      <c r="F62" s="546"/>
      <c r="G62" s="461">
        <v>5030.5</v>
      </c>
      <c r="H62" s="456"/>
      <c r="I62" s="546"/>
      <c r="J62" s="461">
        <v>9111.869999999999</v>
      </c>
      <c r="K62" s="456"/>
      <c r="L62" s="546"/>
      <c r="M62" s="461">
        <v>7093.17</v>
      </c>
      <c r="N62" s="456"/>
      <c r="O62" s="546"/>
      <c r="P62" s="461">
        <v>5047.9600000000009</v>
      </c>
      <c r="Q62" s="456"/>
      <c r="R62" s="546"/>
      <c r="S62" s="461">
        <v>8577.1199999999972</v>
      </c>
      <c r="T62" s="456"/>
      <c r="U62" s="546"/>
      <c r="V62" s="461">
        <v>5144.1100000000042</v>
      </c>
      <c r="W62" s="456"/>
      <c r="X62" s="546"/>
      <c r="Y62" s="461">
        <v>3548.7000000000007</v>
      </c>
    </row>
    <row r="63" spans="1:25" ht="14.25" customHeight="1" x14ac:dyDescent="0.35">
      <c r="A63" s="465" t="s">
        <v>134</v>
      </c>
      <c r="B63" s="465"/>
      <c r="C63" s="45"/>
      <c r="D63" s="469">
        <v>1191.47</v>
      </c>
      <c r="E63" s="465"/>
      <c r="F63" s="45"/>
      <c r="G63" s="469">
        <v>401.07999999999993</v>
      </c>
      <c r="H63" s="465"/>
      <c r="I63" s="45"/>
      <c r="J63" s="469">
        <v>150.66000000000008</v>
      </c>
      <c r="K63" s="465"/>
      <c r="L63" s="45"/>
      <c r="M63" s="469">
        <v>380.07999999999993</v>
      </c>
      <c r="N63" s="465"/>
      <c r="O63" s="45"/>
      <c r="P63" s="469">
        <v>264.36000000000013</v>
      </c>
      <c r="Q63" s="465"/>
      <c r="R63" s="45"/>
      <c r="S63" s="469">
        <v>803.29999999999973</v>
      </c>
      <c r="T63" s="465"/>
      <c r="U63" s="45"/>
      <c r="V63" s="469">
        <v>408.45000000000027</v>
      </c>
      <c r="W63" s="465"/>
      <c r="X63" s="45"/>
      <c r="Y63" s="469">
        <v>144.63000000000011</v>
      </c>
    </row>
    <row r="64" spans="1:25" ht="14.25" customHeight="1" x14ac:dyDescent="0.35">
      <c r="A64" s="465" t="s">
        <v>135</v>
      </c>
      <c r="B64" s="465"/>
      <c r="C64" s="45"/>
      <c r="D64" s="469">
        <v>0</v>
      </c>
      <c r="E64" s="465"/>
      <c r="F64" s="45"/>
      <c r="G64" s="469">
        <v>0</v>
      </c>
      <c r="H64" s="465"/>
      <c r="I64" s="45"/>
      <c r="J64" s="469">
        <v>0</v>
      </c>
      <c r="K64" s="465"/>
      <c r="L64" s="45"/>
      <c r="M64" s="469">
        <v>0</v>
      </c>
      <c r="N64" s="465"/>
      <c r="O64" s="45"/>
      <c r="P64" s="469">
        <v>0</v>
      </c>
      <c r="Q64" s="465"/>
      <c r="R64" s="45"/>
      <c r="S64" s="469">
        <v>0</v>
      </c>
      <c r="T64" s="465"/>
      <c r="U64" s="45"/>
      <c r="V64" s="469">
        <v>0</v>
      </c>
      <c r="W64" s="465"/>
      <c r="X64" s="45"/>
      <c r="Y64" s="469">
        <v>0</v>
      </c>
    </row>
    <row r="65" spans="1:25" ht="14.25" customHeight="1" x14ac:dyDescent="0.35">
      <c r="A65" s="465" t="s">
        <v>136</v>
      </c>
      <c r="B65" s="465"/>
      <c r="C65" s="45"/>
      <c r="D65" s="469">
        <v>2386.19</v>
      </c>
      <c r="E65" s="465"/>
      <c r="F65" s="45"/>
      <c r="G65" s="469">
        <v>1912.0300000000002</v>
      </c>
      <c r="H65" s="465"/>
      <c r="I65" s="45"/>
      <c r="J65" s="469">
        <v>2803.5199999999995</v>
      </c>
      <c r="K65" s="465"/>
      <c r="L65" s="45"/>
      <c r="M65" s="469">
        <v>3319.9500000000007</v>
      </c>
      <c r="N65" s="465"/>
      <c r="O65" s="45"/>
      <c r="P65" s="469">
        <v>1567.3599999999988</v>
      </c>
      <c r="Q65" s="465"/>
      <c r="R65" s="45"/>
      <c r="S65" s="469">
        <v>1266.8700000000008</v>
      </c>
      <c r="T65" s="465"/>
      <c r="U65" s="45"/>
      <c r="V65" s="469">
        <v>1184.3899999999994</v>
      </c>
      <c r="W65" s="465"/>
      <c r="X65" s="45"/>
      <c r="Y65" s="469">
        <v>1520.7800000000007</v>
      </c>
    </row>
    <row r="66" spans="1:25" ht="14.25" customHeight="1" x14ac:dyDescent="0.35">
      <c r="A66" s="465" t="s">
        <v>137</v>
      </c>
      <c r="B66" s="465"/>
      <c r="C66" s="45"/>
      <c r="D66" s="469">
        <v>660.81</v>
      </c>
      <c r="E66" s="465"/>
      <c r="F66" s="45"/>
      <c r="G66" s="469">
        <v>248</v>
      </c>
      <c r="H66" s="465"/>
      <c r="I66" s="45"/>
      <c r="J66" s="469">
        <v>294.47000000000003</v>
      </c>
      <c r="K66" s="465"/>
      <c r="L66" s="45"/>
      <c r="M66" s="469">
        <v>508.99</v>
      </c>
      <c r="N66" s="465"/>
      <c r="O66" s="45"/>
      <c r="P66" s="469">
        <v>1439.4299999999998</v>
      </c>
      <c r="Q66" s="465"/>
      <c r="R66" s="45"/>
      <c r="S66" s="469">
        <v>335.32000000000016</v>
      </c>
      <c r="T66" s="465"/>
      <c r="U66" s="45"/>
      <c r="V66" s="469">
        <v>630.25000000000045</v>
      </c>
      <c r="W66" s="465"/>
      <c r="X66" s="45"/>
      <c r="Y66" s="469">
        <v>672.34999999999945</v>
      </c>
    </row>
    <row r="67" spans="1:25" ht="14.25" customHeight="1" x14ac:dyDescent="0.35">
      <c r="A67" s="465" t="s">
        <v>138</v>
      </c>
      <c r="B67" s="465"/>
      <c r="C67" s="45"/>
      <c r="D67" s="469">
        <v>1560</v>
      </c>
      <c r="E67" s="465"/>
      <c r="F67" s="45"/>
      <c r="G67" s="469">
        <v>1874.6799999999998</v>
      </c>
      <c r="H67" s="465"/>
      <c r="I67" s="45"/>
      <c r="J67" s="469">
        <v>2184.7800000000002</v>
      </c>
      <c r="K67" s="465"/>
      <c r="L67" s="45"/>
      <c r="M67" s="469">
        <v>2290.83</v>
      </c>
      <c r="N67" s="465"/>
      <c r="O67" s="45"/>
      <c r="P67" s="469">
        <v>2006.4900000000007</v>
      </c>
      <c r="Q67" s="465"/>
      <c r="R67" s="45"/>
      <c r="S67" s="469">
        <v>1932.6999999999989</v>
      </c>
      <c r="T67" s="465"/>
      <c r="U67" s="45"/>
      <c r="V67" s="469">
        <v>1095.8700000000008</v>
      </c>
      <c r="W67" s="465"/>
      <c r="X67" s="45"/>
      <c r="Y67" s="469">
        <v>535.69000000000051</v>
      </c>
    </row>
    <row r="68" spans="1:25" ht="14.25" customHeight="1" x14ac:dyDescent="0.35">
      <c r="A68" s="465" t="s">
        <v>139</v>
      </c>
      <c r="B68" s="465"/>
      <c r="C68" s="45"/>
      <c r="D68" s="469">
        <v>2738.6499999999996</v>
      </c>
      <c r="E68" s="465"/>
      <c r="F68" s="45"/>
      <c r="G68" s="469">
        <v>7318.8899999999994</v>
      </c>
      <c r="H68" s="465"/>
      <c r="I68" s="45"/>
      <c r="J68" s="469">
        <v>1065.6499999999996</v>
      </c>
      <c r="K68" s="465"/>
      <c r="L68" s="45"/>
      <c r="M68" s="469">
        <v>2858.130000000001</v>
      </c>
      <c r="N68" s="465"/>
      <c r="O68" s="45"/>
      <c r="P68" s="469">
        <v>2631.3999999999987</v>
      </c>
      <c r="Q68" s="465"/>
      <c r="R68" s="45"/>
      <c r="S68" s="469">
        <v>2716.3400000000011</v>
      </c>
      <c r="T68" s="465"/>
      <c r="U68" s="45"/>
      <c r="V68" s="469">
        <v>2613.35</v>
      </c>
      <c r="W68" s="465"/>
      <c r="X68" s="45"/>
      <c r="Y68" s="469">
        <v>3445.5399999999991</v>
      </c>
    </row>
    <row r="69" spans="1:25" ht="14.25" customHeight="1" x14ac:dyDescent="0.35">
      <c r="A69" s="465" t="s">
        <v>140</v>
      </c>
      <c r="B69" s="465"/>
      <c r="C69" s="45"/>
      <c r="D69" s="469">
        <v>855</v>
      </c>
      <c r="E69" s="465"/>
      <c r="F69" s="45"/>
      <c r="G69" s="469">
        <v>760</v>
      </c>
      <c r="H69" s="465"/>
      <c r="I69" s="45"/>
      <c r="J69" s="469">
        <v>2853.21</v>
      </c>
      <c r="K69" s="465"/>
      <c r="L69" s="45"/>
      <c r="M69" s="469">
        <v>855</v>
      </c>
      <c r="N69" s="465"/>
      <c r="O69" s="45"/>
      <c r="P69" s="469">
        <v>5300.9999999999991</v>
      </c>
      <c r="Q69" s="465"/>
      <c r="R69" s="45"/>
      <c r="S69" s="469">
        <v>1075</v>
      </c>
      <c r="T69" s="465"/>
      <c r="U69" s="45"/>
      <c r="V69" s="469">
        <v>570</v>
      </c>
      <c r="W69" s="465"/>
      <c r="X69" s="45"/>
      <c r="Y69" s="469">
        <v>570</v>
      </c>
    </row>
    <row r="70" spans="1:25" ht="14.25" customHeight="1" x14ac:dyDescent="0.35">
      <c r="A70" s="465" t="s">
        <v>141</v>
      </c>
      <c r="B70" s="465"/>
      <c r="C70" s="45"/>
      <c r="D70" s="469">
        <v>567.14</v>
      </c>
      <c r="E70" s="465"/>
      <c r="F70" s="45"/>
      <c r="G70" s="469">
        <v>1851.2400000000002</v>
      </c>
      <c r="H70" s="465"/>
      <c r="I70" s="45"/>
      <c r="J70" s="469">
        <v>714.02</v>
      </c>
      <c r="K70" s="465"/>
      <c r="L70" s="45"/>
      <c r="M70" s="469">
        <v>1984.4199999999996</v>
      </c>
      <c r="N70" s="465"/>
      <c r="O70" s="45"/>
      <c r="P70" s="469">
        <v>1855.3900000000003</v>
      </c>
      <c r="Q70" s="465"/>
      <c r="R70" s="45"/>
      <c r="S70" s="469">
        <v>1558.0700000000006</v>
      </c>
      <c r="T70" s="465"/>
      <c r="U70" s="45"/>
      <c r="V70" s="469">
        <v>1435.5499999999993</v>
      </c>
      <c r="W70" s="465"/>
      <c r="X70" s="45"/>
      <c r="Y70" s="469">
        <v>1424.7100000000009</v>
      </c>
    </row>
    <row r="71" spans="1:25" ht="14.25" customHeight="1" x14ac:dyDescent="0.35">
      <c r="A71" s="465" t="s">
        <v>56</v>
      </c>
      <c r="B71" s="465"/>
      <c r="C71" s="45"/>
      <c r="D71" s="469"/>
      <c r="E71" s="465"/>
      <c r="F71" s="45"/>
      <c r="G71" s="469"/>
      <c r="H71" s="465"/>
      <c r="I71" s="45"/>
      <c r="J71" s="469"/>
      <c r="K71" s="465"/>
      <c r="L71" s="45"/>
      <c r="M71" s="469"/>
      <c r="N71" s="465"/>
      <c r="O71" s="45"/>
      <c r="P71" s="469"/>
      <c r="Q71" s="465"/>
      <c r="R71" s="45"/>
      <c r="S71" s="469"/>
      <c r="T71" s="465"/>
      <c r="U71" s="45"/>
      <c r="V71" s="469"/>
      <c r="W71" s="465"/>
      <c r="X71" s="45"/>
      <c r="Y71" s="469"/>
    </row>
    <row r="72" spans="1:25" ht="14.25" customHeight="1" x14ac:dyDescent="0.35">
      <c r="A72" s="465" t="s">
        <v>56</v>
      </c>
      <c r="B72" s="465"/>
      <c r="C72" s="45"/>
      <c r="D72" s="469">
        <v>0</v>
      </c>
      <c r="E72" s="465"/>
      <c r="F72" s="45"/>
      <c r="G72" s="469">
        <v>0</v>
      </c>
      <c r="H72" s="465"/>
      <c r="I72" s="45"/>
      <c r="J72" s="469">
        <v>0</v>
      </c>
      <c r="K72" s="465"/>
      <c r="L72" s="45"/>
      <c r="M72" s="469">
        <v>0</v>
      </c>
      <c r="N72" s="465"/>
      <c r="O72" s="45"/>
      <c r="P72" s="469">
        <v>0</v>
      </c>
      <c r="Q72" s="465"/>
      <c r="R72" s="45"/>
      <c r="S72" s="469">
        <v>0</v>
      </c>
      <c r="T72" s="465"/>
      <c r="U72" s="45"/>
      <c r="V72" s="469">
        <v>0</v>
      </c>
      <c r="W72" s="465"/>
      <c r="X72" s="45"/>
      <c r="Y72" s="469">
        <v>0</v>
      </c>
    </row>
    <row r="73" spans="1:25" ht="14.25" customHeight="1" x14ac:dyDescent="0.35">
      <c r="A73" s="465" t="s">
        <v>56</v>
      </c>
      <c r="B73" s="465"/>
      <c r="C73" s="45"/>
      <c r="D73" s="469">
        <v>0</v>
      </c>
      <c r="E73" s="465"/>
      <c r="F73" s="45"/>
      <c r="G73" s="469">
        <v>0</v>
      </c>
      <c r="H73" s="465"/>
      <c r="I73" s="45"/>
      <c r="J73" s="469">
        <v>0</v>
      </c>
      <c r="K73" s="465"/>
      <c r="L73" s="45"/>
      <c r="M73" s="469">
        <v>0</v>
      </c>
      <c r="N73" s="465"/>
      <c r="O73" s="45"/>
      <c r="P73" s="469">
        <v>0</v>
      </c>
      <c r="Q73" s="465"/>
      <c r="R73" s="45"/>
      <c r="S73" s="469">
        <v>0</v>
      </c>
      <c r="T73" s="465"/>
      <c r="U73" s="45"/>
      <c r="V73" s="469">
        <v>0</v>
      </c>
      <c r="W73" s="465"/>
      <c r="X73" s="45"/>
      <c r="Y73" s="469">
        <v>0</v>
      </c>
    </row>
    <row r="74" spans="1:25" ht="14.25" customHeight="1" x14ac:dyDescent="0.4">
      <c r="A74" s="534" t="s">
        <v>142</v>
      </c>
      <c r="B74" s="538" t="s">
        <v>225</v>
      </c>
      <c r="C74" s="536">
        <v>0.19760356059331866</v>
      </c>
      <c r="D74" s="537">
        <v>36868.9</v>
      </c>
      <c r="E74" s="538" t="s">
        <v>225</v>
      </c>
      <c r="F74" s="536">
        <v>0.15711837241259913</v>
      </c>
      <c r="G74" s="537">
        <v>30104.870000000003</v>
      </c>
      <c r="H74" s="538" t="s">
        <v>225</v>
      </c>
      <c r="I74" s="536">
        <v>0.23477578370436938</v>
      </c>
      <c r="J74" s="537">
        <v>50432.55</v>
      </c>
      <c r="K74" s="538" t="s">
        <v>225</v>
      </c>
      <c r="L74" s="536">
        <v>0.16499871485710202</v>
      </c>
      <c r="M74" s="537">
        <v>45263.679999999993</v>
      </c>
      <c r="N74" s="538" t="s">
        <v>225</v>
      </c>
      <c r="O74" s="536">
        <v>0.15791575455359003</v>
      </c>
      <c r="P74" s="537">
        <v>37420.990000000005</v>
      </c>
      <c r="Q74" s="538" t="s">
        <v>225</v>
      </c>
      <c r="R74" s="536">
        <v>0.16324076576667132</v>
      </c>
      <c r="S74" s="537">
        <v>29135.459999999995</v>
      </c>
      <c r="T74" s="538" t="s">
        <v>225</v>
      </c>
      <c r="U74" s="536">
        <v>0.11781989932476554</v>
      </c>
      <c r="V74" s="537">
        <v>23023.949999999993</v>
      </c>
      <c r="W74" s="538" t="s">
        <v>225</v>
      </c>
      <c r="X74" s="536">
        <v>0.15983899498337206</v>
      </c>
      <c r="Y74" s="537">
        <v>23254.360000000008</v>
      </c>
    </row>
    <row r="75" spans="1:25" ht="14.25" customHeight="1" x14ac:dyDescent="0.35">
      <c r="A75" s="456"/>
      <c r="B75" s="456"/>
      <c r="C75" s="546"/>
      <c r="D75" s="461"/>
      <c r="E75" s="456"/>
      <c r="F75" s="546"/>
      <c r="G75" s="461"/>
      <c r="H75" s="456"/>
      <c r="I75" s="546"/>
      <c r="J75" s="461"/>
      <c r="K75" s="456"/>
      <c r="L75" s="546"/>
      <c r="M75" s="461"/>
      <c r="N75" s="456"/>
      <c r="O75" s="546"/>
      <c r="P75" s="461"/>
      <c r="Q75" s="456"/>
      <c r="R75" s="546"/>
      <c r="S75" s="461"/>
      <c r="T75" s="456"/>
      <c r="U75" s="546"/>
      <c r="V75" s="461"/>
      <c r="W75" s="456"/>
      <c r="X75" s="546"/>
      <c r="Y75" s="461"/>
    </row>
    <row r="76" spans="1:25" ht="14.25" customHeight="1" x14ac:dyDescent="0.4">
      <c r="A76" s="534" t="s">
        <v>143</v>
      </c>
      <c r="B76" s="538" t="s">
        <v>225</v>
      </c>
      <c r="C76" s="536">
        <v>0.22568371960702724</v>
      </c>
      <c r="D76" s="537">
        <v>42108.100000000028</v>
      </c>
      <c r="E76" s="538" t="s">
        <v>225</v>
      </c>
      <c r="F76" s="536">
        <v>0.22995089409899511</v>
      </c>
      <c r="G76" s="537">
        <v>44060.040000000008</v>
      </c>
      <c r="H76" s="538" t="s">
        <v>225</v>
      </c>
      <c r="I76" s="536">
        <v>-0.79202519603811372</v>
      </c>
      <c r="J76" s="537">
        <v>-170136.15999999997</v>
      </c>
      <c r="K76" s="538" t="s">
        <v>225</v>
      </c>
      <c r="L76" s="536">
        <v>0.30277478227025673</v>
      </c>
      <c r="M76" s="537">
        <v>83059.439999999988</v>
      </c>
      <c r="N76" s="538" t="s">
        <v>225</v>
      </c>
      <c r="O76" s="536">
        <v>8.366735162536304E-2</v>
      </c>
      <c r="P76" s="537">
        <v>19826.489999999918</v>
      </c>
      <c r="Q76" s="538" t="s">
        <v>225</v>
      </c>
      <c r="R76" s="536">
        <v>-0.10576260220105536</v>
      </c>
      <c r="S76" s="537">
        <v>-18876.670000000053</v>
      </c>
      <c r="T76" s="538" t="s">
        <v>225</v>
      </c>
      <c r="U76" s="536">
        <v>0.60950934127971379</v>
      </c>
      <c r="V76" s="537">
        <v>119108.17000000003</v>
      </c>
      <c r="W76" s="538" t="s">
        <v>225</v>
      </c>
      <c r="X76" s="536">
        <v>0.52542169821663687</v>
      </c>
      <c r="Y76" s="537">
        <v>76441.580000000016</v>
      </c>
    </row>
    <row r="77" spans="1:25" ht="14.25" customHeight="1" x14ac:dyDescent="0.35">
      <c r="A77" s="465" t="s">
        <v>842</v>
      </c>
      <c r="B77" s="465"/>
      <c r="C77" s="45"/>
      <c r="D77" s="469">
        <v>31433.86</v>
      </c>
      <c r="E77" s="465"/>
      <c r="F77" s="45"/>
      <c r="G77" s="469">
        <v>-2020</v>
      </c>
      <c r="H77" s="465"/>
      <c r="I77" s="45"/>
      <c r="J77" s="469">
        <v>-267</v>
      </c>
      <c r="K77" s="465"/>
      <c r="L77" s="45"/>
      <c r="M77" s="469">
        <v>8481.86</v>
      </c>
      <c r="N77" s="465"/>
      <c r="O77" s="45"/>
      <c r="P77" s="469">
        <v>31491.979999999996</v>
      </c>
      <c r="Q77" s="465"/>
      <c r="R77" s="45"/>
      <c r="S77" s="469">
        <v>24351.53</v>
      </c>
      <c r="T77" s="465"/>
      <c r="U77" s="45"/>
      <c r="V77" s="469">
        <v>2794.3899999999994</v>
      </c>
      <c r="W77" s="465"/>
      <c r="X77" s="45"/>
      <c r="Y77" s="469">
        <v>35241.440000000002</v>
      </c>
    </row>
    <row r="78" spans="1:25" ht="14.25" customHeight="1" x14ac:dyDescent="0.35">
      <c r="A78" s="465" t="s">
        <v>145</v>
      </c>
      <c r="B78" s="465"/>
      <c r="C78" s="45"/>
      <c r="D78" s="469">
        <v>0</v>
      </c>
      <c r="E78" s="465"/>
      <c r="F78" s="45"/>
      <c r="G78" s="469">
        <v>0</v>
      </c>
      <c r="H78" s="465"/>
      <c r="I78" s="45"/>
      <c r="J78" s="469">
        <v>0</v>
      </c>
      <c r="K78" s="465"/>
      <c r="L78" s="45"/>
      <c r="M78" s="469">
        <v>0</v>
      </c>
      <c r="N78" s="465"/>
      <c r="O78" s="45"/>
      <c r="P78" s="469">
        <v>0</v>
      </c>
      <c r="Q78" s="465"/>
      <c r="R78" s="45"/>
      <c r="S78" s="469">
        <v>0</v>
      </c>
      <c r="T78" s="465"/>
      <c r="U78" s="45"/>
      <c r="V78" s="469">
        <v>0</v>
      </c>
      <c r="W78" s="465"/>
      <c r="X78" s="45"/>
      <c r="Y78" s="469">
        <v>0</v>
      </c>
    </row>
    <row r="79" spans="1:25" ht="14.25" customHeight="1" x14ac:dyDescent="0.35">
      <c r="A79" s="465" t="s">
        <v>146</v>
      </c>
      <c r="B79" s="465"/>
      <c r="C79" s="45"/>
      <c r="D79" s="469">
        <v>0</v>
      </c>
      <c r="E79" s="465"/>
      <c r="F79" s="45"/>
      <c r="G79" s="469">
        <v>0</v>
      </c>
      <c r="H79" s="465"/>
      <c r="I79" s="45"/>
      <c r="J79" s="469">
        <v>0</v>
      </c>
      <c r="K79" s="465"/>
      <c r="L79" s="45"/>
      <c r="M79" s="469">
        <v>0</v>
      </c>
      <c r="N79" s="465"/>
      <c r="O79" s="45"/>
      <c r="P79" s="469">
        <v>0</v>
      </c>
      <c r="Q79" s="465"/>
      <c r="R79" s="45"/>
      <c r="S79" s="469">
        <v>0</v>
      </c>
      <c r="T79" s="465"/>
      <c r="U79" s="45"/>
      <c r="V79" s="469">
        <v>0</v>
      </c>
      <c r="W79" s="465"/>
      <c r="X79" s="45"/>
      <c r="Y79" s="469">
        <v>0</v>
      </c>
    </row>
    <row r="80" spans="1:25" ht="14.25" customHeight="1" x14ac:dyDescent="0.35">
      <c r="A80" s="465" t="s">
        <v>147</v>
      </c>
      <c r="B80" s="550"/>
      <c r="C80" s="549"/>
      <c r="D80" s="469">
        <v>0</v>
      </c>
      <c r="E80" s="550"/>
      <c r="F80" s="549">
        <v>0</v>
      </c>
      <c r="G80" s="469">
        <v>0</v>
      </c>
      <c r="H80" s="550"/>
      <c r="I80" s="549">
        <v>0</v>
      </c>
      <c r="J80" s="469">
        <v>0</v>
      </c>
      <c r="K80" s="550"/>
      <c r="L80" s="549">
        <v>0</v>
      </c>
      <c r="M80" s="469">
        <v>0</v>
      </c>
      <c r="N80" s="550"/>
      <c r="O80" s="549">
        <v>0</v>
      </c>
      <c r="P80" s="469">
        <v>0</v>
      </c>
      <c r="Q80" s="550"/>
      <c r="R80" s="549">
        <v>0</v>
      </c>
      <c r="S80" s="469">
        <v>0</v>
      </c>
      <c r="T80" s="550"/>
      <c r="U80" s="549">
        <v>0</v>
      </c>
      <c r="V80" s="469">
        <v>0</v>
      </c>
      <c r="W80" s="550"/>
      <c r="X80" s="549">
        <v>0</v>
      </c>
      <c r="Y80" s="469">
        <v>0</v>
      </c>
    </row>
    <row r="81" spans="1:25" ht="14.25" customHeight="1" x14ac:dyDescent="0.35">
      <c r="A81" s="465" t="s">
        <v>56</v>
      </c>
      <c r="B81" s="465"/>
      <c r="C81" s="45"/>
      <c r="D81" s="469">
        <v>0</v>
      </c>
      <c r="E81" s="465"/>
      <c r="F81" s="45"/>
      <c r="G81" s="469">
        <v>0</v>
      </c>
      <c r="H81" s="465"/>
      <c r="I81" s="45"/>
      <c r="J81" s="469">
        <v>0</v>
      </c>
      <c r="K81" s="465"/>
      <c r="L81" s="45"/>
      <c r="M81" s="469">
        <v>0</v>
      </c>
      <c r="N81" s="465"/>
      <c r="O81" s="45"/>
      <c r="P81" s="469">
        <v>0</v>
      </c>
      <c r="Q81" s="465"/>
      <c r="R81" s="45"/>
      <c r="S81" s="469">
        <v>0</v>
      </c>
      <c r="T81" s="465"/>
      <c r="U81" s="45"/>
      <c r="V81" s="469">
        <v>0</v>
      </c>
      <c r="W81" s="465"/>
      <c r="X81" s="45"/>
      <c r="Y81" s="469">
        <v>0</v>
      </c>
    </row>
    <row r="82" spans="1:25" ht="14.25" customHeight="1" x14ac:dyDescent="0.35">
      <c r="A82" s="465" t="s">
        <v>56</v>
      </c>
      <c r="B82" s="465"/>
      <c r="C82" s="45"/>
      <c r="D82" s="469">
        <v>0</v>
      </c>
      <c r="E82" s="465"/>
      <c r="F82" s="45"/>
      <c r="G82" s="469">
        <v>0</v>
      </c>
      <c r="H82" s="465"/>
      <c r="I82" s="45"/>
      <c r="J82" s="469">
        <v>0</v>
      </c>
      <c r="K82" s="465"/>
      <c r="L82" s="45"/>
      <c r="M82" s="469">
        <v>0</v>
      </c>
      <c r="N82" s="465"/>
      <c r="O82" s="45"/>
      <c r="P82" s="469">
        <v>0</v>
      </c>
      <c r="Q82" s="465"/>
      <c r="R82" s="45"/>
      <c r="S82" s="469">
        <v>0</v>
      </c>
      <c r="T82" s="465"/>
      <c r="U82" s="45"/>
      <c r="V82" s="469">
        <v>0</v>
      </c>
      <c r="W82" s="465"/>
      <c r="X82" s="45"/>
      <c r="Y82" s="469">
        <v>0</v>
      </c>
    </row>
    <row r="83" spans="1:25" ht="14.25" customHeight="1" x14ac:dyDescent="0.35">
      <c r="A83" s="465" t="s">
        <v>56</v>
      </c>
      <c r="B83" s="465"/>
      <c r="C83" s="45"/>
      <c r="D83" s="469">
        <v>0</v>
      </c>
      <c r="E83" s="465"/>
      <c r="F83" s="45"/>
      <c r="G83" s="469">
        <v>0</v>
      </c>
      <c r="H83" s="465"/>
      <c r="I83" s="45"/>
      <c r="J83" s="469">
        <v>0</v>
      </c>
      <c r="K83" s="465"/>
      <c r="L83" s="45"/>
      <c r="M83" s="469">
        <v>0</v>
      </c>
      <c r="N83" s="465"/>
      <c r="O83" s="45"/>
      <c r="P83" s="469">
        <v>0</v>
      </c>
      <c r="Q83" s="465"/>
      <c r="R83" s="45"/>
      <c r="S83" s="469">
        <v>0</v>
      </c>
      <c r="T83" s="465"/>
      <c r="U83" s="45"/>
      <c r="V83" s="469">
        <v>0</v>
      </c>
      <c r="W83" s="465"/>
      <c r="X83" s="45"/>
      <c r="Y83" s="469">
        <v>0</v>
      </c>
    </row>
    <row r="84" spans="1:25" ht="14.25" customHeight="1" x14ac:dyDescent="0.35">
      <c r="A84" s="465" t="s">
        <v>148</v>
      </c>
      <c r="B84" s="552">
        <v>0</v>
      </c>
      <c r="C84" s="549">
        <v>0</v>
      </c>
      <c r="D84" s="469">
        <v>0</v>
      </c>
      <c r="E84" s="552">
        <v>0</v>
      </c>
      <c r="F84" s="549">
        <v>0</v>
      </c>
      <c r="G84" s="469">
        <v>0</v>
      </c>
      <c r="H84" s="552">
        <v>0</v>
      </c>
      <c r="I84" s="549">
        <v>0</v>
      </c>
      <c r="J84" s="469">
        <v>0</v>
      </c>
      <c r="K84" s="552">
        <v>0</v>
      </c>
      <c r="L84" s="549">
        <v>0</v>
      </c>
      <c r="M84" s="469">
        <v>0</v>
      </c>
      <c r="N84" s="552">
        <v>0.97916666666666663</v>
      </c>
      <c r="O84" s="549">
        <v>684.4375</v>
      </c>
      <c r="P84" s="469">
        <v>32853</v>
      </c>
      <c r="Q84" s="552">
        <v>0.97222222222222232</v>
      </c>
      <c r="R84" s="549">
        <v>679.58333333333337</v>
      </c>
      <c r="S84" s="469">
        <v>24465</v>
      </c>
      <c r="T84" s="552">
        <v>0.79907804800508664</v>
      </c>
      <c r="U84" s="549">
        <v>558.55555555555554</v>
      </c>
      <c r="V84" s="469">
        <v>30162</v>
      </c>
      <c r="W84" s="552">
        <v>0.46929575944071045</v>
      </c>
      <c r="X84" s="549">
        <v>328.03773584905662</v>
      </c>
      <c r="Y84" s="469">
        <v>17386</v>
      </c>
    </row>
    <row r="85" spans="1:25" ht="14.25" customHeight="1" x14ac:dyDescent="0.4">
      <c r="A85" s="534" t="s">
        <v>149</v>
      </c>
      <c r="B85" s="538"/>
      <c r="C85" s="536"/>
      <c r="D85" s="537">
        <v>31433.86</v>
      </c>
      <c r="E85" s="538"/>
      <c r="F85" s="536"/>
      <c r="G85" s="537">
        <v>-2020</v>
      </c>
      <c r="H85" s="538"/>
      <c r="I85" s="536"/>
      <c r="J85" s="537">
        <v>-267</v>
      </c>
      <c r="K85" s="538"/>
      <c r="L85" s="536"/>
      <c r="M85" s="537">
        <v>8481.86</v>
      </c>
      <c r="N85" s="538"/>
      <c r="O85" s="536"/>
      <c r="P85" s="537">
        <v>64344.979999999996</v>
      </c>
      <c r="Q85" s="538"/>
      <c r="R85" s="536"/>
      <c r="S85" s="537">
        <v>48816.53</v>
      </c>
      <c r="T85" s="538"/>
      <c r="U85" s="536"/>
      <c r="V85" s="537">
        <v>32956.39</v>
      </c>
      <c r="W85" s="538"/>
      <c r="X85" s="536"/>
      <c r="Y85" s="537">
        <v>52627.44</v>
      </c>
    </row>
    <row r="86" spans="1:25" ht="14.25" customHeight="1" x14ac:dyDescent="0.4">
      <c r="A86" s="553"/>
      <c r="B86" s="558"/>
      <c r="C86" s="559"/>
      <c r="D86" s="556"/>
      <c r="E86" s="558"/>
      <c r="F86" s="559"/>
      <c r="G86" s="556"/>
      <c r="H86" s="558"/>
      <c r="I86" s="559"/>
      <c r="J86" s="556"/>
      <c r="K86" s="558"/>
      <c r="L86" s="559"/>
      <c r="M86" s="556"/>
      <c r="N86" s="558"/>
      <c r="O86" s="559"/>
      <c r="P86" s="556"/>
      <c r="Q86" s="558"/>
      <c r="R86" s="559"/>
      <c r="S86" s="556"/>
      <c r="T86" s="558"/>
      <c r="U86" s="559"/>
      <c r="V86" s="556"/>
      <c r="W86" s="558"/>
      <c r="X86" s="559"/>
      <c r="Y86" s="556"/>
    </row>
    <row r="87" spans="1:25" ht="14.25" customHeight="1" x14ac:dyDescent="0.4">
      <c r="A87" s="561" t="s">
        <v>150</v>
      </c>
      <c r="B87" s="565"/>
      <c r="C87" s="563"/>
      <c r="D87" s="564">
        <v>175905.90000000061</v>
      </c>
      <c r="E87" s="565"/>
      <c r="F87" s="563"/>
      <c r="G87" s="564">
        <v>145526.25999999879</v>
      </c>
      <c r="H87" s="565"/>
      <c r="I87" s="563"/>
      <c r="J87" s="564">
        <v>384680.70999999857</v>
      </c>
      <c r="K87" s="565"/>
      <c r="L87" s="563"/>
      <c r="M87" s="564">
        <v>199749.88999999868</v>
      </c>
      <c r="N87" s="565"/>
      <c r="O87" s="563"/>
      <c r="P87" s="564">
        <v>281486.5499999976</v>
      </c>
      <c r="Q87" s="565"/>
      <c r="R87" s="563"/>
      <c r="S87" s="564">
        <v>246174.72000000332</v>
      </c>
      <c r="T87" s="565"/>
      <c r="U87" s="563"/>
      <c r="V87" s="564">
        <v>109264.69999999943</v>
      </c>
      <c r="W87" s="565"/>
      <c r="X87" s="563"/>
      <c r="Y87" s="564">
        <v>121672.00999999931</v>
      </c>
    </row>
    <row r="88" spans="1:25" ht="14.25" customHeight="1" x14ac:dyDescent="0.4">
      <c r="A88" s="107"/>
      <c r="B88" s="568"/>
      <c r="C88" s="107"/>
      <c r="D88" s="569"/>
      <c r="E88" s="568"/>
      <c r="F88" s="107"/>
      <c r="G88" s="569"/>
      <c r="H88" s="568"/>
      <c r="I88" s="107"/>
      <c r="J88" s="569"/>
      <c r="K88" s="568"/>
      <c r="L88" s="107"/>
      <c r="M88" s="569"/>
      <c r="N88" s="568"/>
      <c r="O88" s="107"/>
      <c r="P88" s="569"/>
      <c r="Q88" s="568"/>
      <c r="R88" s="107"/>
      <c r="S88" s="569"/>
      <c r="T88" s="568"/>
      <c r="U88" s="107"/>
      <c r="V88" s="569"/>
      <c r="W88" s="568"/>
      <c r="X88" s="107"/>
      <c r="Y88" s="569"/>
    </row>
    <row r="89" spans="1:25" ht="14.25" customHeight="1" x14ac:dyDescent="0.4">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row>
    <row r="90" spans="1:25" ht="14.25" customHeight="1" x14ac:dyDescent="0.25">
      <c r="A90" s="40"/>
      <c r="B90" s="40"/>
      <c r="C90" s="40"/>
      <c r="D90" s="40"/>
      <c r="E90" s="40"/>
      <c r="F90" s="40"/>
      <c r="G90" s="40"/>
      <c r="H90" s="40"/>
      <c r="I90" s="40"/>
      <c r="J90" s="40"/>
      <c r="K90" s="40"/>
      <c r="L90" s="40"/>
      <c r="M90" s="40"/>
      <c r="N90" s="40"/>
      <c r="O90" s="40"/>
      <c r="P90" s="40"/>
      <c r="Q90" s="40"/>
      <c r="R90" s="40"/>
      <c r="S90" s="40"/>
      <c r="T90" s="40"/>
      <c r="U90" s="40"/>
      <c r="V90" s="40"/>
      <c r="W90" s="40"/>
      <c r="X90" s="40"/>
      <c r="Y90" s="40"/>
    </row>
    <row r="91" spans="1:25" ht="14.25" customHeight="1" x14ac:dyDescent="0.6">
      <c r="A91" s="437" t="s">
        <v>1</v>
      </c>
      <c r="B91" s="437"/>
      <c r="C91" s="440" t="s">
        <v>151</v>
      </c>
      <c r="D91" s="438"/>
      <c r="E91" s="437"/>
      <c r="F91" s="440" t="s">
        <v>151</v>
      </c>
      <c r="G91" s="438"/>
      <c r="H91" s="437"/>
      <c r="I91" s="440" t="s">
        <v>151</v>
      </c>
      <c r="J91" s="438"/>
      <c r="K91" s="437"/>
      <c r="L91" s="440" t="s">
        <v>151</v>
      </c>
      <c r="M91" s="438"/>
      <c r="N91" s="437"/>
      <c r="O91" s="440" t="s">
        <v>151</v>
      </c>
      <c r="P91" s="438"/>
      <c r="Q91" s="437"/>
      <c r="R91" s="440" t="s">
        <v>151</v>
      </c>
      <c r="S91" s="438"/>
      <c r="T91" s="437"/>
      <c r="U91" s="440" t="s">
        <v>151</v>
      </c>
      <c r="V91" s="438"/>
      <c r="W91" s="437"/>
      <c r="X91" s="440" t="s">
        <v>151</v>
      </c>
      <c r="Y91" s="438"/>
    </row>
    <row r="92" spans="1:25" ht="14.25" customHeight="1" x14ac:dyDescent="0.25">
      <c r="A92" s="39"/>
      <c r="B92" s="40"/>
      <c r="C92" s="40"/>
      <c r="D92" s="40"/>
      <c r="E92" s="40"/>
      <c r="F92" s="40"/>
      <c r="G92" s="40"/>
      <c r="H92" s="40"/>
      <c r="I92" s="40"/>
      <c r="J92" s="40"/>
      <c r="K92" s="40"/>
      <c r="L92" s="40"/>
      <c r="M92" s="40"/>
      <c r="N92" s="40"/>
      <c r="O92" s="40"/>
      <c r="P92" s="40"/>
      <c r="Q92" s="40"/>
      <c r="R92" s="40"/>
      <c r="S92" s="40"/>
      <c r="T92" s="40"/>
      <c r="U92" s="40"/>
      <c r="V92" s="40"/>
      <c r="W92" s="40"/>
      <c r="X92" s="40"/>
      <c r="Y92" s="40"/>
    </row>
    <row r="93" spans="1:25" ht="14.25" customHeight="1" x14ac:dyDescent="0.4">
      <c r="A93" s="448"/>
      <c r="B93" s="881" t="s">
        <v>775</v>
      </c>
      <c r="C93" s="882"/>
      <c r="D93" s="883"/>
      <c r="E93" s="881" t="s">
        <v>775</v>
      </c>
      <c r="F93" s="882"/>
      <c r="G93" s="883"/>
      <c r="H93" s="881" t="s">
        <v>775</v>
      </c>
      <c r="I93" s="882"/>
      <c r="J93" s="883"/>
      <c r="K93" s="881" t="s">
        <v>775</v>
      </c>
      <c r="L93" s="882"/>
      <c r="M93" s="883"/>
      <c r="N93" s="881" t="s">
        <v>775</v>
      </c>
      <c r="O93" s="882"/>
      <c r="P93" s="883"/>
      <c r="Q93" s="881" t="s">
        <v>775</v>
      </c>
      <c r="R93" s="882"/>
      <c r="S93" s="883"/>
      <c r="T93" s="881" t="s">
        <v>775</v>
      </c>
      <c r="U93" s="882"/>
      <c r="V93" s="883"/>
      <c r="W93" s="881" t="s">
        <v>775</v>
      </c>
      <c r="X93" s="882"/>
      <c r="Y93" s="883"/>
    </row>
    <row r="94" spans="1:25" ht="14.25" customHeight="1" x14ac:dyDescent="0.35">
      <c r="A94" s="465"/>
      <c r="B94" s="455" t="s">
        <v>781</v>
      </c>
      <c r="C94" s="453" t="s">
        <v>94</v>
      </c>
      <c r="D94" s="454" t="s">
        <v>95</v>
      </c>
      <c r="E94" s="455" t="s">
        <v>781</v>
      </c>
      <c r="F94" s="453" t="s">
        <v>94</v>
      </c>
      <c r="G94" s="454" t="s">
        <v>95</v>
      </c>
      <c r="H94" s="455" t="s">
        <v>781</v>
      </c>
      <c r="I94" s="453" t="s">
        <v>94</v>
      </c>
      <c r="J94" s="454" t="s">
        <v>95</v>
      </c>
      <c r="K94" s="455" t="s">
        <v>781</v>
      </c>
      <c r="L94" s="453" t="s">
        <v>94</v>
      </c>
      <c r="M94" s="454" t="s">
        <v>95</v>
      </c>
      <c r="N94" s="455" t="s">
        <v>781</v>
      </c>
      <c r="O94" s="453" t="s">
        <v>94</v>
      </c>
      <c r="P94" s="454" t="s">
        <v>95</v>
      </c>
      <c r="Q94" s="455" t="s">
        <v>781</v>
      </c>
      <c r="R94" s="453" t="s">
        <v>94</v>
      </c>
      <c r="S94" s="454" t="s">
        <v>95</v>
      </c>
      <c r="T94" s="455" t="s">
        <v>781</v>
      </c>
      <c r="U94" s="453" t="s">
        <v>94</v>
      </c>
      <c r="V94" s="454" t="s">
        <v>95</v>
      </c>
      <c r="W94" s="455" t="s">
        <v>781</v>
      </c>
      <c r="X94" s="453" t="s">
        <v>94</v>
      </c>
      <c r="Y94" s="454" t="s">
        <v>95</v>
      </c>
    </row>
    <row r="95" spans="1:25" ht="14.25" customHeight="1" x14ac:dyDescent="0.35">
      <c r="A95" s="456" t="s">
        <v>96</v>
      </c>
      <c r="B95" s="456"/>
      <c r="C95" s="496"/>
      <c r="D95" s="461">
        <v>2709460.82</v>
      </c>
      <c r="E95" s="456"/>
      <c r="F95" s="496"/>
      <c r="G95" s="461">
        <v>2119689.46</v>
      </c>
      <c r="H95" s="456"/>
      <c r="I95" s="496"/>
      <c r="J95" s="461">
        <v>4076128.67</v>
      </c>
      <c r="K95" s="456"/>
      <c r="L95" s="496"/>
      <c r="M95" s="461">
        <v>4065941.1099999994</v>
      </c>
      <c r="N95" s="456"/>
      <c r="O95" s="496"/>
      <c r="P95" s="461">
        <v>-4162969.4699999988</v>
      </c>
      <c r="Q95" s="456"/>
      <c r="R95" s="496"/>
      <c r="S95" s="461">
        <v>1516554.2900000007</v>
      </c>
      <c r="T95" s="456"/>
      <c r="U95" s="496"/>
      <c r="V95" s="461">
        <v>1470640.9100000001</v>
      </c>
      <c r="W95" s="456"/>
      <c r="X95" s="496"/>
      <c r="Y95" s="461">
        <v>2038487.7499999991</v>
      </c>
    </row>
    <row r="96" spans="1:25" ht="14.25" customHeight="1" x14ac:dyDescent="0.35">
      <c r="A96" s="465" t="s">
        <v>152</v>
      </c>
      <c r="B96" s="467">
        <v>0</v>
      </c>
      <c r="C96" s="468">
        <v>0</v>
      </c>
      <c r="D96" s="469">
        <v>0</v>
      </c>
      <c r="E96" s="467">
        <v>0</v>
      </c>
      <c r="F96" s="468">
        <v>0</v>
      </c>
      <c r="G96" s="469">
        <v>0</v>
      </c>
      <c r="H96" s="467">
        <v>0</v>
      </c>
      <c r="I96" s="468">
        <v>0</v>
      </c>
      <c r="J96" s="469">
        <v>0</v>
      </c>
      <c r="K96" s="467">
        <v>0</v>
      </c>
      <c r="L96" s="468">
        <v>0</v>
      </c>
      <c r="M96" s="469">
        <v>0</v>
      </c>
      <c r="N96" s="467">
        <v>0</v>
      </c>
      <c r="O96" s="468">
        <v>0</v>
      </c>
      <c r="P96" s="469">
        <v>0</v>
      </c>
      <c r="Q96" s="467">
        <v>0</v>
      </c>
      <c r="R96" s="468">
        <v>0</v>
      </c>
      <c r="S96" s="469">
        <v>0</v>
      </c>
      <c r="T96" s="467">
        <v>0</v>
      </c>
      <c r="U96" s="468">
        <v>0</v>
      </c>
      <c r="V96" s="469">
        <v>0</v>
      </c>
      <c r="W96" s="467">
        <v>0</v>
      </c>
      <c r="X96" s="468">
        <v>0</v>
      </c>
      <c r="Y96" s="469">
        <v>0</v>
      </c>
    </row>
    <row r="97" spans="1:25" ht="14.25" customHeight="1" x14ac:dyDescent="0.35">
      <c r="A97" s="465" t="s">
        <v>153</v>
      </c>
      <c r="B97" s="467">
        <v>17</v>
      </c>
      <c r="C97" s="468">
        <v>2095.6164705882343</v>
      </c>
      <c r="D97" s="469">
        <v>35625.479999999981</v>
      </c>
      <c r="E97" s="467">
        <v>9</v>
      </c>
      <c r="F97" s="468">
        <v>919.48666666666713</v>
      </c>
      <c r="G97" s="469">
        <v>8275.3800000000047</v>
      </c>
      <c r="H97" s="467">
        <v>20</v>
      </c>
      <c r="I97" s="468">
        <v>1005.1015000000014</v>
      </c>
      <c r="J97" s="469">
        <v>20102.030000000028</v>
      </c>
      <c r="K97" s="467">
        <v>25</v>
      </c>
      <c r="L97" s="468">
        <v>1709.5128000000027</v>
      </c>
      <c r="M97" s="469">
        <v>42737.820000000065</v>
      </c>
      <c r="N97" s="467">
        <v>34</v>
      </c>
      <c r="O97" s="468">
        <v>1233.0520588235299</v>
      </c>
      <c r="P97" s="469">
        <v>41923.770000000019</v>
      </c>
      <c r="Q97" s="467">
        <v>19</v>
      </c>
      <c r="R97" s="468">
        <v>1823.6394736842117</v>
      </c>
      <c r="S97" s="469">
        <v>34649.150000000023</v>
      </c>
      <c r="T97" s="467">
        <v>23</v>
      </c>
      <c r="U97" s="468">
        <v>645.77434782610453</v>
      </c>
      <c r="V97" s="469">
        <v>14852.810000000405</v>
      </c>
      <c r="W97" s="467">
        <v>24</v>
      </c>
      <c r="X97" s="468">
        <v>575.65166666666244</v>
      </c>
      <c r="Y97" s="469">
        <v>13815.639999999898</v>
      </c>
    </row>
    <row r="98" spans="1:25" ht="14.25" customHeight="1" x14ac:dyDescent="0.35">
      <c r="A98" s="465" t="s">
        <v>154</v>
      </c>
      <c r="B98" s="467">
        <v>0</v>
      </c>
      <c r="C98" s="496">
        <v>0</v>
      </c>
      <c r="D98" s="469">
        <v>0</v>
      </c>
      <c r="E98" s="467">
        <v>0</v>
      </c>
      <c r="F98" s="496">
        <v>0</v>
      </c>
      <c r="G98" s="469">
        <v>0</v>
      </c>
      <c r="H98" s="467">
        <v>0</v>
      </c>
      <c r="I98" s="496">
        <v>0</v>
      </c>
      <c r="J98" s="469">
        <v>0</v>
      </c>
      <c r="K98" s="467">
        <v>0</v>
      </c>
      <c r="L98" s="496">
        <v>0</v>
      </c>
      <c r="M98" s="469">
        <v>0</v>
      </c>
      <c r="N98" s="467">
        <v>0</v>
      </c>
      <c r="O98" s="496">
        <v>0</v>
      </c>
      <c r="P98" s="469">
        <v>0</v>
      </c>
      <c r="Q98" s="467">
        <v>0</v>
      </c>
      <c r="R98" s="496">
        <v>0</v>
      </c>
      <c r="S98" s="469">
        <v>0</v>
      </c>
      <c r="T98" s="467">
        <v>0</v>
      </c>
      <c r="U98" s="496">
        <v>0</v>
      </c>
      <c r="V98" s="469">
        <v>0</v>
      </c>
      <c r="W98" s="467">
        <v>0</v>
      </c>
      <c r="X98" s="496">
        <v>0</v>
      </c>
      <c r="Y98" s="469">
        <v>0</v>
      </c>
    </row>
    <row r="99" spans="1:25" ht="14.25" customHeight="1" x14ac:dyDescent="0.4">
      <c r="A99" s="475" t="s">
        <v>155</v>
      </c>
      <c r="B99" s="478">
        <v>17</v>
      </c>
      <c r="C99" s="486">
        <v>2095.6164705882343</v>
      </c>
      <c r="D99" s="480">
        <v>35625.479999999981</v>
      </c>
      <c r="E99" s="478">
        <v>9</v>
      </c>
      <c r="F99" s="486">
        <v>919.48666666666713</v>
      </c>
      <c r="G99" s="480">
        <v>8275.3800000000047</v>
      </c>
      <c r="H99" s="478">
        <v>20</v>
      </c>
      <c r="I99" s="486">
        <v>1005.1015000000014</v>
      </c>
      <c r="J99" s="480">
        <v>20102.030000000028</v>
      </c>
      <c r="K99" s="478">
        <v>25</v>
      </c>
      <c r="L99" s="486">
        <v>1709.5128000000027</v>
      </c>
      <c r="M99" s="480">
        <v>42737.820000000065</v>
      </c>
      <c r="N99" s="478">
        <v>34</v>
      </c>
      <c r="O99" s="486">
        <v>1233.0520588235299</v>
      </c>
      <c r="P99" s="480">
        <v>41923.770000000019</v>
      </c>
      <c r="Q99" s="478">
        <v>19</v>
      </c>
      <c r="R99" s="486">
        <v>1823.6394736842117</v>
      </c>
      <c r="S99" s="480">
        <v>34649.150000000023</v>
      </c>
      <c r="T99" s="478">
        <v>23</v>
      </c>
      <c r="U99" s="486">
        <v>645.77434782610453</v>
      </c>
      <c r="V99" s="480">
        <v>14852.810000000405</v>
      </c>
      <c r="W99" s="478">
        <v>24</v>
      </c>
      <c r="X99" s="486">
        <v>575.65166666666244</v>
      </c>
      <c r="Y99" s="480">
        <v>13815.639999999898</v>
      </c>
    </row>
    <row r="100" spans="1:25" ht="14.25" customHeight="1" x14ac:dyDescent="0.4">
      <c r="A100" s="483"/>
      <c r="B100" s="483"/>
      <c r="C100" s="486"/>
      <c r="D100" s="487"/>
      <c r="E100" s="483"/>
      <c r="F100" s="486"/>
      <c r="G100" s="487"/>
      <c r="H100" s="483"/>
      <c r="I100" s="486"/>
      <c r="J100" s="487"/>
      <c r="K100" s="483"/>
      <c r="L100" s="486"/>
      <c r="M100" s="487"/>
      <c r="N100" s="483"/>
      <c r="O100" s="486"/>
      <c r="P100" s="487"/>
      <c r="Q100" s="483"/>
      <c r="R100" s="486"/>
      <c r="S100" s="487"/>
      <c r="T100" s="483"/>
      <c r="U100" s="486"/>
      <c r="V100" s="487"/>
      <c r="W100" s="483"/>
      <c r="X100" s="486"/>
      <c r="Y100" s="487"/>
    </row>
    <row r="101" spans="1:25" ht="14.25" customHeight="1" x14ac:dyDescent="0.4">
      <c r="A101" s="483" t="s">
        <v>104</v>
      </c>
      <c r="B101" s="467">
        <v>0</v>
      </c>
      <c r="C101" s="468">
        <v>0</v>
      </c>
      <c r="D101" s="469">
        <v>0</v>
      </c>
      <c r="E101" s="467">
        <v>0</v>
      </c>
      <c r="F101" s="468">
        <v>0</v>
      </c>
      <c r="G101" s="469">
        <v>0</v>
      </c>
      <c r="H101" s="467">
        <v>0</v>
      </c>
      <c r="I101" s="468">
        <v>0</v>
      </c>
      <c r="J101" s="469">
        <v>0</v>
      </c>
      <c r="K101" s="467">
        <v>0</v>
      </c>
      <c r="L101" s="468">
        <v>0</v>
      </c>
      <c r="M101" s="469">
        <v>0</v>
      </c>
      <c r="N101" s="467">
        <v>0</v>
      </c>
      <c r="O101" s="468">
        <v>0</v>
      </c>
      <c r="P101" s="469">
        <v>0</v>
      </c>
      <c r="Q101" s="467"/>
      <c r="R101" s="468">
        <v>0</v>
      </c>
      <c r="S101" s="469">
        <v>0</v>
      </c>
      <c r="T101" s="467"/>
      <c r="U101" s="468">
        <v>0</v>
      </c>
      <c r="V101" s="469">
        <v>0</v>
      </c>
      <c r="W101" s="467"/>
      <c r="X101" s="468">
        <v>0</v>
      </c>
      <c r="Y101" s="469">
        <v>0</v>
      </c>
    </row>
    <row r="102" spans="1:25" ht="14.25" customHeight="1" x14ac:dyDescent="0.4">
      <c r="A102" s="483"/>
      <c r="B102" s="467"/>
      <c r="C102" s="468"/>
      <c r="D102" s="469"/>
      <c r="E102" s="467"/>
      <c r="F102" s="468"/>
      <c r="G102" s="469"/>
      <c r="H102" s="467"/>
      <c r="I102" s="468"/>
      <c r="J102" s="469"/>
      <c r="K102" s="467"/>
      <c r="L102" s="468"/>
      <c r="M102" s="469"/>
      <c r="N102" s="467"/>
      <c r="O102" s="468"/>
      <c r="P102" s="469"/>
      <c r="Q102" s="467"/>
      <c r="R102" s="468"/>
      <c r="S102" s="469"/>
      <c r="T102" s="467"/>
      <c r="U102" s="468"/>
      <c r="V102" s="469"/>
      <c r="W102" s="467"/>
      <c r="X102" s="468"/>
      <c r="Y102" s="469"/>
    </row>
    <row r="103" spans="1:25" ht="14.25" customHeight="1" x14ac:dyDescent="0.4">
      <c r="A103" s="483" t="s">
        <v>156</v>
      </c>
      <c r="B103" s="467">
        <v>61</v>
      </c>
      <c r="C103" s="468">
        <v>798.54049180327445</v>
      </c>
      <c r="D103" s="469">
        <v>48710.969999999739</v>
      </c>
      <c r="E103" s="467">
        <v>63</v>
      </c>
      <c r="F103" s="468">
        <v>1384.2646031746094</v>
      </c>
      <c r="G103" s="469">
        <v>87208.670000000391</v>
      </c>
      <c r="H103" s="467">
        <v>122</v>
      </c>
      <c r="I103" s="468">
        <v>774.52598360656441</v>
      </c>
      <c r="J103" s="469">
        <v>94492.170000000857</v>
      </c>
      <c r="K103" s="467">
        <v>108</v>
      </c>
      <c r="L103" s="468">
        <v>836.17351851850333</v>
      </c>
      <c r="M103" s="469">
        <v>90306.739999998361</v>
      </c>
      <c r="N103" s="467">
        <v>-211</v>
      </c>
      <c r="O103" s="468">
        <v>977.7548815165801</v>
      </c>
      <c r="P103" s="469">
        <v>-206306.2799999984</v>
      </c>
      <c r="Q103" s="467">
        <v>30</v>
      </c>
      <c r="R103" s="468">
        <v>-313.75166666664495</v>
      </c>
      <c r="S103" s="469">
        <v>-9412.5499999993481</v>
      </c>
      <c r="T103" s="467">
        <v>21</v>
      </c>
      <c r="U103" s="468">
        <v>905.660000000016</v>
      </c>
      <c r="V103" s="469">
        <v>19018.860000000335</v>
      </c>
      <c r="W103" s="467">
        <v>35</v>
      </c>
      <c r="X103" s="468">
        <v>-476.81885714287802</v>
      </c>
      <c r="Y103" s="469">
        <v>-16688.660000000731</v>
      </c>
    </row>
    <row r="104" spans="1:25" ht="14.25" customHeight="1" x14ac:dyDescent="0.35">
      <c r="A104" s="456"/>
      <c r="B104" s="495"/>
      <c r="C104" s="496"/>
      <c r="D104" s="461"/>
      <c r="E104" s="495"/>
      <c r="F104" s="496"/>
      <c r="G104" s="461"/>
      <c r="H104" s="495"/>
      <c r="I104" s="496"/>
      <c r="J104" s="461"/>
      <c r="K104" s="495"/>
      <c r="L104" s="496"/>
      <c r="M104" s="461"/>
      <c r="N104" s="495"/>
      <c r="O104" s="496"/>
      <c r="P104" s="461"/>
      <c r="Q104" s="495"/>
      <c r="R104" s="496"/>
      <c r="S104" s="461"/>
      <c r="T104" s="495"/>
      <c r="U104" s="496"/>
      <c r="V104" s="461"/>
      <c r="W104" s="495"/>
      <c r="X104" s="496"/>
      <c r="Y104" s="461"/>
    </row>
    <row r="105" spans="1:25" ht="14.25" customHeight="1" x14ac:dyDescent="0.35">
      <c r="A105" s="465" t="s">
        <v>105</v>
      </c>
      <c r="B105" s="467"/>
      <c r="C105" s="468">
        <v>407.80823529411765</v>
      </c>
      <c r="D105" s="469">
        <v>6932.74</v>
      </c>
      <c r="E105" s="467"/>
      <c r="F105" s="468">
        <v>668.02111111111117</v>
      </c>
      <c r="G105" s="469">
        <v>6012.1900000000005</v>
      </c>
      <c r="H105" s="467"/>
      <c r="I105" s="468">
        <v>612.19550000000004</v>
      </c>
      <c r="J105" s="469">
        <v>12243.91</v>
      </c>
      <c r="K105" s="467"/>
      <c r="L105" s="468">
        <v>367.80999999999983</v>
      </c>
      <c r="M105" s="469">
        <v>9195.2499999999964</v>
      </c>
      <c r="N105" s="467"/>
      <c r="O105" s="468">
        <v>260.41764705882366</v>
      </c>
      <c r="P105" s="469">
        <v>8854.2000000000044</v>
      </c>
      <c r="Q105" s="467"/>
      <c r="R105" s="468">
        <v>116.95789473684195</v>
      </c>
      <c r="S105" s="469">
        <v>2222.1999999999971</v>
      </c>
      <c r="T105" s="467"/>
      <c r="U105" s="468">
        <v>738.695652173913</v>
      </c>
      <c r="V105" s="469">
        <v>16990</v>
      </c>
      <c r="W105" s="467"/>
      <c r="X105" s="468">
        <v>639.08749999999998</v>
      </c>
      <c r="Y105" s="469">
        <v>15338.099999999999</v>
      </c>
    </row>
    <row r="106" spans="1:25" ht="14.25" customHeight="1" x14ac:dyDescent="0.35">
      <c r="A106" s="465" t="s">
        <v>106</v>
      </c>
      <c r="B106" s="467"/>
      <c r="C106" s="468">
        <v>912.45352941176441</v>
      </c>
      <c r="D106" s="469">
        <v>15511.709999999995</v>
      </c>
      <c r="E106" s="467"/>
      <c r="F106" s="468">
        <v>567.2488888888895</v>
      </c>
      <c r="G106" s="469">
        <v>5105.2400000000052</v>
      </c>
      <c r="H106" s="467"/>
      <c r="I106" s="468">
        <v>502.45500000000004</v>
      </c>
      <c r="J106" s="469">
        <v>10049.1</v>
      </c>
      <c r="K106" s="467"/>
      <c r="L106" s="468">
        <v>591.82479999999953</v>
      </c>
      <c r="M106" s="469">
        <v>14795.619999999988</v>
      </c>
      <c r="N106" s="467"/>
      <c r="O106" s="468">
        <v>390.41176470588255</v>
      </c>
      <c r="P106" s="469">
        <v>13274.000000000007</v>
      </c>
      <c r="Q106" s="467"/>
      <c r="R106" s="468">
        <v>642.894736842106</v>
      </c>
      <c r="S106" s="469">
        <v>12215.000000000015</v>
      </c>
      <c r="T106" s="467"/>
      <c r="U106" s="468">
        <v>124.43478260869566</v>
      </c>
      <c r="V106" s="469">
        <v>2862</v>
      </c>
      <c r="W106" s="467"/>
      <c r="X106" s="468">
        <v>484.48208333333332</v>
      </c>
      <c r="Y106" s="469">
        <v>11627.57</v>
      </c>
    </row>
    <row r="107" spans="1:25" ht="14.25" customHeight="1" x14ac:dyDescent="0.35">
      <c r="A107" s="465" t="s">
        <v>107</v>
      </c>
      <c r="B107" s="467"/>
      <c r="C107" s="496">
        <v>0</v>
      </c>
      <c r="D107" s="469">
        <v>0</v>
      </c>
      <c r="E107" s="467"/>
      <c r="F107" s="496">
        <v>0</v>
      </c>
      <c r="G107" s="469">
        <v>0</v>
      </c>
      <c r="H107" s="467"/>
      <c r="I107" s="496">
        <v>0</v>
      </c>
      <c r="J107" s="469">
        <v>0</v>
      </c>
      <c r="K107" s="467"/>
      <c r="L107" s="496">
        <v>0</v>
      </c>
      <c r="M107" s="469">
        <v>0</v>
      </c>
      <c r="N107" s="467"/>
      <c r="O107" s="496">
        <v>0</v>
      </c>
      <c r="P107" s="469">
        <v>0</v>
      </c>
      <c r="Q107" s="467"/>
      <c r="R107" s="496">
        <v>0</v>
      </c>
      <c r="S107" s="469">
        <v>0</v>
      </c>
      <c r="T107" s="467"/>
      <c r="U107" s="496">
        <v>0</v>
      </c>
      <c r="V107" s="469">
        <v>0</v>
      </c>
      <c r="W107" s="467"/>
      <c r="X107" s="496">
        <v>0</v>
      </c>
      <c r="Y107" s="469">
        <v>0</v>
      </c>
    </row>
    <row r="108" spans="1:25" ht="14.25" customHeight="1" x14ac:dyDescent="0.4">
      <c r="A108" s="475" t="s">
        <v>108</v>
      </c>
      <c r="B108" s="478">
        <v>17</v>
      </c>
      <c r="C108" s="479">
        <v>1320.2617647058821</v>
      </c>
      <c r="D108" s="480">
        <v>22444.449999999997</v>
      </c>
      <c r="E108" s="478">
        <v>9</v>
      </c>
      <c r="F108" s="479">
        <v>1235.2700000000007</v>
      </c>
      <c r="G108" s="480">
        <v>11117.430000000006</v>
      </c>
      <c r="H108" s="478">
        <v>20</v>
      </c>
      <c r="I108" s="479">
        <v>1114.6505000000002</v>
      </c>
      <c r="J108" s="480">
        <v>22293.010000000002</v>
      </c>
      <c r="K108" s="478">
        <v>25</v>
      </c>
      <c r="L108" s="479">
        <v>959.63479999999936</v>
      </c>
      <c r="M108" s="480">
        <v>23990.869999999984</v>
      </c>
      <c r="N108" s="478">
        <v>34</v>
      </c>
      <c r="O108" s="479">
        <v>650.82941176470626</v>
      </c>
      <c r="P108" s="480">
        <v>22128.200000000012</v>
      </c>
      <c r="Q108" s="478">
        <v>19</v>
      </c>
      <c r="R108" s="479">
        <v>759.85263157894803</v>
      </c>
      <c r="S108" s="480">
        <v>14437.200000000012</v>
      </c>
      <c r="T108" s="478">
        <v>23</v>
      </c>
      <c r="U108" s="479">
        <v>863.13043478260875</v>
      </c>
      <c r="V108" s="480">
        <v>19852</v>
      </c>
      <c r="W108" s="478">
        <v>24</v>
      </c>
      <c r="X108" s="479">
        <v>1123.5695833333332</v>
      </c>
      <c r="Y108" s="480">
        <v>26965.67</v>
      </c>
    </row>
    <row r="109" spans="1:25" ht="14.25" customHeight="1" x14ac:dyDescent="0.4">
      <c r="A109" s="483"/>
      <c r="B109" s="483"/>
      <c r="C109" s="486"/>
      <c r="D109" s="487"/>
      <c r="E109" s="483"/>
      <c r="F109" s="486"/>
      <c r="G109" s="487"/>
      <c r="H109" s="483"/>
      <c r="I109" s="486"/>
      <c r="J109" s="487"/>
      <c r="K109" s="483"/>
      <c r="L109" s="486"/>
      <c r="M109" s="487"/>
      <c r="N109" s="483"/>
      <c r="O109" s="486"/>
      <c r="P109" s="487"/>
      <c r="Q109" s="483"/>
      <c r="R109" s="486"/>
      <c r="S109" s="487"/>
      <c r="T109" s="483"/>
      <c r="U109" s="486"/>
      <c r="V109" s="487"/>
      <c r="W109" s="483"/>
      <c r="X109" s="486"/>
      <c r="Y109" s="487"/>
    </row>
    <row r="110" spans="1:25" ht="14.25" customHeight="1" x14ac:dyDescent="0.35">
      <c r="A110" s="465"/>
      <c r="B110" s="465"/>
      <c r="C110" s="468"/>
      <c r="D110" s="469"/>
      <c r="E110" s="465"/>
      <c r="F110" s="468"/>
      <c r="G110" s="469"/>
      <c r="H110" s="465"/>
      <c r="I110" s="468"/>
      <c r="J110" s="469"/>
      <c r="K110" s="465"/>
      <c r="L110" s="468"/>
      <c r="M110" s="469"/>
      <c r="N110" s="465"/>
      <c r="O110" s="468"/>
      <c r="P110" s="469"/>
      <c r="Q110" s="465"/>
      <c r="R110" s="468"/>
      <c r="S110" s="469"/>
      <c r="T110" s="465"/>
      <c r="U110" s="468"/>
      <c r="V110" s="469"/>
      <c r="W110" s="465"/>
      <c r="X110" s="468"/>
      <c r="Y110" s="469"/>
    </row>
    <row r="111" spans="1:25" ht="14.25" customHeight="1" x14ac:dyDescent="0.4">
      <c r="A111" s="508" t="s">
        <v>157</v>
      </c>
      <c r="B111" s="512">
        <v>78</v>
      </c>
      <c r="C111" s="509">
        <v>1368.9858974358938</v>
      </c>
      <c r="D111" s="511">
        <v>106780.89999999972</v>
      </c>
      <c r="E111" s="512">
        <v>72</v>
      </c>
      <c r="F111" s="509">
        <v>1480.5761111111167</v>
      </c>
      <c r="G111" s="511">
        <v>106601.4800000004</v>
      </c>
      <c r="H111" s="512">
        <v>142</v>
      </c>
      <c r="I111" s="509">
        <v>963.99443661972464</v>
      </c>
      <c r="J111" s="511">
        <v>136887.21000000089</v>
      </c>
      <c r="K111" s="512">
        <v>133</v>
      </c>
      <c r="L111" s="509">
        <v>1180.7175187969806</v>
      </c>
      <c r="M111" s="511">
        <v>157035.42999999842</v>
      </c>
      <c r="N111" s="512">
        <v>-177</v>
      </c>
      <c r="O111" s="509">
        <v>0</v>
      </c>
      <c r="P111" s="511">
        <v>-142254.30999999837</v>
      </c>
      <c r="Q111" s="512">
        <v>49</v>
      </c>
      <c r="R111" s="509">
        <v>809.66938775511608</v>
      </c>
      <c r="S111" s="511">
        <v>39673.800000000687</v>
      </c>
      <c r="T111" s="512">
        <v>44</v>
      </c>
      <c r="U111" s="509">
        <v>1220.9925000000169</v>
      </c>
      <c r="V111" s="511">
        <v>53723.67000000074</v>
      </c>
      <c r="W111" s="512">
        <v>59</v>
      </c>
      <c r="X111" s="509">
        <v>408.34999999998587</v>
      </c>
      <c r="Y111" s="511">
        <v>24092.649999999165</v>
      </c>
    </row>
    <row r="112" spans="1:25" ht="14.25" customHeight="1" x14ac:dyDescent="0.4">
      <c r="A112" s="513"/>
      <c r="B112" s="513"/>
      <c r="C112" s="516"/>
      <c r="D112" s="517"/>
      <c r="E112" s="513"/>
      <c r="F112" s="516"/>
      <c r="G112" s="517"/>
      <c r="H112" s="513"/>
      <c r="I112" s="516"/>
      <c r="J112" s="517"/>
      <c r="K112" s="513"/>
      <c r="L112" s="516"/>
      <c r="M112" s="517"/>
      <c r="N112" s="513"/>
      <c r="O112" s="516"/>
      <c r="P112" s="517"/>
      <c r="Q112" s="513"/>
      <c r="R112" s="516"/>
      <c r="S112" s="517"/>
      <c r="T112" s="513"/>
      <c r="U112" s="516"/>
      <c r="V112" s="517"/>
      <c r="W112" s="513"/>
      <c r="X112" s="516"/>
      <c r="Y112" s="517"/>
    </row>
    <row r="113" spans="1:25" ht="14.25" customHeight="1" x14ac:dyDescent="0.4">
      <c r="A113" s="483"/>
      <c r="B113" s="483"/>
      <c r="C113" s="486"/>
      <c r="D113" s="487"/>
      <c r="E113" s="483"/>
      <c r="F113" s="486"/>
      <c r="G113" s="487"/>
      <c r="H113" s="483"/>
      <c r="I113" s="486"/>
      <c r="J113" s="487"/>
      <c r="K113" s="483"/>
      <c r="L113" s="486"/>
      <c r="M113" s="487"/>
      <c r="N113" s="483"/>
      <c r="O113" s="486"/>
      <c r="P113" s="487"/>
      <c r="Q113" s="483"/>
      <c r="R113" s="486"/>
      <c r="S113" s="487"/>
      <c r="T113" s="483"/>
      <c r="U113" s="486"/>
      <c r="V113" s="487"/>
      <c r="W113" s="483"/>
      <c r="X113" s="486"/>
      <c r="Y113" s="487"/>
    </row>
    <row r="114" spans="1:25" ht="14.25" customHeight="1" x14ac:dyDescent="0.4">
      <c r="A114" s="523" t="s">
        <v>110</v>
      </c>
      <c r="B114" s="465"/>
      <c r="C114" s="524"/>
      <c r="D114" s="469"/>
      <c r="E114" s="465"/>
      <c r="F114" s="524"/>
      <c r="G114" s="469"/>
      <c r="H114" s="465"/>
      <c r="I114" s="524"/>
      <c r="J114" s="469"/>
      <c r="K114" s="465"/>
      <c r="L114" s="524"/>
      <c r="M114" s="469"/>
      <c r="N114" s="465"/>
      <c r="O114" s="524"/>
      <c r="P114" s="469"/>
      <c r="Q114" s="465"/>
      <c r="R114" s="524"/>
      <c r="S114" s="469"/>
      <c r="T114" s="465"/>
      <c r="U114" s="524"/>
      <c r="V114" s="469"/>
      <c r="W114" s="465"/>
      <c r="X114" s="524"/>
      <c r="Y114" s="469"/>
    </row>
    <row r="115" spans="1:25" ht="14.25" customHeight="1" x14ac:dyDescent="0.35">
      <c r="A115" s="465" t="s">
        <v>111</v>
      </c>
      <c r="B115" s="498">
        <v>0.32815445574347368</v>
      </c>
      <c r="C115" s="468">
        <v>687.68588235294112</v>
      </c>
      <c r="D115" s="469">
        <v>11690.66</v>
      </c>
      <c r="E115" s="498">
        <v>0.85661323105404164</v>
      </c>
      <c r="F115" s="468">
        <v>787.64444444444439</v>
      </c>
      <c r="G115" s="469">
        <v>7088.7999999999993</v>
      </c>
      <c r="H115" s="498">
        <v>0.65462940807470604</v>
      </c>
      <c r="I115" s="468">
        <v>657.96900000000005</v>
      </c>
      <c r="J115" s="469">
        <v>13159.380000000001</v>
      </c>
      <c r="K115" s="498">
        <v>0.39449321467496418</v>
      </c>
      <c r="L115" s="468">
        <v>674.39120000000014</v>
      </c>
      <c r="M115" s="469">
        <v>16859.780000000002</v>
      </c>
      <c r="N115" s="498">
        <v>0.35205469355451557</v>
      </c>
      <c r="O115" s="468">
        <v>434.10176470588232</v>
      </c>
      <c r="P115" s="469">
        <v>14759.46</v>
      </c>
      <c r="Q115" s="498">
        <v>0.32272306824265512</v>
      </c>
      <c r="R115" s="468">
        <v>588.53052631578953</v>
      </c>
      <c r="S115" s="469">
        <v>11182.080000000002</v>
      </c>
      <c r="T115" s="498">
        <v>0.44832257330429798</v>
      </c>
      <c r="U115" s="468">
        <v>289.51521739130396</v>
      </c>
      <c r="V115" s="469">
        <v>6658.8499999999913</v>
      </c>
      <c r="W115" s="498">
        <v>0.17138185418844279</v>
      </c>
      <c r="X115" s="468">
        <v>98.65625</v>
      </c>
      <c r="Y115" s="469">
        <v>2367.75</v>
      </c>
    </row>
    <row r="116" spans="1:25" ht="14.25" customHeight="1" x14ac:dyDescent="0.35">
      <c r="A116" s="456" t="s">
        <v>112</v>
      </c>
      <c r="B116" s="527">
        <v>0.29292987798765396</v>
      </c>
      <c r="C116" s="496">
        <v>386.74411764705883</v>
      </c>
      <c r="D116" s="469">
        <v>6574.65</v>
      </c>
      <c r="E116" s="527">
        <v>0.24567728332897079</v>
      </c>
      <c r="F116" s="496">
        <v>303.47777777777787</v>
      </c>
      <c r="G116" s="469">
        <v>2731.3000000000011</v>
      </c>
      <c r="H116" s="527">
        <v>0.20877710098367147</v>
      </c>
      <c r="I116" s="496">
        <v>232.71349999999993</v>
      </c>
      <c r="J116" s="469">
        <v>4654.2699999999986</v>
      </c>
      <c r="K116" s="527">
        <v>0.31808642204305243</v>
      </c>
      <c r="L116" s="496">
        <v>305.24680000000001</v>
      </c>
      <c r="M116" s="469">
        <v>7631.17</v>
      </c>
      <c r="N116" s="527">
        <v>0.26383393136359934</v>
      </c>
      <c r="O116" s="496">
        <v>171.71088235294124</v>
      </c>
      <c r="P116" s="469">
        <v>5838.1700000000019</v>
      </c>
      <c r="Q116" s="527">
        <v>0.31121685645415975</v>
      </c>
      <c r="R116" s="496">
        <v>236.47894736842099</v>
      </c>
      <c r="S116" s="469">
        <v>4493.0999999999985</v>
      </c>
      <c r="T116" s="527">
        <v>0.24135401974612114</v>
      </c>
      <c r="U116" s="496">
        <v>208.31999999999988</v>
      </c>
      <c r="V116" s="469">
        <v>4791.3599999999969</v>
      </c>
      <c r="W116" s="527">
        <v>0.21357637321824391</v>
      </c>
      <c r="X116" s="496">
        <v>239.96791666666681</v>
      </c>
      <c r="Y116" s="469">
        <v>5759.2300000000032</v>
      </c>
    </row>
    <row r="117" spans="1:25" ht="14.25" customHeight="1" x14ac:dyDescent="0.35">
      <c r="A117" s="465" t="s">
        <v>113</v>
      </c>
      <c r="B117" s="465"/>
      <c r="C117" s="468">
        <v>-600.06941176470593</v>
      </c>
      <c r="D117" s="505">
        <v>-10201.18</v>
      </c>
      <c r="E117" s="465"/>
      <c r="F117" s="468">
        <v>67.343333333333348</v>
      </c>
      <c r="G117" s="505">
        <v>606.09000000000015</v>
      </c>
      <c r="H117" s="465"/>
      <c r="I117" s="468">
        <v>-104.00299999999997</v>
      </c>
      <c r="J117" s="505">
        <v>-2080.0599999999995</v>
      </c>
      <c r="K117" s="465"/>
      <c r="L117" s="468">
        <v>-487.5972000000001</v>
      </c>
      <c r="M117" s="505">
        <v>-12189.930000000002</v>
      </c>
      <c r="N117" s="465"/>
      <c r="O117" s="468">
        <v>-313.26676470588228</v>
      </c>
      <c r="P117" s="505">
        <v>-10651.069999999998</v>
      </c>
      <c r="Q117" s="465"/>
      <c r="R117" s="468">
        <v>-95.332105263157871</v>
      </c>
      <c r="S117" s="505">
        <v>-1811.3099999999995</v>
      </c>
      <c r="T117" s="465"/>
      <c r="U117" s="468">
        <v>-38.096086956521781</v>
      </c>
      <c r="V117" s="505">
        <v>-876.21000000000095</v>
      </c>
      <c r="W117" s="465"/>
      <c r="X117" s="468">
        <v>9.2675000000000036</v>
      </c>
      <c r="Y117" s="505">
        <v>222.42000000000007</v>
      </c>
    </row>
    <row r="118" spans="1:25" ht="14.25" customHeight="1" x14ac:dyDescent="0.35">
      <c r="A118" s="465" t="s">
        <v>114</v>
      </c>
      <c r="B118" s="465"/>
      <c r="C118" s="468">
        <v>153.89294117647057</v>
      </c>
      <c r="D118" s="469">
        <v>2616.1799999999998</v>
      </c>
      <c r="E118" s="465"/>
      <c r="F118" s="468">
        <v>0</v>
      </c>
      <c r="G118" s="469">
        <v>0</v>
      </c>
      <c r="H118" s="465"/>
      <c r="I118" s="468">
        <v>11.079000000000018</v>
      </c>
      <c r="J118" s="469">
        <v>221.58000000000038</v>
      </c>
      <c r="K118" s="465"/>
      <c r="L118" s="468">
        <v>37.796399999999991</v>
      </c>
      <c r="M118" s="469">
        <v>944.90999999999985</v>
      </c>
      <c r="N118" s="465"/>
      <c r="O118" s="468">
        <v>36.330294117647043</v>
      </c>
      <c r="P118" s="469">
        <v>1235.2299999999996</v>
      </c>
      <c r="Q118" s="465"/>
      <c r="R118" s="468">
        <v>290.77368421052637</v>
      </c>
      <c r="S118" s="469">
        <v>5524.7000000000007</v>
      </c>
      <c r="T118" s="465"/>
      <c r="U118" s="468">
        <v>34.933913043478242</v>
      </c>
      <c r="V118" s="469">
        <v>803.47999999999956</v>
      </c>
      <c r="W118" s="465"/>
      <c r="X118" s="468">
        <v>42.295833333333348</v>
      </c>
      <c r="Y118" s="469">
        <v>1015.1000000000004</v>
      </c>
    </row>
    <row r="119" spans="1:25" ht="14.25" customHeight="1" x14ac:dyDescent="0.35">
      <c r="A119" s="456" t="s">
        <v>115</v>
      </c>
      <c r="B119" s="456"/>
      <c r="C119" s="496">
        <v>0</v>
      </c>
      <c r="D119" s="461">
        <v>0</v>
      </c>
      <c r="E119" s="456"/>
      <c r="F119" s="496">
        <v>0</v>
      </c>
      <c r="G119" s="461">
        <v>0</v>
      </c>
      <c r="H119" s="456"/>
      <c r="I119" s="496">
        <v>0</v>
      </c>
      <c r="J119" s="461">
        <v>0</v>
      </c>
      <c r="K119" s="456"/>
      <c r="L119" s="496">
        <v>0</v>
      </c>
      <c r="M119" s="461">
        <v>0</v>
      </c>
      <c r="N119" s="456"/>
      <c r="O119" s="496">
        <v>0</v>
      </c>
      <c r="P119" s="461">
        <v>0</v>
      </c>
      <c r="Q119" s="456"/>
      <c r="R119" s="496">
        <v>0</v>
      </c>
      <c r="S119" s="461">
        <v>0</v>
      </c>
      <c r="T119" s="456"/>
      <c r="U119" s="496">
        <v>15.56</v>
      </c>
      <c r="V119" s="461">
        <v>357.88</v>
      </c>
      <c r="W119" s="456"/>
      <c r="X119" s="496">
        <v>3.6895833333333337</v>
      </c>
      <c r="Y119" s="461">
        <v>88.550000000000011</v>
      </c>
    </row>
    <row r="120" spans="1:25" ht="14.25" customHeight="1" x14ac:dyDescent="0.35">
      <c r="A120" s="465" t="s">
        <v>116</v>
      </c>
      <c r="B120" s="465"/>
      <c r="C120" s="468">
        <v>426.69000000000005</v>
      </c>
      <c r="D120" s="469">
        <v>7253.7300000000005</v>
      </c>
      <c r="E120" s="465"/>
      <c r="F120" s="468">
        <v>976.18444444444447</v>
      </c>
      <c r="G120" s="469">
        <v>8785.66</v>
      </c>
      <c r="H120" s="465"/>
      <c r="I120" s="468">
        <v>542.80100000000004</v>
      </c>
      <c r="J120" s="469">
        <v>10856.02</v>
      </c>
      <c r="K120" s="465"/>
      <c r="L120" s="468">
        <v>403.10000000000008</v>
      </c>
      <c r="M120" s="469">
        <v>10077.500000000002</v>
      </c>
      <c r="N120" s="465"/>
      <c r="O120" s="468">
        <v>119.12323529411763</v>
      </c>
      <c r="P120" s="469">
        <v>4050.1899999999996</v>
      </c>
      <c r="Q120" s="465"/>
      <c r="R120" s="468">
        <v>655.62526315789478</v>
      </c>
      <c r="S120" s="469">
        <v>12456.880000000001</v>
      </c>
      <c r="T120" s="465"/>
      <c r="U120" s="468">
        <v>521.3608695652174</v>
      </c>
      <c r="V120" s="469">
        <v>11991.3</v>
      </c>
      <c r="W120" s="465"/>
      <c r="X120" s="468">
        <v>224.73000000000005</v>
      </c>
      <c r="Y120" s="469">
        <v>5393.5200000000013</v>
      </c>
    </row>
    <row r="121" spans="1:25" ht="14.25" customHeight="1" x14ac:dyDescent="0.35">
      <c r="A121" s="465" t="s">
        <v>117</v>
      </c>
      <c r="B121" s="465"/>
      <c r="C121" s="468">
        <v>2902.1494117647057</v>
      </c>
      <c r="D121" s="469">
        <v>49336.54</v>
      </c>
      <c r="E121" s="465"/>
      <c r="F121" s="468">
        <v>6408.7233333333334</v>
      </c>
      <c r="G121" s="469">
        <v>57678.51</v>
      </c>
      <c r="H121" s="465"/>
      <c r="I121" s="468">
        <v>2628.1314999999995</v>
      </c>
      <c r="J121" s="469">
        <v>52562.62999999999</v>
      </c>
      <c r="K121" s="465"/>
      <c r="L121" s="468">
        <v>1351.1732000000006</v>
      </c>
      <c r="M121" s="469">
        <v>33779.330000000016</v>
      </c>
      <c r="N121" s="465"/>
      <c r="O121" s="468">
        <v>604.43205882352947</v>
      </c>
      <c r="P121" s="469">
        <v>20550.690000000002</v>
      </c>
      <c r="Q121" s="465"/>
      <c r="R121" s="468">
        <v>-349.15052631579027</v>
      </c>
      <c r="S121" s="469">
        <v>-6633.8600000000151</v>
      </c>
      <c r="T121" s="465"/>
      <c r="U121" s="468">
        <v>77.027826086957134</v>
      </c>
      <c r="V121" s="469">
        <v>1771.640000000014</v>
      </c>
      <c r="W121" s="465"/>
      <c r="X121" s="468">
        <v>252.85499999999956</v>
      </c>
      <c r="Y121" s="469">
        <v>6068.5199999999895</v>
      </c>
    </row>
    <row r="122" spans="1:25" ht="14.25" customHeight="1" x14ac:dyDescent="0.35">
      <c r="A122" s="465" t="s">
        <v>813</v>
      </c>
      <c r="B122" s="465"/>
      <c r="C122" s="468">
        <v>0</v>
      </c>
      <c r="D122" s="469">
        <v>0</v>
      </c>
      <c r="E122" s="465"/>
      <c r="F122" s="468">
        <v>0</v>
      </c>
      <c r="G122" s="469">
        <v>0</v>
      </c>
      <c r="H122" s="465"/>
      <c r="I122" s="468">
        <v>0</v>
      </c>
      <c r="J122" s="469">
        <v>0</v>
      </c>
      <c r="K122" s="465"/>
      <c r="L122" s="468">
        <v>0</v>
      </c>
      <c r="M122" s="469">
        <v>0</v>
      </c>
      <c r="N122" s="465"/>
      <c r="O122" s="468">
        <v>0</v>
      </c>
      <c r="P122" s="469">
        <v>0</v>
      </c>
      <c r="Q122" s="465"/>
      <c r="R122" s="468">
        <v>0</v>
      </c>
      <c r="S122" s="469">
        <v>0</v>
      </c>
      <c r="T122" s="465"/>
      <c r="U122" s="468">
        <v>0</v>
      </c>
      <c r="V122" s="469">
        <v>0</v>
      </c>
      <c r="W122" s="465"/>
      <c r="X122" s="468">
        <v>0</v>
      </c>
      <c r="Y122" s="469">
        <v>0</v>
      </c>
    </row>
    <row r="123" spans="1:25" ht="14.25" customHeight="1" x14ac:dyDescent="0.35">
      <c r="A123" s="465" t="s">
        <v>814</v>
      </c>
      <c r="B123" s="465"/>
      <c r="C123" s="468">
        <v>0</v>
      </c>
      <c r="D123" s="469">
        <v>0</v>
      </c>
      <c r="E123" s="465"/>
      <c r="F123" s="468">
        <v>0</v>
      </c>
      <c r="G123" s="469">
        <v>0</v>
      </c>
      <c r="H123" s="465"/>
      <c r="I123" s="468">
        <v>0</v>
      </c>
      <c r="J123" s="469">
        <v>0</v>
      </c>
      <c r="K123" s="465"/>
      <c r="L123" s="468">
        <v>0</v>
      </c>
      <c r="M123" s="469">
        <v>0</v>
      </c>
      <c r="N123" s="465"/>
      <c r="O123" s="468">
        <v>-271.65558823529415</v>
      </c>
      <c r="P123" s="469">
        <v>-9236.2900000000009</v>
      </c>
      <c r="Q123" s="465"/>
      <c r="R123" s="468">
        <v>-365.12368421052622</v>
      </c>
      <c r="S123" s="469">
        <v>-6937.3499999999985</v>
      </c>
      <c r="T123" s="465"/>
      <c r="U123" s="468">
        <v>-35.788695652173885</v>
      </c>
      <c r="V123" s="469">
        <v>-823.13999999999942</v>
      </c>
      <c r="W123" s="465"/>
      <c r="X123" s="468">
        <v>-67.48166666666657</v>
      </c>
      <c r="Y123" s="469">
        <v>-1619.5599999999977</v>
      </c>
    </row>
    <row r="124" spans="1:25" ht="14.25" customHeight="1" x14ac:dyDescent="0.35">
      <c r="A124" s="465" t="s">
        <v>56</v>
      </c>
      <c r="B124" s="465"/>
      <c r="C124" s="468">
        <v>0</v>
      </c>
      <c r="D124" s="470">
        <v>0</v>
      </c>
      <c r="E124" s="465"/>
      <c r="F124" s="468">
        <v>0</v>
      </c>
      <c r="G124" s="470">
        <v>0</v>
      </c>
      <c r="H124" s="465"/>
      <c r="I124" s="468">
        <v>0</v>
      </c>
      <c r="J124" s="470">
        <v>0</v>
      </c>
      <c r="K124" s="465"/>
      <c r="L124" s="468">
        <v>0</v>
      </c>
      <c r="M124" s="470">
        <v>0</v>
      </c>
      <c r="N124" s="465"/>
      <c r="O124" s="468">
        <v>0</v>
      </c>
      <c r="P124" s="470">
        <v>0</v>
      </c>
      <c r="Q124" s="465"/>
      <c r="R124" s="468">
        <v>0</v>
      </c>
      <c r="S124" s="470">
        <v>0</v>
      </c>
      <c r="T124" s="465"/>
      <c r="U124" s="468">
        <v>0</v>
      </c>
      <c r="V124" s="470">
        <v>0</v>
      </c>
      <c r="W124" s="465"/>
      <c r="X124" s="468">
        <v>0</v>
      </c>
      <c r="Y124" s="470">
        <v>0</v>
      </c>
    </row>
    <row r="125" spans="1:25" ht="14.25" customHeight="1" x14ac:dyDescent="0.4">
      <c r="A125" s="534" t="s">
        <v>118</v>
      </c>
      <c r="B125" s="538" t="s">
        <v>225</v>
      </c>
      <c r="C125" s="536">
        <v>0.62998701078563846</v>
      </c>
      <c r="D125" s="537">
        <v>67270.58</v>
      </c>
      <c r="E125" s="538" t="s">
        <v>225</v>
      </c>
      <c r="F125" s="536">
        <v>0.72128792208137926</v>
      </c>
      <c r="G125" s="537">
        <v>76890.36</v>
      </c>
      <c r="H125" s="538" t="s">
        <v>225</v>
      </c>
      <c r="I125" s="536">
        <v>0.57984832914630569</v>
      </c>
      <c r="J125" s="537">
        <v>79373.819999999992</v>
      </c>
      <c r="K125" s="538" t="s">
        <v>225</v>
      </c>
      <c r="L125" s="536">
        <v>0.36362978723973688</v>
      </c>
      <c r="M125" s="537">
        <v>57102.760000000024</v>
      </c>
      <c r="N125" s="538" t="s">
        <v>225</v>
      </c>
      <c r="O125" s="536">
        <v>-0.18661213147074637</v>
      </c>
      <c r="P125" s="537">
        <v>26546.380000000005</v>
      </c>
      <c r="Q125" s="538" t="s">
        <v>225</v>
      </c>
      <c r="R125" s="536">
        <v>0.46061229325145742</v>
      </c>
      <c r="S125" s="537">
        <v>18274.239999999987</v>
      </c>
      <c r="T125" s="538" t="s">
        <v>225</v>
      </c>
      <c r="U125" s="536">
        <v>0.45929773598861839</v>
      </c>
      <c r="V125" s="537">
        <v>24675.16</v>
      </c>
      <c r="W125" s="538" t="s">
        <v>225</v>
      </c>
      <c r="X125" s="536">
        <v>0.80088865276342225</v>
      </c>
      <c r="Y125" s="537">
        <v>19295.529999999995</v>
      </c>
    </row>
    <row r="126" spans="1:25" ht="14.25" customHeight="1" x14ac:dyDescent="0.35">
      <c r="A126" s="541" t="s">
        <v>119</v>
      </c>
      <c r="B126" s="465"/>
      <c r="C126" s="45"/>
      <c r="D126" s="469">
        <v>9499.2800000000007</v>
      </c>
      <c r="E126" s="465"/>
      <c r="F126" s="45"/>
      <c r="G126" s="469">
        <v>34736.19</v>
      </c>
      <c r="H126" s="465"/>
      <c r="I126" s="45"/>
      <c r="J126" s="469">
        <v>-18718.060000000001</v>
      </c>
      <c r="K126" s="465"/>
      <c r="L126" s="45"/>
      <c r="M126" s="469">
        <v>12475.710000000003</v>
      </c>
      <c r="N126" s="465"/>
      <c r="O126" s="45"/>
      <c r="P126" s="469">
        <v>5896.2299999999959</v>
      </c>
      <c r="Q126" s="465"/>
      <c r="R126" s="45"/>
      <c r="S126" s="469">
        <v>9379.989999999998</v>
      </c>
      <c r="T126" s="465"/>
      <c r="U126" s="45"/>
      <c r="V126" s="469">
        <v>10231.530000000006</v>
      </c>
      <c r="W126" s="465"/>
      <c r="X126" s="45"/>
      <c r="Y126" s="469">
        <v>4529.9000000000015</v>
      </c>
    </row>
    <row r="127" spans="1:25" ht="14.25" customHeight="1" x14ac:dyDescent="0.35">
      <c r="A127" s="542" t="s">
        <v>120</v>
      </c>
      <c r="B127" s="465"/>
      <c r="C127" s="45"/>
      <c r="D127" s="469">
        <v>4829.41</v>
      </c>
      <c r="E127" s="465"/>
      <c r="F127" s="45"/>
      <c r="G127" s="469">
        <v>4838.8700000000008</v>
      </c>
      <c r="H127" s="465"/>
      <c r="I127" s="45"/>
      <c r="J127" s="469">
        <v>5048.82</v>
      </c>
      <c r="K127" s="465"/>
      <c r="L127" s="45"/>
      <c r="M127" s="469">
        <v>4869.9699999999993</v>
      </c>
      <c r="N127" s="465"/>
      <c r="O127" s="45"/>
      <c r="P127" s="469">
        <v>-2619.8600000000006</v>
      </c>
      <c r="Q127" s="465"/>
      <c r="R127" s="45"/>
      <c r="S127" s="469">
        <v>7192.130000000001</v>
      </c>
      <c r="T127" s="465"/>
      <c r="U127" s="45"/>
      <c r="V127" s="469">
        <v>6819.5099999999984</v>
      </c>
      <c r="W127" s="465"/>
      <c r="X127" s="45"/>
      <c r="Y127" s="469">
        <v>5717.4700000000012</v>
      </c>
    </row>
    <row r="128" spans="1:25" ht="14.25" customHeight="1" x14ac:dyDescent="0.35">
      <c r="A128" s="541" t="s">
        <v>121</v>
      </c>
      <c r="B128" s="451"/>
      <c r="C128" s="544"/>
      <c r="D128" s="505">
        <v>76973.2</v>
      </c>
      <c r="E128" s="451"/>
      <c r="F128" s="544"/>
      <c r="G128" s="505">
        <v>7752.8000000000029</v>
      </c>
      <c r="H128" s="451"/>
      <c r="I128" s="544"/>
      <c r="J128" s="505">
        <v>48171.989999999991</v>
      </c>
      <c r="K128" s="451"/>
      <c r="L128" s="544"/>
      <c r="M128" s="505">
        <v>63397.600000000006</v>
      </c>
      <c r="N128" s="451"/>
      <c r="O128" s="544"/>
      <c r="P128" s="505">
        <v>-188977.99</v>
      </c>
      <c r="Q128" s="451"/>
      <c r="R128" s="544"/>
      <c r="S128" s="505">
        <v>1637.25</v>
      </c>
      <c r="T128" s="451"/>
      <c r="U128" s="544"/>
      <c r="V128" s="505">
        <v>2247.6399999999994</v>
      </c>
      <c r="W128" s="451"/>
      <c r="X128" s="544"/>
      <c r="Y128" s="505">
        <v>1820.0400000000009</v>
      </c>
    </row>
    <row r="129" spans="1:25" ht="14.25" customHeight="1" x14ac:dyDescent="0.35">
      <c r="A129" s="541" t="s">
        <v>122</v>
      </c>
      <c r="B129" s="465"/>
      <c r="C129" s="45"/>
      <c r="D129" s="469">
        <v>0</v>
      </c>
      <c r="E129" s="465"/>
      <c r="F129" s="45"/>
      <c r="G129" s="469">
        <v>0</v>
      </c>
      <c r="H129" s="465"/>
      <c r="I129" s="45"/>
      <c r="J129" s="469">
        <v>0</v>
      </c>
      <c r="K129" s="465"/>
      <c r="L129" s="45"/>
      <c r="M129" s="469">
        <v>0</v>
      </c>
      <c r="N129" s="465"/>
      <c r="O129" s="45"/>
      <c r="P129" s="469">
        <v>0</v>
      </c>
      <c r="Q129" s="465"/>
      <c r="R129" s="45"/>
      <c r="S129" s="469">
        <v>0</v>
      </c>
      <c r="T129" s="465"/>
      <c r="U129" s="45"/>
      <c r="V129" s="469">
        <v>0</v>
      </c>
      <c r="W129" s="465"/>
      <c r="X129" s="45"/>
      <c r="Y129" s="469">
        <v>0</v>
      </c>
    </row>
    <row r="130" spans="1:25" ht="14.25" customHeight="1" x14ac:dyDescent="0.35">
      <c r="A130" s="541" t="s">
        <v>56</v>
      </c>
      <c r="B130" s="465"/>
      <c r="C130" s="45"/>
      <c r="D130" s="469">
        <v>0</v>
      </c>
      <c r="E130" s="465"/>
      <c r="F130" s="45"/>
      <c r="G130" s="469">
        <v>0</v>
      </c>
      <c r="H130" s="465"/>
      <c r="I130" s="45"/>
      <c r="J130" s="469">
        <v>0</v>
      </c>
      <c r="K130" s="465"/>
      <c r="L130" s="45"/>
      <c r="M130" s="469">
        <v>0</v>
      </c>
      <c r="N130" s="465"/>
      <c r="O130" s="45"/>
      <c r="P130" s="469">
        <v>0</v>
      </c>
      <c r="Q130" s="465"/>
      <c r="R130" s="45"/>
      <c r="S130" s="469">
        <v>0</v>
      </c>
      <c r="T130" s="465"/>
      <c r="U130" s="45"/>
      <c r="V130" s="469">
        <v>0</v>
      </c>
      <c r="W130" s="465"/>
      <c r="X130" s="45"/>
      <c r="Y130" s="469">
        <v>0</v>
      </c>
    </row>
    <row r="131" spans="1:25" ht="14.25" customHeight="1" x14ac:dyDescent="0.35">
      <c r="A131" s="541" t="s">
        <v>56</v>
      </c>
      <c r="B131" s="465"/>
      <c r="C131" s="45"/>
      <c r="D131" s="469">
        <v>0</v>
      </c>
      <c r="E131" s="465"/>
      <c r="F131" s="45"/>
      <c r="G131" s="469">
        <v>0</v>
      </c>
      <c r="H131" s="465"/>
      <c r="I131" s="45"/>
      <c r="J131" s="469">
        <v>0</v>
      </c>
      <c r="K131" s="465"/>
      <c r="L131" s="45"/>
      <c r="M131" s="469">
        <v>0</v>
      </c>
      <c r="N131" s="465"/>
      <c r="O131" s="45"/>
      <c r="P131" s="469">
        <v>0</v>
      </c>
      <c r="Q131" s="465"/>
      <c r="R131" s="45"/>
      <c r="S131" s="469">
        <v>0</v>
      </c>
      <c r="T131" s="465"/>
      <c r="U131" s="45"/>
      <c r="V131" s="469">
        <v>0</v>
      </c>
      <c r="W131" s="465"/>
      <c r="X131" s="45"/>
      <c r="Y131" s="469">
        <v>0</v>
      </c>
    </row>
    <row r="132" spans="1:25" ht="14.25" customHeight="1" x14ac:dyDescent="0.35">
      <c r="A132" s="541" t="s">
        <v>56</v>
      </c>
      <c r="B132" s="465"/>
      <c r="C132" s="45"/>
      <c r="D132" s="469">
        <v>0</v>
      </c>
      <c r="E132" s="465"/>
      <c r="F132" s="45"/>
      <c r="G132" s="469">
        <v>0</v>
      </c>
      <c r="H132" s="465"/>
      <c r="I132" s="45"/>
      <c r="J132" s="469">
        <v>0</v>
      </c>
      <c r="K132" s="465"/>
      <c r="L132" s="45"/>
      <c r="M132" s="469">
        <v>0</v>
      </c>
      <c r="N132" s="465"/>
      <c r="O132" s="45"/>
      <c r="P132" s="469">
        <v>0</v>
      </c>
      <c r="Q132" s="465"/>
      <c r="R132" s="45"/>
      <c r="S132" s="469">
        <v>0</v>
      </c>
      <c r="T132" s="465"/>
      <c r="U132" s="45"/>
      <c r="V132" s="469">
        <v>0</v>
      </c>
      <c r="W132" s="465"/>
      <c r="X132" s="45"/>
      <c r="Y132" s="469">
        <v>0</v>
      </c>
    </row>
    <row r="133" spans="1:25" ht="14.25" customHeight="1" x14ac:dyDescent="0.35">
      <c r="A133" s="542" t="s">
        <v>123</v>
      </c>
      <c r="B133" s="465"/>
      <c r="C133" s="45"/>
      <c r="D133" s="469">
        <v>1688.51</v>
      </c>
      <c r="E133" s="465"/>
      <c r="F133" s="45"/>
      <c r="G133" s="469">
        <v>586.37000000000012</v>
      </c>
      <c r="H133" s="465"/>
      <c r="I133" s="45"/>
      <c r="J133" s="469">
        <v>676.96</v>
      </c>
      <c r="K133" s="465"/>
      <c r="L133" s="45"/>
      <c r="M133" s="469">
        <v>6978.43</v>
      </c>
      <c r="N133" s="465"/>
      <c r="O133" s="45"/>
      <c r="P133" s="469">
        <v>3962.58</v>
      </c>
      <c r="Q133" s="465"/>
      <c r="R133" s="45"/>
      <c r="S133" s="469">
        <v>3759.9299999999985</v>
      </c>
      <c r="T133" s="465"/>
      <c r="U133" s="45"/>
      <c r="V133" s="469">
        <v>3522.3000000000029</v>
      </c>
      <c r="W133" s="465"/>
      <c r="X133" s="45"/>
      <c r="Y133" s="469">
        <v>2317.4499999999971</v>
      </c>
    </row>
    <row r="134" spans="1:25" ht="14.25" customHeight="1" x14ac:dyDescent="0.35">
      <c r="A134" s="541" t="s">
        <v>124</v>
      </c>
      <c r="B134" s="451"/>
      <c r="C134" s="544"/>
      <c r="D134" s="505">
        <v>1925.49</v>
      </c>
      <c r="E134" s="451"/>
      <c r="F134" s="544"/>
      <c r="G134" s="505">
        <v>1985.8100000000002</v>
      </c>
      <c r="H134" s="451"/>
      <c r="I134" s="544"/>
      <c r="J134" s="505">
        <v>2322.2299999999996</v>
      </c>
      <c r="K134" s="451"/>
      <c r="L134" s="544"/>
      <c r="M134" s="505">
        <v>3783.1099999999997</v>
      </c>
      <c r="N134" s="451"/>
      <c r="O134" s="544"/>
      <c r="P134" s="505">
        <v>4412.3900000000012</v>
      </c>
      <c r="Q134" s="451"/>
      <c r="R134" s="544"/>
      <c r="S134" s="505">
        <v>5196.3999999999996</v>
      </c>
      <c r="T134" s="451"/>
      <c r="U134" s="544"/>
      <c r="V134" s="505">
        <v>5319.75</v>
      </c>
      <c r="W134" s="451"/>
      <c r="X134" s="544"/>
      <c r="Y134" s="505">
        <v>6141.32</v>
      </c>
    </row>
    <row r="135" spans="1:25" ht="14.25" customHeight="1" x14ac:dyDescent="0.35">
      <c r="A135" s="541" t="s">
        <v>125</v>
      </c>
      <c r="B135" s="465"/>
      <c r="C135" s="45"/>
      <c r="D135" s="469">
        <v>2361.33</v>
      </c>
      <c r="E135" s="465"/>
      <c r="F135" s="45"/>
      <c r="G135" s="469">
        <v>10809.82</v>
      </c>
      <c r="H135" s="465"/>
      <c r="I135" s="45"/>
      <c r="J135" s="469">
        <v>-30</v>
      </c>
      <c r="K135" s="465"/>
      <c r="L135" s="45"/>
      <c r="M135" s="469">
        <v>2222.2900000000009</v>
      </c>
      <c r="N135" s="465"/>
      <c r="O135" s="45"/>
      <c r="P135" s="469">
        <v>748.10999999999876</v>
      </c>
      <c r="Q135" s="465"/>
      <c r="R135" s="45"/>
      <c r="S135" s="469">
        <v>640.11000000000058</v>
      </c>
      <c r="T135" s="465"/>
      <c r="U135" s="45"/>
      <c r="V135" s="469">
        <v>656.61000000000058</v>
      </c>
      <c r="W135" s="465"/>
      <c r="X135" s="45"/>
      <c r="Y135" s="469">
        <v>599.45999999999913</v>
      </c>
    </row>
    <row r="136" spans="1:25" ht="14.25" customHeight="1" x14ac:dyDescent="0.35">
      <c r="A136" s="541" t="s">
        <v>126</v>
      </c>
      <c r="B136" s="465"/>
      <c r="C136" s="45"/>
      <c r="D136" s="469">
        <v>23.6</v>
      </c>
      <c r="E136" s="465"/>
      <c r="F136" s="45"/>
      <c r="G136" s="469">
        <v>25.059999999999995</v>
      </c>
      <c r="H136" s="465"/>
      <c r="I136" s="45"/>
      <c r="J136" s="469">
        <v>3053.1600000000003</v>
      </c>
      <c r="K136" s="465"/>
      <c r="L136" s="45"/>
      <c r="M136" s="469">
        <v>1571.6799999999998</v>
      </c>
      <c r="N136" s="465"/>
      <c r="O136" s="45"/>
      <c r="P136" s="469">
        <v>1709.2200000000003</v>
      </c>
      <c r="Q136" s="465"/>
      <c r="R136" s="45"/>
      <c r="S136" s="469">
        <v>2401.6099999999997</v>
      </c>
      <c r="T136" s="465"/>
      <c r="U136" s="45"/>
      <c r="V136" s="469">
        <v>1711.9899999999998</v>
      </c>
      <c r="W136" s="465"/>
      <c r="X136" s="45"/>
      <c r="Y136" s="469">
        <v>2602.66</v>
      </c>
    </row>
    <row r="137" spans="1:25" ht="14.25" customHeight="1" x14ac:dyDescent="0.35">
      <c r="A137" s="465" t="s">
        <v>56</v>
      </c>
      <c r="B137" s="456"/>
      <c r="C137" s="546"/>
      <c r="D137" s="469">
        <v>0</v>
      </c>
      <c r="E137" s="456"/>
      <c r="F137" s="546"/>
      <c r="G137" s="469">
        <v>0</v>
      </c>
      <c r="H137" s="456"/>
      <c r="I137" s="546"/>
      <c r="J137" s="469">
        <v>0</v>
      </c>
      <c r="K137" s="456"/>
      <c r="L137" s="546"/>
      <c r="M137" s="469">
        <v>0</v>
      </c>
      <c r="N137" s="456"/>
      <c r="O137" s="546"/>
      <c r="P137" s="469">
        <v>0</v>
      </c>
      <c r="Q137" s="456"/>
      <c r="R137" s="546"/>
      <c r="S137" s="469">
        <v>0</v>
      </c>
      <c r="T137" s="456"/>
      <c r="U137" s="546"/>
      <c r="V137" s="469">
        <v>0</v>
      </c>
      <c r="W137" s="456"/>
      <c r="X137" s="546"/>
      <c r="Y137" s="469">
        <v>0</v>
      </c>
    </row>
    <row r="138" spans="1:25" ht="14.25" customHeight="1" x14ac:dyDescent="0.4">
      <c r="A138" s="534" t="s">
        <v>127</v>
      </c>
      <c r="B138" s="538" t="s">
        <v>225</v>
      </c>
      <c r="C138" s="536">
        <v>0.91121932855033305</v>
      </c>
      <c r="D138" s="537">
        <v>97300.82</v>
      </c>
      <c r="E138" s="538" t="s">
        <v>225</v>
      </c>
      <c r="F138" s="536">
        <v>0.56973805616957451</v>
      </c>
      <c r="G138" s="537">
        <v>60734.920000000006</v>
      </c>
      <c r="H138" s="538" t="s">
        <v>225</v>
      </c>
      <c r="I138" s="536">
        <v>0.2960473809057817</v>
      </c>
      <c r="J138" s="537">
        <v>40525.099999999991</v>
      </c>
      <c r="K138" s="538" t="s">
        <v>225</v>
      </c>
      <c r="L138" s="536">
        <v>0.60686171267210809</v>
      </c>
      <c r="M138" s="537">
        <v>95298.789999999979</v>
      </c>
      <c r="N138" s="538" t="s">
        <v>225</v>
      </c>
      <c r="O138" s="536">
        <v>1.2292725612320781</v>
      </c>
      <c r="P138" s="537">
        <v>-174869.32</v>
      </c>
      <c r="Q138" s="538" t="s">
        <v>225</v>
      </c>
      <c r="R138" s="536">
        <v>0.76139467356289225</v>
      </c>
      <c r="S138" s="537">
        <v>30207.42</v>
      </c>
      <c r="T138" s="538" t="s">
        <v>225</v>
      </c>
      <c r="U138" s="536">
        <v>0.56789363049843</v>
      </c>
      <c r="V138" s="537">
        <v>30509.330000000009</v>
      </c>
      <c r="W138" s="538" t="s">
        <v>225</v>
      </c>
      <c r="X138" s="536">
        <v>0.98487713057720183</v>
      </c>
      <c r="Y138" s="537">
        <v>23728.3</v>
      </c>
    </row>
    <row r="139" spans="1:25" ht="14.25" customHeight="1" x14ac:dyDescent="0.35">
      <c r="A139" s="465" t="s">
        <v>128</v>
      </c>
      <c r="B139" s="465"/>
      <c r="C139" s="45"/>
      <c r="D139" s="469">
        <v>0</v>
      </c>
      <c r="E139" s="465"/>
      <c r="F139" s="45"/>
      <c r="G139" s="469">
        <v>0</v>
      </c>
      <c r="H139" s="465"/>
      <c r="I139" s="45"/>
      <c r="J139" s="469">
        <v>0</v>
      </c>
      <c r="K139" s="465"/>
      <c r="L139" s="45"/>
      <c r="M139" s="469">
        <v>0</v>
      </c>
      <c r="N139" s="465"/>
      <c r="O139" s="45"/>
      <c r="P139" s="469">
        <v>0</v>
      </c>
      <c r="Q139" s="465"/>
      <c r="R139" s="45"/>
      <c r="S139" s="469">
        <v>0</v>
      </c>
      <c r="T139" s="465"/>
      <c r="U139" s="45"/>
      <c r="V139" s="469">
        <v>0</v>
      </c>
      <c r="W139" s="465"/>
      <c r="X139" s="45"/>
      <c r="Y139" s="469">
        <v>0</v>
      </c>
    </row>
    <row r="140" spans="1:25" ht="14.25" customHeight="1" x14ac:dyDescent="0.35">
      <c r="A140" s="465" t="s">
        <v>129</v>
      </c>
      <c r="B140" s="465"/>
      <c r="C140" s="45"/>
      <c r="D140" s="469">
        <v>0</v>
      </c>
      <c r="E140" s="465"/>
      <c r="F140" s="45"/>
      <c r="G140" s="469">
        <v>0</v>
      </c>
      <c r="H140" s="465"/>
      <c r="I140" s="45"/>
      <c r="J140" s="469">
        <v>0</v>
      </c>
      <c r="K140" s="465"/>
      <c r="L140" s="45"/>
      <c r="M140" s="469">
        <v>0</v>
      </c>
      <c r="N140" s="465"/>
      <c r="O140" s="45"/>
      <c r="P140" s="469">
        <v>0</v>
      </c>
      <c r="Q140" s="465"/>
      <c r="R140" s="45"/>
      <c r="S140" s="469">
        <v>0</v>
      </c>
      <c r="T140" s="465"/>
      <c r="U140" s="45"/>
      <c r="V140" s="469">
        <v>0</v>
      </c>
      <c r="W140" s="465"/>
      <c r="X140" s="45"/>
      <c r="Y140" s="469">
        <v>0</v>
      </c>
    </row>
    <row r="141" spans="1:25" ht="14.25" customHeight="1" x14ac:dyDescent="0.35">
      <c r="A141" s="456" t="s">
        <v>130</v>
      </c>
      <c r="B141" s="456"/>
      <c r="C141" s="546"/>
      <c r="D141" s="461">
        <v>6842.33</v>
      </c>
      <c r="E141" s="456"/>
      <c r="F141" s="546"/>
      <c r="G141" s="461">
        <v>3999.1100000000006</v>
      </c>
      <c r="H141" s="456"/>
      <c r="I141" s="546"/>
      <c r="J141" s="461">
        <v>5892.4999999999982</v>
      </c>
      <c r="K141" s="456"/>
      <c r="L141" s="546"/>
      <c r="M141" s="461">
        <v>4232.1100000000006</v>
      </c>
      <c r="N141" s="456"/>
      <c r="O141" s="546"/>
      <c r="P141" s="461">
        <v>4222.4400000000023</v>
      </c>
      <c r="Q141" s="456"/>
      <c r="R141" s="546"/>
      <c r="S141" s="461">
        <v>4318.6899999999987</v>
      </c>
      <c r="T141" s="456"/>
      <c r="U141" s="546"/>
      <c r="V141" s="461">
        <v>3111.5799999999981</v>
      </c>
      <c r="W141" s="456"/>
      <c r="X141" s="546"/>
      <c r="Y141" s="461">
        <v>1599.0300000000025</v>
      </c>
    </row>
    <row r="142" spans="1:25" ht="14.25" customHeight="1" x14ac:dyDescent="0.35">
      <c r="A142" s="465" t="s">
        <v>131</v>
      </c>
      <c r="B142" s="465"/>
      <c r="C142" s="45"/>
      <c r="D142" s="469">
        <v>1895.86</v>
      </c>
      <c r="E142" s="465"/>
      <c r="F142" s="45"/>
      <c r="G142" s="469">
        <v>879.37000000000012</v>
      </c>
      <c r="H142" s="465"/>
      <c r="I142" s="45"/>
      <c r="J142" s="469">
        <v>985.69</v>
      </c>
      <c r="K142" s="465"/>
      <c r="L142" s="45"/>
      <c r="M142" s="469">
        <v>1396</v>
      </c>
      <c r="N142" s="465"/>
      <c r="O142" s="45"/>
      <c r="P142" s="469">
        <v>1672.6899999999996</v>
      </c>
      <c r="Q142" s="465"/>
      <c r="R142" s="45"/>
      <c r="S142" s="469">
        <v>1247.5500000000002</v>
      </c>
      <c r="T142" s="465"/>
      <c r="U142" s="45"/>
      <c r="V142" s="469">
        <v>1836.9099999999999</v>
      </c>
      <c r="W142" s="465"/>
      <c r="X142" s="45"/>
      <c r="Y142" s="469">
        <v>2309.1100000000006</v>
      </c>
    </row>
    <row r="143" spans="1:25" ht="14.25" customHeight="1" x14ac:dyDescent="0.35">
      <c r="A143" s="465" t="s">
        <v>132</v>
      </c>
      <c r="B143" s="465"/>
      <c r="C143" s="45"/>
      <c r="D143" s="469">
        <v>738.38</v>
      </c>
      <c r="E143" s="465"/>
      <c r="F143" s="45"/>
      <c r="G143" s="469">
        <v>1744.15</v>
      </c>
      <c r="H143" s="465"/>
      <c r="I143" s="45"/>
      <c r="J143" s="469">
        <v>2545.14</v>
      </c>
      <c r="K143" s="465"/>
      <c r="L143" s="45"/>
      <c r="M143" s="469">
        <v>6549.2000000000007</v>
      </c>
      <c r="N143" s="465"/>
      <c r="O143" s="45"/>
      <c r="P143" s="469">
        <v>750.98999999999978</v>
      </c>
      <c r="Q143" s="465"/>
      <c r="R143" s="45"/>
      <c r="S143" s="469">
        <v>368.56999999999971</v>
      </c>
      <c r="T143" s="465"/>
      <c r="U143" s="45"/>
      <c r="V143" s="469">
        <v>370.02000000000044</v>
      </c>
      <c r="W143" s="465"/>
      <c r="X143" s="45"/>
      <c r="Y143" s="469">
        <v>557.3799999999992</v>
      </c>
    </row>
    <row r="144" spans="1:25" ht="14.25" customHeight="1" x14ac:dyDescent="0.35">
      <c r="A144" s="456" t="s">
        <v>133</v>
      </c>
      <c r="B144" s="456"/>
      <c r="C144" s="546"/>
      <c r="D144" s="461">
        <v>6005.6100000000006</v>
      </c>
      <c r="E144" s="456"/>
      <c r="F144" s="546"/>
      <c r="G144" s="461">
        <v>2961.7899999999995</v>
      </c>
      <c r="H144" s="456"/>
      <c r="I144" s="546"/>
      <c r="J144" s="461">
        <v>5745.26</v>
      </c>
      <c r="K144" s="456"/>
      <c r="L144" s="546"/>
      <c r="M144" s="461">
        <v>4090.41</v>
      </c>
      <c r="N144" s="456"/>
      <c r="O144" s="546"/>
      <c r="P144" s="461">
        <v>1996.1500000000015</v>
      </c>
      <c r="Q144" s="456"/>
      <c r="R144" s="546"/>
      <c r="S144" s="461">
        <v>5180.5999999999985</v>
      </c>
      <c r="T144" s="456"/>
      <c r="U144" s="546"/>
      <c r="V144" s="461">
        <v>2795.2700000000004</v>
      </c>
      <c r="W144" s="456"/>
      <c r="X144" s="546"/>
      <c r="Y144" s="461">
        <v>1991.3199999999997</v>
      </c>
    </row>
    <row r="145" spans="1:25" ht="14.25" customHeight="1" x14ac:dyDescent="0.35">
      <c r="A145" s="465" t="s">
        <v>134</v>
      </c>
      <c r="B145" s="465"/>
      <c r="C145" s="45"/>
      <c r="D145" s="469">
        <v>173.91</v>
      </c>
      <c r="E145" s="465"/>
      <c r="F145" s="45"/>
      <c r="G145" s="469">
        <v>194.63000000000002</v>
      </c>
      <c r="H145" s="465"/>
      <c r="I145" s="45"/>
      <c r="J145" s="469">
        <v>30.939999999999998</v>
      </c>
      <c r="K145" s="465"/>
      <c r="L145" s="45"/>
      <c r="M145" s="469">
        <v>140.32999999999993</v>
      </c>
      <c r="N145" s="465"/>
      <c r="O145" s="45"/>
      <c r="P145" s="469">
        <v>148.25</v>
      </c>
      <c r="Q145" s="465"/>
      <c r="R145" s="45"/>
      <c r="S145" s="469">
        <v>274.8900000000001</v>
      </c>
      <c r="T145" s="465"/>
      <c r="U145" s="45"/>
      <c r="V145" s="469">
        <v>149.59999999999991</v>
      </c>
      <c r="W145" s="465"/>
      <c r="X145" s="45"/>
      <c r="Y145" s="469">
        <v>64.910000000000082</v>
      </c>
    </row>
    <row r="146" spans="1:25" ht="14.25" customHeight="1" x14ac:dyDescent="0.35">
      <c r="A146" s="465" t="s">
        <v>135</v>
      </c>
      <c r="B146" s="465"/>
      <c r="C146" s="45"/>
      <c r="D146" s="469">
        <v>0</v>
      </c>
      <c r="E146" s="465"/>
      <c r="F146" s="45"/>
      <c r="G146" s="469">
        <v>0</v>
      </c>
      <c r="H146" s="465"/>
      <c r="I146" s="45"/>
      <c r="J146" s="469">
        <v>0</v>
      </c>
      <c r="K146" s="465"/>
      <c r="L146" s="45"/>
      <c r="M146" s="469">
        <v>0</v>
      </c>
      <c r="N146" s="465"/>
      <c r="O146" s="45"/>
      <c r="P146" s="469">
        <v>0</v>
      </c>
      <c r="Q146" s="465"/>
      <c r="R146" s="45"/>
      <c r="S146" s="469">
        <v>0</v>
      </c>
      <c r="T146" s="465"/>
      <c r="U146" s="45"/>
      <c r="V146" s="469">
        <v>0</v>
      </c>
      <c r="W146" s="465"/>
      <c r="X146" s="45"/>
      <c r="Y146" s="469">
        <v>0</v>
      </c>
    </row>
    <row r="147" spans="1:25" ht="14.25" customHeight="1" x14ac:dyDescent="0.35">
      <c r="A147" s="465" t="s">
        <v>136</v>
      </c>
      <c r="B147" s="465"/>
      <c r="C147" s="45"/>
      <c r="D147" s="469">
        <v>721.91</v>
      </c>
      <c r="E147" s="465"/>
      <c r="F147" s="45"/>
      <c r="G147" s="469">
        <v>542.59</v>
      </c>
      <c r="H147" s="465"/>
      <c r="I147" s="45"/>
      <c r="J147" s="469">
        <v>1261.0100000000002</v>
      </c>
      <c r="K147" s="465"/>
      <c r="L147" s="45"/>
      <c r="M147" s="469">
        <v>649.54999999999973</v>
      </c>
      <c r="N147" s="465"/>
      <c r="O147" s="45"/>
      <c r="P147" s="469">
        <v>906.05000000000018</v>
      </c>
      <c r="Q147" s="465"/>
      <c r="R147" s="45"/>
      <c r="S147" s="469">
        <v>795.16999999999962</v>
      </c>
      <c r="T147" s="465"/>
      <c r="U147" s="45"/>
      <c r="V147" s="469">
        <v>202.94999999999982</v>
      </c>
      <c r="W147" s="465"/>
      <c r="X147" s="45"/>
      <c r="Y147" s="469">
        <v>811.39000000000033</v>
      </c>
    </row>
    <row r="148" spans="1:25" ht="14.25" customHeight="1" x14ac:dyDescent="0.35">
      <c r="A148" s="465" t="s">
        <v>137</v>
      </c>
      <c r="B148" s="465"/>
      <c r="C148" s="45"/>
      <c r="D148" s="469">
        <v>166.87</v>
      </c>
      <c r="E148" s="465"/>
      <c r="F148" s="45"/>
      <c r="G148" s="469">
        <v>165.32999999999998</v>
      </c>
      <c r="H148" s="465"/>
      <c r="I148" s="45"/>
      <c r="J148" s="469">
        <v>196.31</v>
      </c>
      <c r="K148" s="465"/>
      <c r="L148" s="45"/>
      <c r="M148" s="469">
        <v>190.64999999999998</v>
      </c>
      <c r="N148" s="465"/>
      <c r="O148" s="45"/>
      <c r="P148" s="469">
        <v>959.62</v>
      </c>
      <c r="Q148" s="465"/>
      <c r="R148" s="45"/>
      <c r="S148" s="469">
        <v>223.54999999999995</v>
      </c>
      <c r="T148" s="465"/>
      <c r="U148" s="45"/>
      <c r="V148" s="469">
        <v>420.18000000000029</v>
      </c>
      <c r="W148" s="465"/>
      <c r="X148" s="45"/>
      <c r="Y148" s="469">
        <v>448.22999999999956</v>
      </c>
    </row>
    <row r="149" spans="1:25" ht="14.25" customHeight="1" x14ac:dyDescent="0.35">
      <c r="A149" s="465" t="s">
        <v>138</v>
      </c>
      <c r="B149" s="465"/>
      <c r="C149" s="45"/>
      <c r="D149" s="469">
        <v>1268.71</v>
      </c>
      <c r="E149" s="465"/>
      <c r="F149" s="45"/>
      <c r="G149" s="469">
        <v>1220.71</v>
      </c>
      <c r="H149" s="465"/>
      <c r="I149" s="45"/>
      <c r="J149" s="469">
        <v>1202.1399999999999</v>
      </c>
      <c r="K149" s="465"/>
      <c r="L149" s="45"/>
      <c r="M149" s="469">
        <v>1737.8799999999997</v>
      </c>
      <c r="N149" s="465"/>
      <c r="O149" s="45"/>
      <c r="P149" s="469">
        <v>1121.3800000000001</v>
      </c>
      <c r="Q149" s="465"/>
      <c r="R149" s="45"/>
      <c r="S149" s="469">
        <v>1183.83</v>
      </c>
      <c r="T149" s="465"/>
      <c r="U149" s="45"/>
      <c r="V149" s="469">
        <v>995.72000000000116</v>
      </c>
      <c r="W149" s="465"/>
      <c r="X149" s="45"/>
      <c r="Y149" s="469">
        <v>800.47999999999956</v>
      </c>
    </row>
    <row r="150" spans="1:25" ht="14.25" customHeight="1" x14ac:dyDescent="0.35">
      <c r="A150" s="465" t="s">
        <v>139</v>
      </c>
      <c r="B150" s="465"/>
      <c r="C150" s="45"/>
      <c r="D150" s="469">
        <v>2154.6000000000004</v>
      </c>
      <c r="E150" s="465"/>
      <c r="F150" s="45"/>
      <c r="G150" s="469">
        <v>5142.49</v>
      </c>
      <c r="H150" s="465"/>
      <c r="I150" s="45"/>
      <c r="J150" s="469">
        <v>1745.1600000000003</v>
      </c>
      <c r="K150" s="465"/>
      <c r="L150" s="45"/>
      <c r="M150" s="469">
        <v>2436.2199999999998</v>
      </c>
      <c r="N150" s="465"/>
      <c r="O150" s="45"/>
      <c r="P150" s="469">
        <v>2048.81</v>
      </c>
      <c r="Q150" s="465"/>
      <c r="R150" s="45"/>
      <c r="S150" s="469">
        <v>1575.8700000000008</v>
      </c>
      <c r="T150" s="465"/>
      <c r="U150" s="45"/>
      <c r="V150" s="469">
        <v>1430.0499999999993</v>
      </c>
      <c r="W150" s="465"/>
      <c r="X150" s="45"/>
      <c r="Y150" s="469">
        <v>1644.9400000000005</v>
      </c>
    </row>
    <row r="151" spans="1:25" ht="14.25" customHeight="1" x14ac:dyDescent="0.35">
      <c r="A151" s="465" t="s">
        <v>140</v>
      </c>
      <c r="B151" s="465"/>
      <c r="C151" s="45"/>
      <c r="D151" s="469">
        <v>0</v>
      </c>
      <c r="E151" s="465"/>
      <c r="F151" s="45"/>
      <c r="G151" s="469">
        <v>0</v>
      </c>
      <c r="H151" s="465"/>
      <c r="I151" s="45"/>
      <c r="J151" s="469">
        <v>1156.69</v>
      </c>
      <c r="K151" s="465"/>
      <c r="L151" s="45"/>
      <c r="M151" s="469">
        <v>0</v>
      </c>
      <c r="N151" s="465"/>
      <c r="O151" s="45"/>
      <c r="P151" s="469">
        <v>1054</v>
      </c>
      <c r="Q151" s="465"/>
      <c r="R151" s="45"/>
      <c r="S151" s="469">
        <v>0</v>
      </c>
      <c r="T151" s="465"/>
      <c r="U151" s="45"/>
      <c r="V151" s="469">
        <v>0</v>
      </c>
      <c r="W151" s="465"/>
      <c r="X151" s="45"/>
      <c r="Y151" s="469">
        <v>0</v>
      </c>
    </row>
    <row r="152" spans="1:25" ht="14.25" customHeight="1" x14ac:dyDescent="0.35">
      <c r="A152" s="465" t="s">
        <v>141</v>
      </c>
      <c r="B152" s="465"/>
      <c r="C152" s="45"/>
      <c r="D152" s="469">
        <v>374.1</v>
      </c>
      <c r="E152" s="465"/>
      <c r="F152" s="45"/>
      <c r="G152" s="469">
        <v>1215.83</v>
      </c>
      <c r="H152" s="465"/>
      <c r="I152" s="45"/>
      <c r="J152" s="469">
        <v>518.51999999999975</v>
      </c>
      <c r="K152" s="465"/>
      <c r="L152" s="45"/>
      <c r="M152" s="469">
        <v>1476.77</v>
      </c>
      <c r="N152" s="465"/>
      <c r="O152" s="45"/>
      <c r="P152" s="469">
        <v>1107.23</v>
      </c>
      <c r="Q152" s="465"/>
      <c r="R152" s="45"/>
      <c r="S152" s="469">
        <v>1178.71</v>
      </c>
      <c r="T152" s="465"/>
      <c r="U152" s="45"/>
      <c r="V152" s="469">
        <v>1132.0200000000004</v>
      </c>
      <c r="W152" s="465"/>
      <c r="X152" s="45"/>
      <c r="Y152" s="469">
        <v>1025.6300000000001</v>
      </c>
    </row>
    <row r="153" spans="1:25" ht="14.25" customHeight="1" x14ac:dyDescent="0.35">
      <c r="A153" s="465" t="s">
        <v>56</v>
      </c>
      <c r="B153" s="465"/>
      <c r="C153" s="45"/>
      <c r="D153" s="469">
        <v>0</v>
      </c>
      <c r="E153" s="465"/>
      <c r="F153" s="45"/>
      <c r="G153" s="469">
        <v>0</v>
      </c>
      <c r="H153" s="465"/>
      <c r="I153" s="45"/>
      <c r="J153" s="469">
        <v>0</v>
      </c>
      <c r="K153" s="465"/>
      <c r="L153" s="45"/>
      <c r="M153" s="469">
        <v>0</v>
      </c>
      <c r="N153" s="465"/>
      <c r="O153" s="45"/>
      <c r="P153" s="469">
        <v>0</v>
      </c>
      <c r="Q153" s="465"/>
      <c r="R153" s="45"/>
      <c r="S153" s="469">
        <v>0</v>
      </c>
      <c r="T153" s="465"/>
      <c r="U153" s="45"/>
      <c r="V153" s="469">
        <v>0</v>
      </c>
      <c r="W153" s="465"/>
      <c r="X153" s="45"/>
      <c r="Y153" s="469">
        <v>0</v>
      </c>
    </row>
    <row r="154" spans="1:25" ht="14.25" customHeight="1" x14ac:dyDescent="0.35">
      <c r="A154" s="465" t="s">
        <v>56</v>
      </c>
      <c r="B154" s="465"/>
      <c r="C154" s="45"/>
      <c r="D154" s="469">
        <v>0</v>
      </c>
      <c r="E154" s="465"/>
      <c r="F154" s="45"/>
      <c r="G154" s="469">
        <v>0</v>
      </c>
      <c r="H154" s="465"/>
      <c r="I154" s="45"/>
      <c r="J154" s="469">
        <v>0</v>
      </c>
      <c r="K154" s="465"/>
      <c r="L154" s="45"/>
      <c r="M154" s="469">
        <v>0</v>
      </c>
      <c r="N154" s="465"/>
      <c r="O154" s="45"/>
      <c r="P154" s="469">
        <v>0</v>
      </c>
      <c r="Q154" s="465"/>
      <c r="R154" s="45"/>
      <c r="S154" s="469">
        <v>0</v>
      </c>
      <c r="T154" s="465"/>
      <c r="U154" s="45"/>
      <c r="V154" s="469">
        <v>0</v>
      </c>
      <c r="W154" s="465"/>
      <c r="X154" s="45"/>
      <c r="Y154" s="469">
        <v>0</v>
      </c>
    </row>
    <row r="155" spans="1:25" ht="14.25" customHeight="1" x14ac:dyDescent="0.35">
      <c r="A155" s="465" t="s">
        <v>56</v>
      </c>
      <c r="B155" s="465"/>
      <c r="C155" s="45"/>
      <c r="D155" s="469">
        <v>0</v>
      </c>
      <c r="E155" s="465"/>
      <c r="F155" s="45"/>
      <c r="G155" s="469">
        <v>0</v>
      </c>
      <c r="H155" s="465"/>
      <c r="I155" s="45"/>
      <c r="J155" s="469">
        <v>0</v>
      </c>
      <c r="K155" s="465"/>
      <c r="L155" s="45"/>
      <c r="M155" s="469">
        <v>0</v>
      </c>
      <c r="N155" s="465"/>
      <c r="O155" s="45"/>
      <c r="P155" s="469">
        <v>0</v>
      </c>
      <c r="Q155" s="465"/>
      <c r="R155" s="45"/>
      <c r="S155" s="469">
        <v>0</v>
      </c>
      <c r="T155" s="465"/>
      <c r="U155" s="45"/>
      <c r="V155" s="469">
        <v>0</v>
      </c>
      <c r="W155" s="465"/>
      <c r="X155" s="45"/>
      <c r="Y155" s="469">
        <v>0</v>
      </c>
    </row>
    <row r="156" spans="1:25" ht="14.25" customHeight="1" x14ac:dyDescent="0.4">
      <c r="A156" s="534" t="s">
        <v>142</v>
      </c>
      <c r="B156" s="538" t="s">
        <v>225</v>
      </c>
      <c r="C156" s="536">
        <v>0.19050485620555785</v>
      </c>
      <c r="D156" s="537">
        <v>20342.28</v>
      </c>
      <c r="E156" s="538" t="s">
        <v>225</v>
      </c>
      <c r="F156" s="536">
        <v>0.16947231877080818</v>
      </c>
      <c r="G156" s="537">
        <v>18066</v>
      </c>
      <c r="H156" s="538" t="s">
        <v>225</v>
      </c>
      <c r="I156" s="536">
        <v>0.15545177668534454</v>
      </c>
      <c r="J156" s="537">
        <v>21279.360000000001</v>
      </c>
      <c r="K156" s="538" t="s">
        <v>225</v>
      </c>
      <c r="L156" s="536">
        <v>0.14582136018604361</v>
      </c>
      <c r="M156" s="537">
        <v>22899.120000000006</v>
      </c>
      <c r="N156" s="538" t="s">
        <v>225</v>
      </c>
      <c r="O156" s="536">
        <v>-0.11238752625491759</v>
      </c>
      <c r="P156" s="537">
        <v>15987.610000000002</v>
      </c>
      <c r="Q156" s="538" t="s">
        <v>225</v>
      </c>
      <c r="R156" s="536">
        <v>0.41204598500773087</v>
      </c>
      <c r="S156" s="537">
        <v>16347.429999999997</v>
      </c>
      <c r="T156" s="538" t="s">
        <v>225</v>
      </c>
      <c r="U156" s="536">
        <v>0.23163532945533744</v>
      </c>
      <c r="V156" s="537">
        <v>12444.3</v>
      </c>
      <c r="W156" s="538" t="s">
        <v>225</v>
      </c>
      <c r="X156" s="536">
        <v>0.46704783409049616</v>
      </c>
      <c r="Y156" s="537">
        <v>11252.420000000002</v>
      </c>
    </row>
    <row r="157" spans="1:25" ht="14.25" customHeight="1" x14ac:dyDescent="0.35">
      <c r="A157" s="456"/>
      <c r="B157" s="456"/>
      <c r="C157" s="546"/>
      <c r="D157" s="461"/>
      <c r="E157" s="456"/>
      <c r="F157" s="546"/>
      <c r="G157" s="461"/>
      <c r="H157" s="456"/>
      <c r="I157" s="546"/>
      <c r="J157" s="461"/>
      <c r="K157" s="456"/>
      <c r="L157" s="546"/>
      <c r="M157" s="461"/>
      <c r="N157" s="456"/>
      <c r="O157" s="546"/>
      <c r="P157" s="461"/>
      <c r="Q157" s="456"/>
      <c r="R157" s="546"/>
      <c r="S157" s="461"/>
      <c r="T157" s="456"/>
      <c r="U157" s="546"/>
      <c r="V157" s="461"/>
      <c r="W157" s="456"/>
      <c r="X157" s="546"/>
      <c r="Y157" s="461"/>
    </row>
    <row r="158" spans="1:25" ht="14.25" customHeight="1" x14ac:dyDescent="0.4">
      <c r="A158" s="534" t="s">
        <v>143</v>
      </c>
      <c r="B158" s="538" t="s">
        <v>225</v>
      </c>
      <c r="C158" s="536">
        <v>1.7317111955415296</v>
      </c>
      <c r="D158" s="537">
        <v>184913.68000000002</v>
      </c>
      <c r="E158" s="538" t="s">
        <v>225</v>
      </c>
      <c r="F158" s="536">
        <v>1.4604982970217619</v>
      </c>
      <c r="G158" s="537">
        <v>155691.28</v>
      </c>
      <c r="H158" s="538" t="s">
        <v>225</v>
      </c>
      <c r="I158" s="536">
        <v>1.0313474867374319</v>
      </c>
      <c r="J158" s="537">
        <v>141178.27999999997</v>
      </c>
      <c r="K158" s="538" t="s">
        <v>225</v>
      </c>
      <c r="L158" s="536">
        <v>1.1163128600978884</v>
      </c>
      <c r="M158" s="537">
        <v>175300.66999999998</v>
      </c>
      <c r="N158" s="538" t="s">
        <v>225</v>
      </c>
      <c r="O158" s="536">
        <v>0.93027290350641401</v>
      </c>
      <c r="P158" s="537">
        <v>-132335.32999999999</v>
      </c>
      <c r="Q158" s="538" t="s">
        <v>225</v>
      </c>
      <c r="R158" s="536">
        <v>1.6340529518220805</v>
      </c>
      <c r="S158" s="537">
        <v>64829.089999999982</v>
      </c>
      <c r="T158" s="538" t="s">
        <v>225</v>
      </c>
      <c r="U158" s="536">
        <v>1.2588266959423859</v>
      </c>
      <c r="V158" s="537">
        <v>67628.790000000008</v>
      </c>
      <c r="W158" s="538" t="s">
        <v>225</v>
      </c>
      <c r="X158" s="536">
        <v>2.2528136174311202</v>
      </c>
      <c r="Y158" s="537">
        <v>54276.25</v>
      </c>
    </row>
    <row r="159" spans="1:25" ht="14.25" customHeight="1" x14ac:dyDescent="0.4">
      <c r="A159" s="465" t="s">
        <v>158</v>
      </c>
      <c r="B159" s="586"/>
      <c r="C159" s="585"/>
      <c r="D159" s="469">
        <v>0</v>
      </c>
      <c r="E159" s="586"/>
      <c r="F159" s="585"/>
      <c r="G159" s="469">
        <v>0</v>
      </c>
      <c r="H159" s="586"/>
      <c r="I159" s="585"/>
      <c r="J159" s="469">
        <v>0</v>
      </c>
      <c r="K159" s="586"/>
      <c r="L159" s="585"/>
      <c r="M159" s="469">
        <v>0</v>
      </c>
      <c r="N159" s="586"/>
      <c r="O159" s="585"/>
      <c r="P159" s="469">
        <v>0</v>
      </c>
      <c r="Q159" s="586"/>
      <c r="R159" s="585"/>
      <c r="S159" s="469">
        <v>0</v>
      </c>
      <c r="T159" s="586"/>
      <c r="U159" s="585"/>
      <c r="V159" s="469">
        <v>0</v>
      </c>
      <c r="W159" s="586"/>
      <c r="X159" s="585"/>
      <c r="Y159" s="469">
        <v>0</v>
      </c>
    </row>
    <row r="160" spans="1:25" ht="14.25" customHeight="1" x14ac:dyDescent="0.4">
      <c r="A160" s="465" t="s">
        <v>159</v>
      </c>
      <c r="B160" s="586"/>
      <c r="C160" s="585"/>
      <c r="D160" s="469">
        <v>0</v>
      </c>
      <c r="E160" s="586"/>
      <c r="F160" s="585"/>
      <c r="G160" s="469">
        <v>0</v>
      </c>
      <c r="H160" s="586"/>
      <c r="I160" s="585"/>
      <c r="J160" s="469">
        <v>0</v>
      </c>
      <c r="K160" s="586"/>
      <c r="L160" s="585"/>
      <c r="M160" s="469">
        <v>0</v>
      </c>
      <c r="N160" s="586"/>
      <c r="O160" s="585"/>
      <c r="P160" s="469">
        <v>0</v>
      </c>
      <c r="Q160" s="586"/>
      <c r="R160" s="585"/>
      <c r="S160" s="469">
        <v>0</v>
      </c>
      <c r="T160" s="586"/>
      <c r="U160" s="585"/>
      <c r="V160" s="469">
        <v>0</v>
      </c>
      <c r="W160" s="586"/>
      <c r="X160" s="585"/>
      <c r="Y160" s="469">
        <v>0</v>
      </c>
    </row>
    <row r="161" spans="1:25" ht="14.25" customHeight="1" x14ac:dyDescent="0.35">
      <c r="A161" s="465" t="s">
        <v>160</v>
      </c>
      <c r="B161" s="465"/>
      <c r="C161" s="45"/>
      <c r="D161" s="469">
        <v>0</v>
      </c>
      <c r="E161" s="465"/>
      <c r="F161" s="45"/>
      <c r="G161" s="469">
        <v>0</v>
      </c>
      <c r="H161" s="465"/>
      <c r="I161" s="45"/>
      <c r="J161" s="469">
        <v>0</v>
      </c>
      <c r="K161" s="465"/>
      <c r="L161" s="45"/>
      <c r="M161" s="469">
        <v>0</v>
      </c>
      <c r="N161" s="465"/>
      <c r="O161" s="45"/>
      <c r="P161" s="469">
        <v>0</v>
      </c>
      <c r="Q161" s="465"/>
      <c r="R161" s="45"/>
      <c r="S161" s="469">
        <v>0</v>
      </c>
      <c r="T161" s="465"/>
      <c r="U161" s="45"/>
      <c r="V161" s="469">
        <v>0</v>
      </c>
      <c r="W161" s="465"/>
      <c r="X161" s="45"/>
      <c r="Y161" s="469">
        <v>0</v>
      </c>
    </row>
    <row r="162" spans="1:25" ht="14.25" customHeight="1" x14ac:dyDescent="0.35">
      <c r="A162" s="465" t="s">
        <v>148</v>
      </c>
      <c r="B162" s="552">
        <v>0</v>
      </c>
      <c r="C162" s="549">
        <v>0</v>
      </c>
      <c r="D162" s="469">
        <v>0</v>
      </c>
      <c r="E162" s="552">
        <v>0</v>
      </c>
      <c r="F162" s="549">
        <v>0</v>
      </c>
      <c r="G162" s="469">
        <v>0</v>
      </c>
      <c r="H162" s="552">
        <v>0</v>
      </c>
      <c r="I162" s="549">
        <v>0</v>
      </c>
      <c r="J162" s="469">
        <v>0</v>
      </c>
      <c r="K162" s="552">
        <v>0</v>
      </c>
      <c r="L162" s="549">
        <v>0</v>
      </c>
      <c r="M162" s="469">
        <v>0</v>
      </c>
      <c r="N162" s="552">
        <v>0.76470588235294124</v>
      </c>
      <c r="O162" s="549">
        <v>382.35294117647061</v>
      </c>
      <c r="P162" s="469">
        <v>13000</v>
      </c>
      <c r="Q162" s="552">
        <v>0.73684210526315796</v>
      </c>
      <c r="R162" s="549">
        <v>368.42105263157896</v>
      </c>
      <c r="S162" s="469">
        <v>7000</v>
      </c>
      <c r="T162" s="552">
        <v>0.73913043478260876</v>
      </c>
      <c r="U162" s="549">
        <v>369.56521739130437</v>
      </c>
      <c r="V162" s="469">
        <v>8500</v>
      </c>
      <c r="W162" s="552">
        <v>0.59369499999999975</v>
      </c>
      <c r="X162" s="549">
        <v>296.84749999999985</v>
      </c>
      <c r="Y162" s="469">
        <v>7124.3399999999965</v>
      </c>
    </row>
    <row r="163" spans="1:25" ht="14.25" customHeight="1" x14ac:dyDescent="0.35">
      <c r="A163" s="465" t="s">
        <v>56</v>
      </c>
      <c r="B163" s="465"/>
      <c r="C163" s="45"/>
      <c r="D163" s="469">
        <v>0</v>
      </c>
      <c r="E163" s="465"/>
      <c r="F163" s="45"/>
      <c r="G163" s="469">
        <v>0</v>
      </c>
      <c r="H163" s="465"/>
      <c r="I163" s="45"/>
      <c r="J163" s="469">
        <v>0</v>
      </c>
      <c r="K163" s="465"/>
      <c r="L163" s="45"/>
      <c r="M163" s="469">
        <v>0</v>
      </c>
      <c r="N163" s="465"/>
      <c r="O163" s="45"/>
      <c r="P163" s="469">
        <v>0</v>
      </c>
      <c r="Q163" s="465"/>
      <c r="R163" s="45"/>
      <c r="S163" s="469">
        <v>0</v>
      </c>
      <c r="T163" s="465"/>
      <c r="U163" s="45"/>
      <c r="V163" s="469">
        <v>0</v>
      </c>
      <c r="W163" s="465"/>
      <c r="X163" s="45"/>
      <c r="Y163" s="469">
        <v>0</v>
      </c>
    </row>
    <row r="164" spans="1:25" ht="14.25" customHeight="1" x14ac:dyDescent="0.35">
      <c r="A164" s="465" t="s">
        <v>56</v>
      </c>
      <c r="B164" s="465"/>
      <c r="C164" s="45"/>
      <c r="D164" s="469">
        <v>0</v>
      </c>
      <c r="E164" s="465"/>
      <c r="F164" s="45"/>
      <c r="G164" s="469">
        <v>0</v>
      </c>
      <c r="H164" s="465"/>
      <c r="I164" s="45"/>
      <c r="J164" s="469">
        <v>0</v>
      </c>
      <c r="K164" s="465"/>
      <c r="L164" s="45"/>
      <c r="M164" s="469">
        <v>0</v>
      </c>
      <c r="N164" s="465"/>
      <c r="O164" s="45"/>
      <c r="P164" s="469">
        <v>0</v>
      </c>
      <c r="Q164" s="465"/>
      <c r="R164" s="45"/>
      <c r="S164" s="469">
        <v>0</v>
      </c>
      <c r="T164" s="465"/>
      <c r="U164" s="45"/>
      <c r="V164" s="469">
        <v>0</v>
      </c>
      <c r="W164" s="465"/>
      <c r="X164" s="45"/>
      <c r="Y164" s="469">
        <v>0</v>
      </c>
    </row>
    <row r="165" spans="1:25" ht="14.25" customHeight="1" x14ac:dyDescent="0.35">
      <c r="A165" s="456" t="s">
        <v>56</v>
      </c>
      <c r="B165" s="465"/>
      <c r="C165" s="45"/>
      <c r="D165" s="469">
        <v>0</v>
      </c>
      <c r="E165" s="465"/>
      <c r="F165" s="45"/>
      <c r="G165" s="469">
        <v>0</v>
      </c>
      <c r="H165" s="465"/>
      <c r="I165" s="45"/>
      <c r="J165" s="469">
        <v>0</v>
      </c>
      <c r="K165" s="465"/>
      <c r="L165" s="45"/>
      <c r="M165" s="469">
        <v>0</v>
      </c>
      <c r="N165" s="465"/>
      <c r="O165" s="45"/>
      <c r="P165" s="469">
        <v>0</v>
      </c>
      <c r="Q165" s="465"/>
      <c r="R165" s="45"/>
      <c r="S165" s="469">
        <v>0</v>
      </c>
      <c r="T165" s="465"/>
      <c r="U165" s="45"/>
      <c r="V165" s="469">
        <v>0</v>
      </c>
      <c r="W165" s="465"/>
      <c r="X165" s="45"/>
      <c r="Y165" s="469">
        <v>0</v>
      </c>
    </row>
    <row r="166" spans="1:25" ht="14.25" customHeight="1" x14ac:dyDescent="0.4">
      <c r="A166" s="534" t="s">
        <v>149</v>
      </c>
      <c r="B166" s="538"/>
      <c r="C166" s="536"/>
      <c r="D166" s="537">
        <v>0</v>
      </c>
      <c r="E166" s="538"/>
      <c r="F166" s="536"/>
      <c r="G166" s="537">
        <v>0</v>
      </c>
      <c r="H166" s="538"/>
      <c r="I166" s="536"/>
      <c r="J166" s="537">
        <v>0</v>
      </c>
      <c r="K166" s="538"/>
      <c r="L166" s="536"/>
      <c r="M166" s="537">
        <v>0</v>
      </c>
      <c r="N166" s="538"/>
      <c r="O166" s="536"/>
      <c r="P166" s="537">
        <v>13000</v>
      </c>
      <c r="Q166" s="538"/>
      <c r="R166" s="536"/>
      <c r="S166" s="537">
        <v>7000</v>
      </c>
      <c r="T166" s="538"/>
      <c r="U166" s="536"/>
      <c r="V166" s="537">
        <v>8500</v>
      </c>
      <c r="W166" s="538"/>
      <c r="X166" s="536"/>
      <c r="Y166" s="537">
        <v>7124.3399999999965</v>
      </c>
    </row>
    <row r="167" spans="1:25" ht="14.25" customHeight="1" x14ac:dyDescent="0.35">
      <c r="A167" s="465"/>
      <c r="B167" s="465"/>
      <c r="C167" s="45"/>
      <c r="D167" s="469"/>
      <c r="E167" s="465"/>
      <c r="F167" s="45"/>
      <c r="G167" s="469"/>
      <c r="H167" s="465"/>
      <c r="I167" s="45"/>
      <c r="J167" s="469"/>
      <c r="K167" s="465"/>
      <c r="L167" s="45"/>
      <c r="M167" s="469"/>
      <c r="N167" s="465"/>
      <c r="O167" s="45"/>
      <c r="P167" s="469"/>
      <c r="Q167" s="465"/>
      <c r="R167" s="45"/>
      <c r="S167" s="469"/>
      <c r="T167" s="465"/>
      <c r="U167" s="45"/>
      <c r="V167" s="469"/>
      <c r="W167" s="465"/>
      <c r="X167" s="45"/>
      <c r="Y167" s="469"/>
    </row>
    <row r="168" spans="1:25" ht="14.25" customHeight="1" x14ac:dyDescent="0.4">
      <c r="A168" s="561" t="s">
        <v>150</v>
      </c>
      <c r="B168" s="565"/>
      <c r="C168" s="563"/>
      <c r="D168" s="564">
        <v>-78132.780000000304</v>
      </c>
      <c r="E168" s="565"/>
      <c r="F168" s="563"/>
      <c r="G168" s="564">
        <v>-49089.799999999595</v>
      </c>
      <c r="H168" s="565"/>
      <c r="I168" s="563"/>
      <c r="J168" s="564">
        <v>-4291.0699999990757</v>
      </c>
      <c r="K168" s="565"/>
      <c r="L168" s="563"/>
      <c r="M168" s="564">
        <v>-18265.240000001562</v>
      </c>
      <c r="N168" s="565"/>
      <c r="O168" s="563"/>
      <c r="P168" s="564">
        <v>3081.0200000016193</v>
      </c>
      <c r="Q168" s="565"/>
      <c r="R168" s="563"/>
      <c r="S168" s="564">
        <v>-18155.289999999295</v>
      </c>
      <c r="T168" s="565"/>
      <c r="U168" s="563"/>
      <c r="V168" s="564">
        <v>-5405.1199999992677</v>
      </c>
      <c r="W168" s="565"/>
      <c r="X168" s="563"/>
      <c r="Y168" s="564">
        <v>-23059.260000000839</v>
      </c>
    </row>
    <row r="169" spans="1:25" ht="14.25" customHeight="1" x14ac:dyDescent="0.25">
      <c r="A169" s="40"/>
      <c r="B169" s="40"/>
      <c r="C169" s="40"/>
      <c r="D169" s="522"/>
      <c r="E169" s="40"/>
      <c r="F169" s="40"/>
      <c r="G169" s="522"/>
      <c r="H169" s="40"/>
      <c r="I169" s="40"/>
      <c r="J169" s="522"/>
      <c r="K169" s="40"/>
      <c r="L169" s="40"/>
      <c r="M169" s="522"/>
      <c r="N169" s="40"/>
      <c r="O169" s="40"/>
      <c r="P169" s="522"/>
      <c r="Q169" s="40"/>
      <c r="R169" s="40"/>
      <c r="S169" s="522"/>
      <c r="T169" s="40"/>
      <c r="U169" s="40"/>
      <c r="V169" s="522"/>
      <c r="W169" s="40"/>
      <c r="X169" s="40"/>
      <c r="Y169" s="522"/>
    </row>
    <row r="170" spans="1:25" ht="14.25" customHeight="1" x14ac:dyDescent="0.25">
      <c r="A170" s="40"/>
      <c r="B170" s="40"/>
      <c r="C170" s="40"/>
      <c r="D170" s="522"/>
      <c r="E170" s="40"/>
      <c r="F170" s="40"/>
      <c r="G170" s="522"/>
      <c r="H170" s="40"/>
      <c r="I170" s="40"/>
      <c r="J170" s="522"/>
      <c r="K170" s="40"/>
      <c r="L170" s="40"/>
      <c r="M170" s="522"/>
      <c r="N170" s="40"/>
      <c r="O170" s="40"/>
      <c r="P170" s="522"/>
      <c r="Q170" s="40"/>
      <c r="R170" s="40"/>
      <c r="S170" s="522"/>
      <c r="T170" s="40"/>
      <c r="U170" s="40"/>
      <c r="V170" s="522"/>
      <c r="W170" s="40"/>
      <c r="X170" s="40"/>
      <c r="Y170" s="522"/>
    </row>
    <row r="171" spans="1:25" ht="14.25" customHeight="1" x14ac:dyDescent="0.6">
      <c r="A171" s="437" t="s">
        <v>1</v>
      </c>
      <c r="B171" s="437"/>
      <c r="C171" s="440" t="s">
        <v>898</v>
      </c>
      <c r="D171" s="438"/>
      <c r="E171" s="437"/>
      <c r="F171" s="440" t="s">
        <v>898</v>
      </c>
      <c r="G171" s="438"/>
      <c r="H171" s="437"/>
      <c r="I171" s="440" t="s">
        <v>898</v>
      </c>
      <c r="J171" s="438"/>
      <c r="K171" s="437"/>
      <c r="L171" s="440" t="s">
        <v>898</v>
      </c>
      <c r="M171" s="438"/>
      <c r="N171" s="437"/>
      <c r="O171" s="440" t="s">
        <v>898</v>
      </c>
      <c r="P171" s="438"/>
      <c r="Q171" s="437"/>
      <c r="R171" s="440" t="s">
        <v>898</v>
      </c>
      <c r="S171" s="438"/>
      <c r="T171" s="437"/>
      <c r="U171" s="440" t="s">
        <v>898</v>
      </c>
      <c r="V171" s="438"/>
      <c r="W171" s="437"/>
      <c r="X171" s="440" t="s">
        <v>898</v>
      </c>
      <c r="Y171" s="438"/>
    </row>
    <row r="172" spans="1:25" ht="14.25" customHeight="1" x14ac:dyDescent="0.25">
      <c r="A172" s="39"/>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row>
    <row r="173" spans="1:25" ht="14.25" customHeight="1" x14ac:dyDescent="0.4">
      <c r="A173" s="448"/>
      <c r="B173" s="881" t="s">
        <v>775</v>
      </c>
      <c r="C173" s="884"/>
      <c r="D173" s="885"/>
      <c r="E173" s="881" t="s">
        <v>775</v>
      </c>
      <c r="F173" s="884"/>
      <c r="G173" s="885"/>
      <c r="H173" s="881" t="s">
        <v>775</v>
      </c>
      <c r="I173" s="884"/>
      <c r="J173" s="885"/>
      <c r="K173" s="881" t="s">
        <v>775</v>
      </c>
      <c r="L173" s="884"/>
      <c r="M173" s="885"/>
      <c r="N173" s="881" t="s">
        <v>775</v>
      </c>
      <c r="O173" s="884"/>
      <c r="P173" s="885"/>
      <c r="Q173" s="881" t="s">
        <v>775</v>
      </c>
      <c r="R173" s="884"/>
      <c r="S173" s="885"/>
      <c r="T173" s="881" t="s">
        <v>775</v>
      </c>
      <c r="U173" s="884"/>
      <c r="V173" s="885"/>
      <c r="W173" s="881" t="s">
        <v>775</v>
      </c>
      <c r="X173" s="884"/>
      <c r="Y173" s="885"/>
    </row>
    <row r="174" spans="1:25" ht="14.25" customHeight="1" x14ac:dyDescent="0.35">
      <c r="A174" s="465"/>
      <c r="B174" s="455" t="s">
        <v>781</v>
      </c>
      <c r="C174" s="453" t="s">
        <v>94</v>
      </c>
      <c r="D174" s="454" t="s">
        <v>95</v>
      </c>
      <c r="E174" s="455" t="s">
        <v>781</v>
      </c>
      <c r="F174" s="453" t="s">
        <v>94</v>
      </c>
      <c r="G174" s="454" t="s">
        <v>95</v>
      </c>
      <c r="H174" s="455" t="s">
        <v>781</v>
      </c>
      <c r="I174" s="453" t="s">
        <v>94</v>
      </c>
      <c r="J174" s="454" t="s">
        <v>95</v>
      </c>
      <c r="K174" s="455" t="s">
        <v>781</v>
      </c>
      <c r="L174" s="453" t="s">
        <v>94</v>
      </c>
      <c r="M174" s="454" t="s">
        <v>95</v>
      </c>
      <c r="N174" s="455" t="s">
        <v>781</v>
      </c>
      <c r="O174" s="453" t="s">
        <v>94</v>
      </c>
      <c r="P174" s="454" t="s">
        <v>95</v>
      </c>
      <c r="Q174" s="455" t="s">
        <v>781</v>
      </c>
      <c r="R174" s="453" t="s">
        <v>94</v>
      </c>
      <c r="S174" s="454" t="s">
        <v>95</v>
      </c>
      <c r="T174" s="455" t="s">
        <v>781</v>
      </c>
      <c r="U174" s="453" t="s">
        <v>94</v>
      </c>
      <c r="V174" s="454" t="s">
        <v>95</v>
      </c>
      <c r="W174" s="455" t="s">
        <v>781</v>
      </c>
      <c r="X174" s="453" t="s">
        <v>94</v>
      </c>
      <c r="Y174" s="454" t="s">
        <v>95</v>
      </c>
    </row>
    <row r="175" spans="1:25" ht="14.25" customHeight="1" x14ac:dyDescent="0.35">
      <c r="A175" s="456" t="s">
        <v>96</v>
      </c>
      <c r="B175" s="456"/>
      <c r="C175" s="496"/>
      <c r="D175" s="461">
        <v>8710174.7699999996</v>
      </c>
      <c r="E175" s="456"/>
      <c r="F175" s="496"/>
      <c r="G175" s="461">
        <v>2424468.06</v>
      </c>
      <c r="H175" s="456"/>
      <c r="I175" s="496"/>
      <c r="J175" s="461">
        <v>6826917.4399999995</v>
      </c>
      <c r="K175" s="456"/>
      <c r="L175" s="496"/>
      <c r="M175" s="461">
        <v>10311270.940000001</v>
      </c>
      <c r="N175" s="456"/>
      <c r="O175" s="496"/>
      <c r="P175" s="461">
        <v>14612421.709999999</v>
      </c>
      <c r="Q175" s="456"/>
      <c r="R175" s="496"/>
      <c r="S175" s="461">
        <v>6031102.9199999981</v>
      </c>
      <c r="T175" s="456"/>
      <c r="U175" s="496"/>
      <c r="V175" s="461">
        <v>4632656.8400000036</v>
      </c>
      <c r="W175" s="456"/>
      <c r="X175" s="496"/>
      <c r="Y175" s="461">
        <v>5617807.6899999976</v>
      </c>
    </row>
    <row r="176" spans="1:25" ht="14.25" customHeight="1" x14ac:dyDescent="0.35">
      <c r="A176" s="465"/>
      <c r="B176" s="465"/>
      <c r="C176" s="468"/>
      <c r="D176" s="469"/>
      <c r="E176" s="465"/>
      <c r="F176" s="468"/>
      <c r="G176" s="469"/>
      <c r="H176" s="465"/>
      <c r="I176" s="468"/>
      <c r="J176" s="469"/>
      <c r="K176" s="465"/>
      <c r="L176" s="468"/>
      <c r="M176" s="469"/>
      <c r="N176" s="465"/>
      <c r="O176" s="468"/>
      <c r="P176" s="469"/>
      <c r="Q176" s="465"/>
      <c r="R176" s="468"/>
      <c r="S176" s="469"/>
      <c r="T176" s="465"/>
      <c r="U176" s="468"/>
      <c r="V176" s="469"/>
      <c r="W176" s="465"/>
      <c r="X176" s="468"/>
      <c r="Y176" s="469"/>
    </row>
    <row r="177" spans="1:25" ht="14.25" customHeight="1" x14ac:dyDescent="0.35">
      <c r="A177" s="465" t="s">
        <v>900</v>
      </c>
      <c r="B177" s="467">
        <v>40</v>
      </c>
      <c r="C177" s="468">
        <v>1037.5037499999976</v>
      </c>
      <c r="D177" s="469">
        <v>41500.149999999907</v>
      </c>
      <c r="E177" s="467">
        <v>42</v>
      </c>
      <c r="F177" s="468">
        <v>1274.469761904767</v>
      </c>
      <c r="G177" s="469">
        <v>53527.730000000214</v>
      </c>
      <c r="H177" s="467">
        <v>83</v>
      </c>
      <c r="I177" s="468">
        <v>1819.9890361445709</v>
      </c>
      <c r="J177" s="469">
        <v>151059.08999999939</v>
      </c>
      <c r="K177" s="467">
        <v>92</v>
      </c>
      <c r="L177" s="468">
        <v>1624.3936956521914</v>
      </c>
      <c r="M177" s="469">
        <v>149444.2200000016</v>
      </c>
      <c r="N177" s="467">
        <v>77</v>
      </c>
      <c r="O177" s="468">
        <v>962.2648051947948</v>
      </c>
      <c r="P177" s="469">
        <v>74094.389999999199</v>
      </c>
      <c r="Q177" s="467">
        <v>62</v>
      </c>
      <c r="R177" s="468">
        <v>-317.72725806454378</v>
      </c>
      <c r="S177" s="469">
        <v>-19699.090000001714</v>
      </c>
      <c r="T177" s="467">
        <v>45</v>
      </c>
      <c r="U177" s="468">
        <v>-853.93644444437496</v>
      </c>
      <c r="V177" s="469">
        <v>-38427.139999996871</v>
      </c>
      <c r="W177" s="467">
        <v>77</v>
      </c>
      <c r="X177" s="468">
        <v>-783.68155844156422</v>
      </c>
      <c r="Y177" s="469">
        <v>-60343.480000000447</v>
      </c>
    </row>
    <row r="178" spans="1:25" ht="14.25" customHeight="1" x14ac:dyDescent="0.35">
      <c r="A178" s="456"/>
      <c r="B178" s="495"/>
      <c r="C178" s="496"/>
      <c r="D178" s="461"/>
      <c r="E178" s="495"/>
      <c r="F178" s="496"/>
      <c r="G178" s="461"/>
      <c r="H178" s="495"/>
      <c r="I178" s="496"/>
      <c r="J178" s="461"/>
      <c r="K178" s="495"/>
      <c r="L178" s="496"/>
      <c r="M178" s="461"/>
      <c r="N178" s="495"/>
      <c r="O178" s="496"/>
      <c r="P178" s="461"/>
      <c r="Q178" s="495"/>
      <c r="R178" s="496"/>
      <c r="S178" s="461"/>
      <c r="T178" s="495"/>
      <c r="U178" s="496"/>
      <c r="V178" s="461"/>
      <c r="W178" s="495"/>
      <c r="X178" s="496"/>
      <c r="Y178" s="461"/>
    </row>
    <row r="179" spans="1:25" ht="14.25" customHeight="1" x14ac:dyDescent="0.35">
      <c r="A179" s="465" t="s">
        <v>901</v>
      </c>
      <c r="B179" s="467">
        <v>0</v>
      </c>
      <c r="C179" s="468">
        <v>0</v>
      </c>
      <c r="D179" s="469">
        <v>0</v>
      </c>
      <c r="E179" s="467">
        <v>0</v>
      </c>
      <c r="F179" s="468">
        <v>0</v>
      </c>
      <c r="G179" s="469">
        <v>0</v>
      </c>
      <c r="H179" s="467">
        <v>0</v>
      </c>
      <c r="I179" s="468">
        <v>0</v>
      </c>
      <c r="J179" s="469">
        <v>0</v>
      </c>
      <c r="K179" s="467">
        <v>0</v>
      </c>
      <c r="L179" s="468">
        <v>0</v>
      </c>
      <c r="M179" s="469">
        <v>0</v>
      </c>
      <c r="N179" s="467">
        <v>246</v>
      </c>
      <c r="O179" s="468">
        <v>984.51601626016043</v>
      </c>
      <c r="P179" s="469">
        <v>242190.93999999948</v>
      </c>
      <c r="Q179" s="467">
        <v>16</v>
      </c>
      <c r="R179" s="468">
        <v>2995.3968750000349</v>
      </c>
      <c r="S179" s="469">
        <v>47926.350000000559</v>
      </c>
      <c r="T179" s="467">
        <v>21</v>
      </c>
      <c r="U179" s="468">
        <v>466.92571428573382</v>
      </c>
      <c r="V179" s="469">
        <v>9805.4400000004098</v>
      </c>
      <c r="W179" s="467">
        <v>27</v>
      </c>
      <c r="X179" s="468">
        <v>844.68703703699566</v>
      </c>
      <c r="Y179" s="469">
        <v>22806.549999998882</v>
      </c>
    </row>
    <row r="180" spans="1:25" ht="14.25" customHeight="1" x14ac:dyDescent="0.35">
      <c r="A180" s="456"/>
      <c r="B180" s="495"/>
      <c r="C180" s="496"/>
      <c r="D180" s="461"/>
      <c r="E180" s="495"/>
      <c r="F180" s="496"/>
      <c r="G180" s="461"/>
      <c r="H180" s="495"/>
      <c r="I180" s="496"/>
      <c r="J180" s="461"/>
      <c r="K180" s="495"/>
      <c r="L180" s="496"/>
      <c r="M180" s="461"/>
      <c r="N180" s="495"/>
      <c r="O180" s="496"/>
      <c r="P180" s="461"/>
      <c r="Q180" s="495"/>
      <c r="R180" s="496"/>
      <c r="S180" s="461"/>
      <c r="T180" s="495"/>
      <c r="U180" s="496"/>
      <c r="V180" s="461"/>
      <c r="W180" s="495"/>
      <c r="X180" s="496"/>
      <c r="Y180" s="461"/>
    </row>
    <row r="181" spans="1:25" ht="14.25" customHeight="1" x14ac:dyDescent="0.35">
      <c r="A181" s="465" t="s">
        <v>902</v>
      </c>
      <c r="B181" s="467">
        <v>41</v>
      </c>
      <c r="C181" s="468">
        <v>3608.9431707317053</v>
      </c>
      <c r="D181" s="469">
        <v>147966.66999999993</v>
      </c>
      <c r="E181" s="467">
        <v>3</v>
      </c>
      <c r="F181" s="468">
        <v>4333.333333333333</v>
      </c>
      <c r="G181" s="469">
        <v>13000</v>
      </c>
      <c r="H181" s="467">
        <v>32</v>
      </c>
      <c r="I181" s="468">
        <v>1520</v>
      </c>
      <c r="J181" s="469">
        <v>48640</v>
      </c>
      <c r="K181" s="467">
        <v>63</v>
      </c>
      <c r="L181" s="468">
        <v>1722.063492063492</v>
      </c>
      <c r="M181" s="469">
        <v>108490</v>
      </c>
      <c r="N181" s="467">
        <v>22</v>
      </c>
      <c r="O181" s="468">
        <v>2903.6363636364481</v>
      </c>
      <c r="P181" s="469">
        <v>63880.000000001863</v>
      </c>
      <c r="Q181" s="467">
        <v>21</v>
      </c>
      <c r="R181" s="468">
        <v>1927.3809523809523</v>
      </c>
      <c r="S181" s="469">
        <v>40475</v>
      </c>
      <c r="T181" s="467">
        <v>11</v>
      </c>
      <c r="U181" s="468">
        <v>2600</v>
      </c>
      <c r="V181" s="469">
        <v>28600</v>
      </c>
      <c r="W181" s="467">
        <v>8</v>
      </c>
      <c r="X181" s="468">
        <v>2704.375</v>
      </c>
      <c r="Y181" s="469">
        <v>21635</v>
      </c>
    </row>
    <row r="182" spans="1:25" ht="14.25" customHeight="1" x14ac:dyDescent="0.35">
      <c r="A182" s="465"/>
      <c r="B182" s="465"/>
      <c r="C182" s="468"/>
      <c r="D182" s="469"/>
      <c r="E182" s="465"/>
      <c r="F182" s="468"/>
      <c r="G182" s="469"/>
      <c r="H182" s="465"/>
      <c r="I182" s="468"/>
      <c r="J182" s="469"/>
      <c r="K182" s="465"/>
      <c r="L182" s="468"/>
      <c r="M182" s="469"/>
      <c r="N182" s="465"/>
      <c r="O182" s="468"/>
      <c r="P182" s="469"/>
      <c r="Q182" s="465"/>
      <c r="R182" s="468"/>
      <c r="S182" s="469"/>
      <c r="T182" s="465"/>
      <c r="U182" s="468"/>
      <c r="V182" s="469"/>
      <c r="W182" s="465"/>
      <c r="X182" s="468"/>
      <c r="Y182" s="469"/>
    </row>
    <row r="183" spans="1:25" ht="14.25" customHeight="1" x14ac:dyDescent="0.35">
      <c r="A183" s="465"/>
      <c r="B183" s="465"/>
      <c r="C183" s="468"/>
      <c r="D183" s="469"/>
      <c r="E183" s="465"/>
      <c r="F183" s="468"/>
      <c r="G183" s="469"/>
      <c r="H183" s="465"/>
      <c r="I183" s="468"/>
      <c r="J183" s="469"/>
      <c r="K183" s="465"/>
      <c r="L183" s="468"/>
      <c r="M183" s="469"/>
      <c r="N183" s="465"/>
      <c r="O183" s="468"/>
      <c r="P183" s="469"/>
      <c r="Q183" s="465"/>
      <c r="R183" s="468"/>
      <c r="S183" s="469"/>
      <c r="T183" s="465"/>
      <c r="U183" s="468"/>
      <c r="V183" s="469"/>
      <c r="W183" s="465"/>
      <c r="X183" s="468"/>
      <c r="Y183" s="469"/>
    </row>
    <row r="184" spans="1:25" ht="14.25" customHeight="1" x14ac:dyDescent="0.4">
      <c r="A184" s="508" t="s">
        <v>903</v>
      </c>
      <c r="B184" s="512">
        <v>81</v>
      </c>
      <c r="C184" s="509">
        <v>2339.0965432098747</v>
      </c>
      <c r="D184" s="511">
        <v>189466.81999999983</v>
      </c>
      <c r="E184" s="512">
        <v>45</v>
      </c>
      <c r="F184" s="509">
        <v>1478.3940000000048</v>
      </c>
      <c r="G184" s="511">
        <v>66527.730000000214</v>
      </c>
      <c r="H184" s="512">
        <v>115</v>
      </c>
      <c r="I184" s="509">
        <v>1736.5138260869512</v>
      </c>
      <c r="J184" s="511">
        <v>199699.08999999939</v>
      </c>
      <c r="K184" s="512">
        <v>155</v>
      </c>
      <c r="L184" s="509">
        <v>1664.0917419354942</v>
      </c>
      <c r="M184" s="511">
        <v>257934.2200000016</v>
      </c>
      <c r="N184" s="512">
        <v>345</v>
      </c>
      <c r="O184" s="509">
        <v>1101.9284927536248</v>
      </c>
      <c r="P184" s="511">
        <v>380165.33000000054</v>
      </c>
      <c r="Q184" s="512">
        <v>99</v>
      </c>
      <c r="R184" s="509">
        <v>693.96222222221058</v>
      </c>
      <c r="S184" s="511">
        <v>68702.259999998845</v>
      </c>
      <c r="T184" s="512">
        <v>77</v>
      </c>
      <c r="U184" s="509">
        <v>-0.28181818177222046</v>
      </c>
      <c r="V184" s="511">
        <v>-21.699999996460974</v>
      </c>
      <c r="W184" s="512">
        <v>112</v>
      </c>
      <c r="X184" s="509">
        <v>-141.98151785715683</v>
      </c>
      <c r="Y184" s="511">
        <v>-15901.930000001565</v>
      </c>
    </row>
    <row r="185" spans="1:25" ht="14.25" customHeight="1" x14ac:dyDescent="0.4">
      <c r="A185" s="513"/>
      <c r="B185" s="513"/>
      <c r="C185" s="516"/>
      <c r="D185" s="517"/>
      <c r="E185" s="513"/>
      <c r="F185" s="516"/>
      <c r="G185" s="517"/>
      <c r="H185" s="513"/>
      <c r="I185" s="516"/>
      <c r="J185" s="517"/>
      <c r="K185" s="513"/>
      <c r="L185" s="516"/>
      <c r="M185" s="517"/>
      <c r="N185" s="513"/>
      <c r="O185" s="516"/>
      <c r="P185" s="517"/>
      <c r="Q185" s="513"/>
      <c r="R185" s="516"/>
      <c r="S185" s="517"/>
      <c r="T185" s="513"/>
      <c r="U185" s="516"/>
      <c r="V185" s="517"/>
      <c r="W185" s="513"/>
      <c r="X185" s="516"/>
      <c r="Y185" s="517"/>
    </row>
    <row r="186" spans="1:25" ht="14.25" customHeight="1" x14ac:dyDescent="0.4">
      <c r="A186" s="483"/>
      <c r="B186" s="483"/>
      <c r="C186" s="486"/>
      <c r="D186" s="487"/>
      <c r="E186" s="483"/>
      <c r="F186" s="486"/>
      <c r="G186" s="487"/>
      <c r="H186" s="483"/>
      <c r="I186" s="486"/>
      <c r="J186" s="487"/>
      <c r="K186" s="483"/>
      <c r="L186" s="486"/>
      <c r="M186" s="487"/>
      <c r="N186" s="483"/>
      <c r="O186" s="486"/>
      <c r="P186" s="487"/>
      <c r="Q186" s="483"/>
      <c r="R186" s="486"/>
      <c r="S186" s="487"/>
      <c r="T186" s="483"/>
      <c r="U186" s="486"/>
      <c r="V186" s="487"/>
      <c r="W186" s="483"/>
      <c r="X186" s="486"/>
      <c r="Y186" s="487"/>
    </row>
    <row r="187" spans="1:25" ht="14.25" customHeight="1" x14ac:dyDescent="0.4">
      <c r="A187" s="523" t="s">
        <v>110</v>
      </c>
      <c r="B187" s="465"/>
      <c r="C187" s="524"/>
      <c r="D187" s="469"/>
      <c r="E187" s="465"/>
      <c r="F187" s="524"/>
      <c r="G187" s="469"/>
      <c r="H187" s="465"/>
      <c r="I187" s="524"/>
      <c r="J187" s="469"/>
      <c r="K187" s="465"/>
      <c r="L187" s="524"/>
      <c r="M187" s="469"/>
      <c r="N187" s="465"/>
      <c r="O187" s="524"/>
      <c r="P187" s="469"/>
      <c r="Q187" s="465"/>
      <c r="R187" s="524"/>
      <c r="S187" s="469"/>
      <c r="T187" s="465"/>
      <c r="U187" s="524"/>
      <c r="V187" s="469"/>
      <c r="W187" s="465"/>
      <c r="X187" s="524"/>
      <c r="Y187" s="469"/>
    </row>
    <row r="188" spans="1:25" ht="14.25" customHeight="1" x14ac:dyDescent="0.35">
      <c r="A188" s="465" t="s">
        <v>111</v>
      </c>
      <c r="B188" s="498">
        <v>0</v>
      </c>
      <c r="C188" s="468">
        <v>0</v>
      </c>
      <c r="D188" s="469">
        <v>0</v>
      </c>
      <c r="E188" s="498">
        <v>0</v>
      </c>
      <c r="F188" s="468">
        <v>0</v>
      </c>
      <c r="G188" s="469">
        <v>0</v>
      </c>
      <c r="H188" s="498">
        <v>0</v>
      </c>
      <c r="I188" s="468">
        <v>0</v>
      </c>
      <c r="J188" s="469">
        <v>0</v>
      </c>
      <c r="K188" s="498">
        <v>0</v>
      </c>
      <c r="L188" s="468">
        <v>0</v>
      </c>
      <c r="M188" s="469">
        <v>0</v>
      </c>
      <c r="N188" s="498">
        <v>0.50185912534422783</v>
      </c>
      <c r="O188" s="468">
        <v>503.40221635883904</v>
      </c>
      <c r="P188" s="469">
        <v>190789.44</v>
      </c>
      <c r="Q188" s="498">
        <v>0.21295878767307286</v>
      </c>
      <c r="R188" s="468">
        <v>123.98940677966101</v>
      </c>
      <c r="S188" s="469">
        <v>14630.75</v>
      </c>
      <c r="T188" s="498">
        <v>-638.30691254649741</v>
      </c>
      <c r="U188" s="468">
        <v>138.51260000000011</v>
      </c>
      <c r="V188" s="469">
        <v>13851.260000000009</v>
      </c>
      <c r="W188" s="498">
        <v>-0.63382243538985572</v>
      </c>
      <c r="X188" s="468">
        <v>74.110294117647058</v>
      </c>
      <c r="Y188" s="469">
        <v>10079</v>
      </c>
    </row>
    <row r="189" spans="1:25" ht="14.25" customHeight="1" x14ac:dyDescent="0.35">
      <c r="A189" s="456" t="s">
        <v>112</v>
      </c>
      <c r="B189" s="527">
        <v>0</v>
      </c>
      <c r="C189" s="496">
        <v>0</v>
      </c>
      <c r="D189" s="469">
        <v>0</v>
      </c>
      <c r="E189" s="527">
        <v>0</v>
      </c>
      <c r="F189" s="496">
        <v>0</v>
      </c>
      <c r="G189" s="469">
        <v>0</v>
      </c>
      <c r="H189" s="527">
        <v>0</v>
      </c>
      <c r="I189" s="496">
        <v>0</v>
      </c>
      <c r="J189" s="469">
        <v>0</v>
      </c>
      <c r="K189" s="527">
        <v>0</v>
      </c>
      <c r="L189" s="496">
        <v>0</v>
      </c>
      <c r="M189" s="469">
        <v>0</v>
      </c>
      <c r="N189" s="527">
        <v>0</v>
      </c>
      <c r="O189" s="496">
        <v>0</v>
      </c>
      <c r="P189" s="469">
        <v>0</v>
      </c>
      <c r="Q189" s="527">
        <v>0</v>
      </c>
      <c r="R189" s="496">
        <v>0</v>
      </c>
      <c r="S189" s="469">
        <v>0</v>
      </c>
      <c r="T189" s="527">
        <v>0</v>
      </c>
      <c r="U189" s="496">
        <v>0</v>
      </c>
      <c r="V189" s="469">
        <v>0</v>
      </c>
      <c r="W189" s="527">
        <v>0</v>
      </c>
      <c r="X189" s="496">
        <v>0</v>
      </c>
      <c r="Y189" s="469">
        <v>0</v>
      </c>
    </row>
    <row r="190" spans="1:25" ht="14.25" customHeight="1" x14ac:dyDescent="0.35">
      <c r="A190" s="465" t="s">
        <v>113</v>
      </c>
      <c r="B190" s="465"/>
      <c r="C190" s="468">
        <v>7.5589795918367342</v>
      </c>
      <c r="D190" s="505">
        <v>740.78</v>
      </c>
      <c r="E190" s="465"/>
      <c r="F190" s="468">
        <v>38.75981481481481</v>
      </c>
      <c r="G190" s="505">
        <v>2093.0299999999997</v>
      </c>
      <c r="H190" s="465"/>
      <c r="I190" s="468">
        <v>9.5652592592592587</v>
      </c>
      <c r="J190" s="505">
        <v>1291.31</v>
      </c>
      <c r="K190" s="465"/>
      <c r="L190" s="468">
        <v>24.695722222222226</v>
      </c>
      <c r="M190" s="505">
        <v>4445.2300000000005</v>
      </c>
      <c r="N190" s="465"/>
      <c r="O190" s="468">
        <v>4.9745118733509237</v>
      </c>
      <c r="P190" s="505">
        <v>1885.3400000000001</v>
      </c>
      <c r="Q190" s="465"/>
      <c r="R190" s="468">
        <v>-4.7622881355932263</v>
      </c>
      <c r="S190" s="505">
        <v>-561.95000000000073</v>
      </c>
      <c r="T190" s="465"/>
      <c r="U190" s="468">
        <v>9.9480000000000111</v>
      </c>
      <c r="V190" s="505">
        <v>994.80000000000109</v>
      </c>
      <c r="W190" s="465"/>
      <c r="X190" s="468">
        <v>4.1830882352941146</v>
      </c>
      <c r="Y190" s="505">
        <v>568.89999999999964</v>
      </c>
    </row>
    <row r="191" spans="1:25" ht="14.25" customHeight="1" x14ac:dyDescent="0.35">
      <c r="A191" s="465" t="s">
        <v>114</v>
      </c>
      <c r="B191" s="465"/>
      <c r="C191" s="468">
        <v>0</v>
      </c>
      <c r="D191" s="469">
        <v>0</v>
      </c>
      <c r="E191" s="465"/>
      <c r="F191" s="468">
        <v>0</v>
      </c>
      <c r="G191" s="469">
        <v>0</v>
      </c>
      <c r="H191" s="465"/>
      <c r="I191" s="468">
        <v>0</v>
      </c>
      <c r="J191" s="469">
        <v>0</v>
      </c>
      <c r="K191" s="465"/>
      <c r="L191" s="468">
        <v>0</v>
      </c>
      <c r="M191" s="469">
        <v>0</v>
      </c>
      <c r="N191" s="465"/>
      <c r="O191" s="468">
        <v>0</v>
      </c>
      <c r="P191" s="469">
        <v>0</v>
      </c>
      <c r="Q191" s="465"/>
      <c r="R191" s="468">
        <v>0</v>
      </c>
      <c r="S191" s="469">
        <v>0</v>
      </c>
      <c r="T191" s="465"/>
      <c r="U191" s="468">
        <v>0</v>
      </c>
      <c r="V191" s="469">
        <v>0</v>
      </c>
      <c r="W191" s="465"/>
      <c r="X191" s="468">
        <v>0</v>
      </c>
      <c r="Y191" s="469">
        <v>0</v>
      </c>
    </row>
    <row r="192" spans="1:25" ht="14.25" customHeight="1" x14ac:dyDescent="0.35">
      <c r="A192" s="456" t="s">
        <v>115</v>
      </c>
      <c r="B192" s="456"/>
      <c r="C192" s="496">
        <v>0</v>
      </c>
      <c r="D192" s="461">
        <v>0</v>
      </c>
      <c r="E192" s="456"/>
      <c r="F192" s="496">
        <v>0</v>
      </c>
      <c r="G192" s="461">
        <v>0</v>
      </c>
      <c r="H192" s="456"/>
      <c r="I192" s="496">
        <v>0</v>
      </c>
      <c r="J192" s="461">
        <v>0</v>
      </c>
      <c r="K192" s="456"/>
      <c r="L192" s="496">
        <v>0</v>
      </c>
      <c r="M192" s="461">
        <v>0</v>
      </c>
      <c r="N192" s="456"/>
      <c r="O192" s="496">
        <v>0</v>
      </c>
      <c r="P192" s="461">
        <v>0</v>
      </c>
      <c r="Q192" s="456"/>
      <c r="R192" s="496">
        <v>0</v>
      </c>
      <c r="S192" s="461">
        <v>0</v>
      </c>
      <c r="T192" s="456"/>
      <c r="U192" s="496">
        <v>0</v>
      </c>
      <c r="V192" s="461">
        <v>0</v>
      </c>
      <c r="W192" s="456"/>
      <c r="X192" s="496">
        <v>0.12867647058823528</v>
      </c>
      <c r="Y192" s="461">
        <v>17.5</v>
      </c>
    </row>
    <row r="193" spans="1:25" ht="14.25" customHeight="1" x14ac:dyDescent="0.35">
      <c r="A193" s="465" t="s">
        <v>116</v>
      </c>
      <c r="B193" s="465"/>
      <c r="C193" s="468">
        <v>0</v>
      </c>
      <c r="D193" s="469">
        <v>0</v>
      </c>
      <c r="E193" s="465"/>
      <c r="F193" s="468">
        <v>0</v>
      </c>
      <c r="G193" s="469">
        <v>0</v>
      </c>
      <c r="H193" s="465"/>
      <c r="I193" s="468">
        <v>0</v>
      </c>
      <c r="J193" s="469">
        <v>0</v>
      </c>
      <c r="K193" s="465"/>
      <c r="L193" s="468">
        <v>0</v>
      </c>
      <c r="M193" s="469">
        <v>0</v>
      </c>
      <c r="N193" s="465"/>
      <c r="O193" s="468">
        <v>0</v>
      </c>
      <c r="P193" s="469">
        <v>0</v>
      </c>
      <c r="Q193" s="465"/>
      <c r="R193" s="468">
        <v>0</v>
      </c>
      <c r="S193" s="469">
        <v>0</v>
      </c>
      <c r="T193" s="465"/>
      <c r="U193" s="468">
        <v>0</v>
      </c>
      <c r="V193" s="469">
        <v>0</v>
      </c>
      <c r="W193" s="465"/>
      <c r="X193" s="468">
        <v>0</v>
      </c>
      <c r="Y193" s="469">
        <v>0</v>
      </c>
    </row>
    <row r="194" spans="1:25" ht="14.25" customHeight="1" x14ac:dyDescent="0.35">
      <c r="A194" s="465" t="s">
        <v>117</v>
      </c>
      <c r="B194" s="465"/>
      <c r="C194" s="468">
        <v>220.33918367346939</v>
      </c>
      <c r="D194" s="469">
        <v>21593.24</v>
      </c>
      <c r="E194" s="465"/>
      <c r="F194" s="468">
        <v>0</v>
      </c>
      <c r="G194" s="469">
        <v>0</v>
      </c>
      <c r="H194" s="465"/>
      <c r="I194" s="468">
        <v>107.95711111111108</v>
      </c>
      <c r="J194" s="469">
        <v>14574.209999999995</v>
      </c>
      <c r="K194" s="465"/>
      <c r="L194" s="468">
        <v>149.00250000000003</v>
      </c>
      <c r="M194" s="469">
        <v>26820.450000000004</v>
      </c>
      <c r="N194" s="465"/>
      <c r="O194" s="468">
        <v>95.540817941952497</v>
      </c>
      <c r="P194" s="469">
        <v>36209.969999999994</v>
      </c>
      <c r="Q194" s="465"/>
      <c r="R194" s="468">
        <v>272.67457627118648</v>
      </c>
      <c r="S194" s="469">
        <v>32175.600000000006</v>
      </c>
      <c r="T194" s="465"/>
      <c r="U194" s="468">
        <v>286.92079999999987</v>
      </c>
      <c r="V194" s="469">
        <v>28692.079999999987</v>
      </c>
      <c r="W194" s="465"/>
      <c r="X194" s="468">
        <v>82.797058823529582</v>
      </c>
      <c r="Y194" s="469">
        <v>11260.400000000023</v>
      </c>
    </row>
    <row r="195" spans="1:25" ht="14.25" customHeight="1" x14ac:dyDescent="0.35">
      <c r="A195" s="465" t="s">
        <v>813</v>
      </c>
      <c r="B195" s="465"/>
      <c r="C195" s="468">
        <v>0</v>
      </c>
      <c r="D195" s="470">
        <v>0</v>
      </c>
      <c r="E195" s="465"/>
      <c r="F195" s="468">
        <v>0</v>
      </c>
      <c r="G195" s="470">
        <v>0</v>
      </c>
      <c r="H195" s="465"/>
      <c r="I195" s="468">
        <v>0</v>
      </c>
      <c r="J195" s="470">
        <v>0</v>
      </c>
      <c r="K195" s="465"/>
      <c r="L195" s="468">
        <v>0</v>
      </c>
      <c r="M195" s="470">
        <v>0</v>
      </c>
      <c r="N195" s="465"/>
      <c r="O195" s="468">
        <v>0</v>
      </c>
      <c r="P195" s="470">
        <v>0</v>
      </c>
      <c r="Q195" s="465"/>
      <c r="R195" s="468">
        <v>0</v>
      </c>
      <c r="S195" s="470">
        <v>0</v>
      </c>
      <c r="T195" s="465"/>
      <c r="U195" s="468">
        <v>0</v>
      </c>
      <c r="V195" s="470">
        <v>0</v>
      </c>
      <c r="W195" s="465"/>
      <c r="X195" s="468">
        <v>0</v>
      </c>
      <c r="Y195" s="470">
        <v>0</v>
      </c>
    </row>
    <row r="196" spans="1:25" ht="14.25" customHeight="1" x14ac:dyDescent="0.35">
      <c r="A196" s="465" t="s">
        <v>814</v>
      </c>
      <c r="B196" s="465"/>
      <c r="C196" s="468">
        <v>0</v>
      </c>
      <c r="D196" s="470">
        <v>0</v>
      </c>
      <c r="E196" s="465"/>
      <c r="F196" s="468">
        <v>0</v>
      </c>
      <c r="G196" s="470">
        <v>0</v>
      </c>
      <c r="H196" s="465"/>
      <c r="I196" s="468">
        <v>0</v>
      </c>
      <c r="J196" s="470">
        <v>0</v>
      </c>
      <c r="K196" s="465"/>
      <c r="L196" s="468">
        <v>0</v>
      </c>
      <c r="M196" s="470">
        <v>0</v>
      </c>
      <c r="N196" s="465"/>
      <c r="O196" s="468">
        <v>0</v>
      </c>
      <c r="P196" s="470">
        <v>0</v>
      </c>
      <c r="Q196" s="465"/>
      <c r="R196" s="468">
        <v>0</v>
      </c>
      <c r="S196" s="470">
        <v>0</v>
      </c>
      <c r="T196" s="465"/>
      <c r="U196" s="468">
        <v>-206.26608695652175</v>
      </c>
      <c r="V196" s="470">
        <v>-4744.12</v>
      </c>
      <c r="W196" s="465"/>
      <c r="X196" s="468">
        <v>-80.49666666666667</v>
      </c>
      <c r="Y196" s="470">
        <v>-1931.92</v>
      </c>
    </row>
    <row r="197" spans="1:25" ht="14.25" customHeight="1" x14ac:dyDescent="0.35">
      <c r="A197" s="465" t="s">
        <v>56</v>
      </c>
      <c r="B197" s="465"/>
      <c r="C197" s="468">
        <v>0</v>
      </c>
      <c r="D197" s="470">
        <v>0</v>
      </c>
      <c r="E197" s="465"/>
      <c r="F197" s="468">
        <v>0</v>
      </c>
      <c r="G197" s="470">
        <v>0</v>
      </c>
      <c r="H197" s="465"/>
      <c r="I197" s="468">
        <v>0</v>
      </c>
      <c r="J197" s="470">
        <v>0</v>
      </c>
      <c r="K197" s="465"/>
      <c r="L197" s="468">
        <v>0</v>
      </c>
      <c r="M197" s="470">
        <v>0</v>
      </c>
      <c r="N197" s="465"/>
      <c r="O197" s="468">
        <v>0</v>
      </c>
      <c r="P197" s="470">
        <v>0</v>
      </c>
      <c r="Q197" s="465"/>
      <c r="R197" s="468">
        <v>0</v>
      </c>
      <c r="S197" s="470">
        <v>0</v>
      </c>
      <c r="T197" s="465"/>
      <c r="U197" s="468">
        <v>0</v>
      </c>
      <c r="V197" s="470">
        <v>0</v>
      </c>
      <c r="W197" s="465"/>
      <c r="X197" s="468">
        <v>0</v>
      </c>
      <c r="Y197" s="470">
        <v>0</v>
      </c>
    </row>
    <row r="198" spans="1:25" ht="14.25" customHeight="1" x14ac:dyDescent="0.4">
      <c r="A198" s="534" t="s">
        <v>118</v>
      </c>
      <c r="B198" s="538" t="s">
        <v>225</v>
      </c>
      <c r="C198" s="536">
        <v>0.2091574429509403</v>
      </c>
      <c r="D198" s="537">
        <v>22334.02</v>
      </c>
      <c r="E198" s="538" t="s">
        <v>225</v>
      </c>
      <c r="F198" s="536">
        <v>1.9634155173080071E-2</v>
      </c>
      <c r="G198" s="537">
        <v>2093.0299999999997</v>
      </c>
      <c r="H198" s="538" t="s">
        <v>225</v>
      </c>
      <c r="I198" s="536">
        <v>0.11590213578025216</v>
      </c>
      <c r="J198" s="537">
        <v>15865.519999999995</v>
      </c>
      <c r="K198" s="538" t="s">
        <v>225</v>
      </c>
      <c r="L198" s="536">
        <v>0.19909952804918177</v>
      </c>
      <c r="M198" s="537">
        <v>31265.680000000004</v>
      </c>
      <c r="N198" s="538" t="s">
        <v>225</v>
      </c>
      <c r="O198" s="536">
        <v>-1.6089828842444396</v>
      </c>
      <c r="P198" s="537">
        <v>228884.75</v>
      </c>
      <c r="Q198" s="538" t="s">
        <v>225</v>
      </c>
      <c r="R198" s="536">
        <v>1.1656155951786622</v>
      </c>
      <c r="S198" s="537">
        <v>46244.400000000009</v>
      </c>
      <c r="T198" s="538" t="s">
        <v>225</v>
      </c>
      <c r="U198" s="536">
        <v>0.72210293898386801</v>
      </c>
      <c r="V198" s="537">
        <v>38794.019999999997</v>
      </c>
      <c r="W198" s="538" t="s">
        <v>225</v>
      </c>
      <c r="X198" s="536">
        <v>0.82987467132095138</v>
      </c>
      <c r="Y198" s="537">
        <v>19993.880000000026</v>
      </c>
    </row>
    <row r="199" spans="1:25" ht="14.25" customHeight="1" x14ac:dyDescent="0.35">
      <c r="A199" s="541" t="s">
        <v>119</v>
      </c>
      <c r="B199" s="465"/>
      <c r="C199" s="45"/>
      <c r="D199" s="469">
        <v>0</v>
      </c>
      <c r="E199" s="465"/>
      <c r="F199" s="45"/>
      <c r="G199" s="469">
        <v>3118.35</v>
      </c>
      <c r="H199" s="465"/>
      <c r="I199" s="45"/>
      <c r="J199" s="469">
        <v>-3118.36</v>
      </c>
      <c r="K199" s="465"/>
      <c r="L199" s="45"/>
      <c r="M199" s="469">
        <v>0</v>
      </c>
      <c r="N199" s="465"/>
      <c r="O199" s="45"/>
      <c r="P199" s="469">
        <v>69982.67</v>
      </c>
      <c r="Q199" s="465"/>
      <c r="R199" s="45"/>
      <c r="S199" s="469">
        <v>8333.3300000000017</v>
      </c>
      <c r="T199" s="465"/>
      <c r="U199" s="45"/>
      <c r="V199" s="469">
        <v>-929.38999999999942</v>
      </c>
      <c r="W199" s="465"/>
      <c r="X199" s="45"/>
      <c r="Y199" s="469">
        <v>-6991.5299999999988</v>
      </c>
    </row>
    <row r="200" spans="1:25" ht="14.25" customHeight="1" x14ac:dyDescent="0.35">
      <c r="A200" s="542" t="s">
        <v>120</v>
      </c>
      <c r="B200" s="465"/>
      <c r="C200" s="45"/>
      <c r="D200" s="469">
        <v>17730.63</v>
      </c>
      <c r="E200" s="465"/>
      <c r="F200" s="45"/>
      <c r="G200" s="469">
        <v>-4481.5200000000004</v>
      </c>
      <c r="H200" s="465"/>
      <c r="I200" s="45"/>
      <c r="J200" s="469">
        <v>9215.7099999999991</v>
      </c>
      <c r="K200" s="465"/>
      <c r="L200" s="45"/>
      <c r="M200" s="469">
        <v>12119.400000000001</v>
      </c>
      <c r="N200" s="465"/>
      <c r="O200" s="45"/>
      <c r="P200" s="469">
        <v>17226.79</v>
      </c>
      <c r="Q200" s="465"/>
      <c r="R200" s="45"/>
      <c r="S200" s="469">
        <v>-13054.200000000004</v>
      </c>
      <c r="T200" s="465"/>
      <c r="U200" s="45"/>
      <c r="V200" s="469">
        <v>3287.7700000000041</v>
      </c>
      <c r="W200" s="465"/>
      <c r="X200" s="45"/>
      <c r="Y200" s="469">
        <v>-8418.5999999999985</v>
      </c>
    </row>
    <row r="201" spans="1:25" ht="14.25" customHeight="1" x14ac:dyDescent="0.35">
      <c r="A201" s="541" t="s">
        <v>121</v>
      </c>
      <c r="B201" s="451"/>
      <c r="C201" s="544"/>
      <c r="D201" s="505">
        <v>8333.32</v>
      </c>
      <c r="E201" s="451"/>
      <c r="F201" s="544"/>
      <c r="G201" s="505">
        <v>0</v>
      </c>
      <c r="H201" s="451"/>
      <c r="I201" s="544"/>
      <c r="J201" s="505">
        <v>18100.75</v>
      </c>
      <c r="K201" s="451"/>
      <c r="L201" s="544"/>
      <c r="M201" s="505">
        <v>11627.840000000004</v>
      </c>
      <c r="N201" s="451"/>
      <c r="O201" s="544"/>
      <c r="P201" s="505">
        <v>-38061.910000000003</v>
      </c>
      <c r="Q201" s="451"/>
      <c r="R201" s="544"/>
      <c r="S201" s="505">
        <v>0</v>
      </c>
      <c r="T201" s="451"/>
      <c r="U201" s="544"/>
      <c r="V201" s="505">
        <v>0</v>
      </c>
      <c r="W201" s="451"/>
      <c r="X201" s="544"/>
      <c r="Y201" s="505">
        <v>0</v>
      </c>
    </row>
    <row r="202" spans="1:25" ht="14.25" customHeight="1" x14ac:dyDescent="0.35">
      <c r="A202" s="541" t="s">
        <v>122</v>
      </c>
      <c r="B202" s="465"/>
      <c r="C202" s="45"/>
      <c r="D202" s="469">
        <v>0</v>
      </c>
      <c r="E202" s="465"/>
      <c r="F202" s="45"/>
      <c r="G202" s="469">
        <v>0</v>
      </c>
      <c r="H202" s="465"/>
      <c r="I202" s="45"/>
      <c r="J202" s="469">
        <v>0</v>
      </c>
      <c r="K202" s="465"/>
      <c r="L202" s="45"/>
      <c r="M202" s="469">
        <v>0</v>
      </c>
      <c r="N202" s="465"/>
      <c r="O202" s="45"/>
      <c r="P202" s="469">
        <v>0</v>
      </c>
      <c r="Q202" s="465"/>
      <c r="R202" s="45"/>
      <c r="S202" s="469">
        <v>0</v>
      </c>
      <c r="T202" s="465"/>
      <c r="U202" s="45"/>
      <c r="V202" s="469">
        <v>0</v>
      </c>
      <c r="W202" s="465"/>
      <c r="X202" s="45"/>
      <c r="Y202" s="469">
        <v>0</v>
      </c>
    </row>
    <row r="203" spans="1:25" ht="14.25" customHeight="1" x14ac:dyDescent="0.35">
      <c r="A203" s="541" t="s">
        <v>56</v>
      </c>
      <c r="B203" s="465"/>
      <c r="C203" s="45"/>
      <c r="D203" s="469">
        <v>0</v>
      </c>
      <c r="E203" s="465"/>
      <c r="F203" s="45"/>
      <c r="G203" s="469">
        <v>0</v>
      </c>
      <c r="H203" s="465"/>
      <c r="I203" s="45"/>
      <c r="J203" s="469">
        <v>0</v>
      </c>
      <c r="K203" s="465"/>
      <c r="L203" s="45"/>
      <c r="M203" s="469">
        <v>0</v>
      </c>
      <c r="N203" s="465"/>
      <c r="O203" s="45"/>
      <c r="P203" s="469">
        <v>0</v>
      </c>
      <c r="Q203" s="465"/>
      <c r="R203" s="45"/>
      <c r="S203" s="469">
        <v>0</v>
      </c>
      <c r="T203" s="465"/>
      <c r="U203" s="45"/>
      <c r="V203" s="469">
        <v>0</v>
      </c>
      <c r="W203" s="465"/>
      <c r="X203" s="45"/>
      <c r="Y203" s="469">
        <v>0</v>
      </c>
    </row>
    <row r="204" spans="1:25" ht="14.25" customHeight="1" x14ac:dyDescent="0.35">
      <c r="A204" s="541" t="s">
        <v>56</v>
      </c>
      <c r="B204" s="465"/>
      <c r="C204" s="45"/>
      <c r="D204" s="469">
        <v>0</v>
      </c>
      <c r="E204" s="465"/>
      <c r="F204" s="45"/>
      <c r="G204" s="469">
        <v>0</v>
      </c>
      <c r="H204" s="465"/>
      <c r="I204" s="45"/>
      <c r="J204" s="469">
        <v>0</v>
      </c>
      <c r="K204" s="465"/>
      <c r="L204" s="45"/>
      <c r="M204" s="469">
        <v>0</v>
      </c>
      <c r="N204" s="465"/>
      <c r="O204" s="45"/>
      <c r="P204" s="469">
        <v>0</v>
      </c>
      <c r="Q204" s="465"/>
      <c r="R204" s="45"/>
      <c r="S204" s="469">
        <v>0</v>
      </c>
      <c r="T204" s="465"/>
      <c r="U204" s="45"/>
      <c r="V204" s="469">
        <v>0</v>
      </c>
      <c r="W204" s="465"/>
      <c r="X204" s="45"/>
      <c r="Y204" s="469">
        <v>0</v>
      </c>
    </row>
    <row r="205" spans="1:25" ht="14.25" customHeight="1" x14ac:dyDescent="0.35">
      <c r="A205" s="541" t="s">
        <v>56</v>
      </c>
      <c r="B205" s="465"/>
      <c r="C205" s="45"/>
      <c r="D205" s="469">
        <v>0</v>
      </c>
      <c r="E205" s="465"/>
      <c r="F205" s="45"/>
      <c r="G205" s="469">
        <v>0</v>
      </c>
      <c r="H205" s="465"/>
      <c r="I205" s="45"/>
      <c r="J205" s="469">
        <v>0</v>
      </c>
      <c r="K205" s="465"/>
      <c r="L205" s="45"/>
      <c r="M205" s="469">
        <v>0</v>
      </c>
      <c r="N205" s="465"/>
      <c r="O205" s="45"/>
      <c r="P205" s="469">
        <v>0</v>
      </c>
      <c r="Q205" s="465"/>
      <c r="R205" s="45"/>
      <c r="S205" s="469">
        <v>0</v>
      </c>
      <c r="T205" s="465"/>
      <c r="U205" s="45"/>
      <c r="V205" s="469">
        <v>0</v>
      </c>
      <c r="W205" s="465"/>
      <c r="X205" s="45"/>
      <c r="Y205" s="469">
        <v>0</v>
      </c>
    </row>
    <row r="206" spans="1:25" ht="14.25" customHeight="1" x14ac:dyDescent="0.35">
      <c r="A206" s="542" t="s">
        <v>123</v>
      </c>
      <c r="B206" s="465"/>
      <c r="C206" s="45"/>
      <c r="D206" s="469">
        <v>2387.2600000000002</v>
      </c>
      <c r="E206" s="465"/>
      <c r="F206" s="45"/>
      <c r="G206" s="469">
        <v>1034.6999999999998</v>
      </c>
      <c r="H206" s="465"/>
      <c r="I206" s="45"/>
      <c r="J206" s="469">
        <v>1633.3599999999997</v>
      </c>
      <c r="K206" s="465"/>
      <c r="L206" s="45"/>
      <c r="M206" s="469">
        <v>1728.87</v>
      </c>
      <c r="N206" s="465"/>
      <c r="O206" s="45"/>
      <c r="P206" s="469">
        <v>2773.1400000000003</v>
      </c>
      <c r="Q206" s="465"/>
      <c r="R206" s="45"/>
      <c r="S206" s="469">
        <v>2536.4600000000009</v>
      </c>
      <c r="T206" s="465"/>
      <c r="U206" s="45"/>
      <c r="V206" s="469">
        <v>1636.8399999999983</v>
      </c>
      <c r="W206" s="465"/>
      <c r="X206" s="45"/>
      <c r="Y206" s="469">
        <v>1968.42</v>
      </c>
    </row>
    <row r="207" spans="1:25" ht="14.25" customHeight="1" x14ac:dyDescent="0.35">
      <c r="A207" s="541" t="s">
        <v>124</v>
      </c>
      <c r="B207" s="451"/>
      <c r="C207" s="544"/>
      <c r="D207" s="505">
        <v>20270.82</v>
      </c>
      <c r="E207" s="451"/>
      <c r="F207" s="544"/>
      <c r="G207" s="505">
        <v>1112.119999999999</v>
      </c>
      <c r="H207" s="451"/>
      <c r="I207" s="544"/>
      <c r="J207" s="505">
        <v>2834.3500000000022</v>
      </c>
      <c r="K207" s="451"/>
      <c r="L207" s="544"/>
      <c r="M207" s="505">
        <v>7729.8999999999978</v>
      </c>
      <c r="N207" s="451"/>
      <c r="O207" s="544"/>
      <c r="P207" s="505">
        <v>4928.1700000000019</v>
      </c>
      <c r="Q207" s="451"/>
      <c r="R207" s="544"/>
      <c r="S207" s="505">
        <v>4952.4199999999983</v>
      </c>
      <c r="T207" s="451"/>
      <c r="U207" s="544"/>
      <c r="V207" s="505">
        <v>5941.7900000000009</v>
      </c>
      <c r="W207" s="451"/>
      <c r="X207" s="544"/>
      <c r="Y207" s="505">
        <v>-1357.4499999999971</v>
      </c>
    </row>
    <row r="208" spans="1:25" ht="14.25" customHeight="1" x14ac:dyDescent="0.35">
      <c r="A208" s="541" t="s">
        <v>125</v>
      </c>
      <c r="B208" s="465"/>
      <c r="C208" s="45"/>
      <c r="D208" s="469">
        <v>3458.1</v>
      </c>
      <c r="E208" s="465"/>
      <c r="F208" s="45"/>
      <c r="G208" s="469">
        <v>319.2800000000002</v>
      </c>
      <c r="H208" s="465"/>
      <c r="I208" s="45"/>
      <c r="J208" s="469">
        <v>2156.41</v>
      </c>
      <c r="K208" s="465"/>
      <c r="L208" s="45"/>
      <c r="M208" s="469">
        <v>489.18000000000029</v>
      </c>
      <c r="N208" s="465"/>
      <c r="O208" s="45"/>
      <c r="P208" s="469">
        <v>340.81999999999971</v>
      </c>
      <c r="Q208" s="465"/>
      <c r="R208" s="45"/>
      <c r="S208" s="469">
        <v>691.9399999999996</v>
      </c>
      <c r="T208" s="465"/>
      <c r="U208" s="45"/>
      <c r="V208" s="469">
        <v>526.39000000000033</v>
      </c>
      <c r="W208" s="465"/>
      <c r="X208" s="45"/>
      <c r="Y208" s="469">
        <v>568.55000000000018</v>
      </c>
    </row>
    <row r="209" spans="1:25" ht="14.25" customHeight="1" x14ac:dyDescent="0.35">
      <c r="A209" s="541" t="s">
        <v>126</v>
      </c>
      <c r="B209" s="465"/>
      <c r="C209" s="45"/>
      <c r="D209" s="469">
        <v>0</v>
      </c>
      <c r="E209" s="465"/>
      <c r="F209" s="45"/>
      <c r="G209" s="469">
        <v>72.069999999999993</v>
      </c>
      <c r="H209" s="465"/>
      <c r="I209" s="45"/>
      <c r="J209" s="469">
        <v>0</v>
      </c>
      <c r="K209" s="465"/>
      <c r="L209" s="45"/>
      <c r="M209" s="469">
        <v>0</v>
      </c>
      <c r="N209" s="465"/>
      <c r="O209" s="45"/>
      <c r="P209" s="469">
        <v>0</v>
      </c>
      <c r="Q209" s="465"/>
      <c r="R209" s="45"/>
      <c r="S209" s="469">
        <v>417.89</v>
      </c>
      <c r="T209" s="465"/>
      <c r="U209" s="45"/>
      <c r="V209" s="469">
        <v>274.69</v>
      </c>
      <c r="W209" s="465"/>
      <c r="X209" s="45"/>
      <c r="Y209" s="469">
        <v>290.33000000000004</v>
      </c>
    </row>
    <row r="210" spans="1:25" ht="14.25" customHeight="1" x14ac:dyDescent="0.35">
      <c r="A210" s="465" t="s">
        <v>56</v>
      </c>
      <c r="B210" s="456"/>
      <c r="C210" s="546"/>
      <c r="D210" s="469">
        <v>0</v>
      </c>
      <c r="E210" s="456"/>
      <c r="F210" s="546"/>
      <c r="G210" s="469">
        <v>0</v>
      </c>
      <c r="H210" s="456"/>
      <c r="I210" s="546"/>
      <c r="J210" s="469">
        <v>0</v>
      </c>
      <c r="K210" s="456"/>
      <c r="L210" s="546"/>
      <c r="M210" s="469">
        <v>0</v>
      </c>
      <c r="N210" s="456"/>
      <c r="O210" s="546"/>
      <c r="P210" s="469">
        <v>0</v>
      </c>
      <c r="Q210" s="456"/>
      <c r="R210" s="546"/>
      <c r="S210" s="469">
        <v>0</v>
      </c>
      <c r="T210" s="456"/>
      <c r="U210" s="546"/>
      <c r="V210" s="469">
        <v>0</v>
      </c>
      <c r="W210" s="456"/>
      <c r="X210" s="546"/>
      <c r="Y210" s="469">
        <v>0</v>
      </c>
    </row>
    <row r="211" spans="1:25" ht="14.25" customHeight="1" x14ac:dyDescent="0.4">
      <c r="A211" s="534" t="s">
        <v>127</v>
      </c>
      <c r="B211" s="538" t="s">
        <v>225</v>
      </c>
      <c r="C211" s="536">
        <v>0.48866538866033282</v>
      </c>
      <c r="D211" s="537">
        <v>52180.13</v>
      </c>
      <c r="E211" s="538" t="s">
        <v>225</v>
      </c>
      <c r="F211" s="536">
        <v>1.1022361040390753E-2</v>
      </c>
      <c r="G211" s="537">
        <v>1174.9999999999984</v>
      </c>
      <c r="H211" s="538" t="s">
        <v>225</v>
      </c>
      <c r="I211" s="536">
        <v>0.22516508299058619</v>
      </c>
      <c r="J211" s="537">
        <v>30822.22</v>
      </c>
      <c r="K211" s="538" t="s">
        <v>225</v>
      </c>
      <c r="L211" s="536">
        <v>0.21457062269323771</v>
      </c>
      <c r="M211" s="537">
        <v>33695.19</v>
      </c>
      <c r="N211" s="538" t="s">
        <v>225</v>
      </c>
      <c r="O211" s="536">
        <v>-0.40202423392303993</v>
      </c>
      <c r="P211" s="537">
        <v>57189.679999999986</v>
      </c>
      <c r="Q211" s="538" t="s">
        <v>225</v>
      </c>
      <c r="R211" s="536">
        <v>9.7743094939227629E-2</v>
      </c>
      <c r="S211" s="537">
        <v>3877.8399999999961</v>
      </c>
      <c r="T211" s="538" t="s">
        <v>225</v>
      </c>
      <c r="U211" s="536">
        <v>0.19987633011668521</v>
      </c>
      <c r="V211" s="537">
        <v>10738.090000000006</v>
      </c>
      <c r="W211" s="538" t="s">
        <v>225</v>
      </c>
      <c r="X211" s="536">
        <v>-0.57861131921978182</v>
      </c>
      <c r="Y211" s="537">
        <v>-13940.279999999993</v>
      </c>
    </row>
    <row r="212" spans="1:25" ht="14.25" customHeight="1" x14ac:dyDescent="0.35">
      <c r="A212" s="465" t="s">
        <v>128</v>
      </c>
      <c r="B212" s="465"/>
      <c r="C212" s="45"/>
      <c r="D212" s="469">
        <v>0</v>
      </c>
      <c r="E212" s="465"/>
      <c r="F212" s="45"/>
      <c r="G212" s="469">
        <v>0</v>
      </c>
      <c r="H212" s="465"/>
      <c r="I212" s="45"/>
      <c r="J212" s="469">
        <v>0</v>
      </c>
      <c r="K212" s="465"/>
      <c r="L212" s="45"/>
      <c r="M212" s="469">
        <v>0</v>
      </c>
      <c r="N212" s="465"/>
      <c r="O212" s="45"/>
      <c r="P212" s="469">
        <v>0</v>
      </c>
      <c r="Q212" s="465"/>
      <c r="R212" s="45"/>
      <c r="S212" s="469">
        <v>0</v>
      </c>
      <c r="T212" s="465"/>
      <c r="U212" s="45"/>
      <c r="V212" s="469">
        <v>0</v>
      </c>
      <c r="W212" s="465"/>
      <c r="X212" s="45"/>
      <c r="Y212" s="469">
        <v>0</v>
      </c>
    </row>
    <row r="213" spans="1:25" ht="14.25" customHeight="1" x14ac:dyDescent="0.35">
      <c r="A213" s="465" t="s">
        <v>129</v>
      </c>
      <c r="B213" s="465"/>
      <c r="C213" s="45"/>
      <c r="D213" s="469">
        <v>0</v>
      </c>
      <c r="E213" s="465"/>
      <c r="F213" s="45"/>
      <c r="G213" s="469">
        <v>0</v>
      </c>
      <c r="H213" s="465"/>
      <c r="I213" s="45"/>
      <c r="J213" s="469">
        <v>0</v>
      </c>
      <c r="K213" s="465"/>
      <c r="L213" s="45"/>
      <c r="M213" s="469">
        <v>0</v>
      </c>
      <c r="N213" s="465"/>
      <c r="O213" s="45"/>
      <c r="P213" s="469">
        <v>0</v>
      </c>
      <c r="Q213" s="465"/>
      <c r="R213" s="45"/>
      <c r="S213" s="469">
        <v>0</v>
      </c>
      <c r="T213" s="465"/>
      <c r="U213" s="45"/>
      <c r="V213" s="469">
        <v>0</v>
      </c>
      <c r="W213" s="465"/>
      <c r="X213" s="45"/>
      <c r="Y213" s="469">
        <v>0</v>
      </c>
    </row>
    <row r="214" spans="1:25" ht="14.25" customHeight="1" x14ac:dyDescent="0.35">
      <c r="A214" s="456" t="s">
        <v>130</v>
      </c>
      <c r="B214" s="456"/>
      <c r="C214" s="546"/>
      <c r="D214" s="461">
        <v>0</v>
      </c>
      <c r="E214" s="456"/>
      <c r="F214" s="546"/>
      <c r="G214" s="461">
        <v>0</v>
      </c>
      <c r="H214" s="456"/>
      <c r="I214" s="546"/>
      <c r="J214" s="461">
        <v>0</v>
      </c>
      <c r="K214" s="456"/>
      <c r="L214" s="546"/>
      <c r="M214" s="461">
        <v>0</v>
      </c>
      <c r="N214" s="456"/>
      <c r="O214" s="546"/>
      <c r="P214" s="461">
        <v>1750</v>
      </c>
      <c r="Q214" s="456"/>
      <c r="R214" s="546"/>
      <c r="S214" s="461">
        <v>0</v>
      </c>
      <c r="T214" s="456"/>
      <c r="U214" s="546"/>
      <c r="V214" s="461">
        <v>1000</v>
      </c>
      <c r="W214" s="456"/>
      <c r="X214" s="546"/>
      <c r="Y214" s="461">
        <v>0</v>
      </c>
    </row>
    <row r="215" spans="1:25" ht="14.25" customHeight="1" x14ac:dyDescent="0.35">
      <c r="A215" s="465" t="s">
        <v>131</v>
      </c>
      <c r="B215" s="465"/>
      <c r="C215" s="45"/>
      <c r="D215" s="469">
        <v>0</v>
      </c>
      <c r="E215" s="465"/>
      <c r="F215" s="45"/>
      <c r="G215" s="469">
        <v>0</v>
      </c>
      <c r="H215" s="465"/>
      <c r="I215" s="45"/>
      <c r="J215" s="469">
        <v>0</v>
      </c>
      <c r="K215" s="465"/>
      <c r="L215" s="45"/>
      <c r="M215" s="469">
        <v>0</v>
      </c>
      <c r="N215" s="465"/>
      <c r="O215" s="45"/>
      <c r="P215" s="469">
        <v>0</v>
      </c>
      <c r="Q215" s="465"/>
      <c r="R215" s="45"/>
      <c r="S215" s="469">
        <v>0</v>
      </c>
      <c r="T215" s="465"/>
      <c r="U215" s="45"/>
      <c r="V215" s="469">
        <v>0</v>
      </c>
      <c r="W215" s="465"/>
      <c r="X215" s="45"/>
      <c r="Y215" s="469">
        <v>0</v>
      </c>
    </row>
    <row r="216" spans="1:25" ht="14.25" customHeight="1" x14ac:dyDescent="0.35">
      <c r="A216" s="465" t="s">
        <v>132</v>
      </c>
      <c r="B216" s="465"/>
      <c r="C216" s="45"/>
      <c r="D216" s="469">
        <v>0</v>
      </c>
      <c r="E216" s="465"/>
      <c r="F216" s="45"/>
      <c r="G216" s="469">
        <v>2036.72</v>
      </c>
      <c r="H216" s="465"/>
      <c r="I216" s="45"/>
      <c r="J216" s="469">
        <v>0</v>
      </c>
      <c r="K216" s="465"/>
      <c r="L216" s="45"/>
      <c r="M216" s="469">
        <v>0</v>
      </c>
      <c r="N216" s="465"/>
      <c r="O216" s="45"/>
      <c r="P216" s="469">
        <v>477.56000000000017</v>
      </c>
      <c r="Q216" s="465"/>
      <c r="R216" s="45"/>
      <c r="S216" s="469">
        <v>0</v>
      </c>
      <c r="T216" s="465"/>
      <c r="U216" s="45"/>
      <c r="V216" s="469">
        <v>0</v>
      </c>
      <c r="W216" s="465"/>
      <c r="X216" s="45"/>
      <c r="Y216" s="469">
        <v>0</v>
      </c>
    </row>
    <row r="217" spans="1:25" ht="14.25" customHeight="1" x14ac:dyDescent="0.35">
      <c r="A217" s="456" t="s">
        <v>133</v>
      </c>
      <c r="B217" s="456"/>
      <c r="C217" s="546"/>
      <c r="D217" s="461">
        <v>39.6</v>
      </c>
      <c r="E217" s="456"/>
      <c r="F217" s="546"/>
      <c r="G217" s="461">
        <v>0</v>
      </c>
      <c r="H217" s="456"/>
      <c r="I217" s="546"/>
      <c r="J217" s="461">
        <v>0</v>
      </c>
      <c r="K217" s="456"/>
      <c r="L217" s="546"/>
      <c r="M217" s="461">
        <v>488.65999999999997</v>
      </c>
      <c r="N217" s="456"/>
      <c r="O217" s="546"/>
      <c r="P217" s="461">
        <v>0</v>
      </c>
      <c r="Q217" s="456"/>
      <c r="R217" s="546"/>
      <c r="S217" s="461">
        <v>0</v>
      </c>
      <c r="T217" s="456"/>
      <c r="U217" s="546"/>
      <c r="V217" s="461">
        <v>0</v>
      </c>
      <c r="W217" s="456"/>
      <c r="X217" s="546"/>
      <c r="Y217" s="461">
        <v>0</v>
      </c>
    </row>
    <row r="218" spans="1:25" ht="14.25" customHeight="1" x14ac:dyDescent="0.35">
      <c r="A218" s="465" t="s">
        <v>134</v>
      </c>
      <c r="B218" s="465"/>
      <c r="C218" s="45"/>
      <c r="D218" s="469">
        <v>0</v>
      </c>
      <c r="E218" s="465"/>
      <c r="F218" s="45"/>
      <c r="G218" s="469">
        <v>0</v>
      </c>
      <c r="H218" s="465"/>
      <c r="I218" s="45"/>
      <c r="J218" s="469">
        <v>0</v>
      </c>
      <c r="K218" s="465"/>
      <c r="L218" s="45"/>
      <c r="M218" s="469">
        <v>0</v>
      </c>
      <c r="N218" s="465"/>
      <c r="O218" s="45"/>
      <c r="P218" s="469">
        <v>0</v>
      </c>
      <c r="Q218" s="465"/>
      <c r="R218" s="45"/>
      <c r="S218" s="469">
        <v>0</v>
      </c>
      <c r="T218" s="465"/>
      <c r="U218" s="45"/>
      <c r="V218" s="469">
        <v>0</v>
      </c>
      <c r="W218" s="465"/>
      <c r="X218" s="45"/>
      <c r="Y218" s="469">
        <v>0</v>
      </c>
    </row>
    <row r="219" spans="1:25" ht="14.25" customHeight="1" x14ac:dyDescent="0.35">
      <c r="A219" s="465" t="s">
        <v>135</v>
      </c>
      <c r="B219" s="465"/>
      <c r="C219" s="45"/>
      <c r="D219" s="469">
        <v>0</v>
      </c>
      <c r="E219" s="465"/>
      <c r="F219" s="45"/>
      <c r="G219" s="469">
        <v>0</v>
      </c>
      <c r="H219" s="465"/>
      <c r="I219" s="45"/>
      <c r="J219" s="469">
        <v>0</v>
      </c>
      <c r="K219" s="465"/>
      <c r="L219" s="45"/>
      <c r="M219" s="469">
        <v>0</v>
      </c>
      <c r="N219" s="465"/>
      <c r="O219" s="45"/>
      <c r="P219" s="469">
        <v>0</v>
      </c>
      <c r="Q219" s="465"/>
      <c r="R219" s="45"/>
      <c r="S219" s="469">
        <v>0</v>
      </c>
      <c r="T219" s="465"/>
      <c r="U219" s="45"/>
      <c r="V219" s="469">
        <v>0</v>
      </c>
      <c r="W219" s="465"/>
      <c r="X219" s="45"/>
      <c r="Y219" s="469">
        <v>0</v>
      </c>
    </row>
    <row r="220" spans="1:25" ht="14.25" customHeight="1" x14ac:dyDescent="0.35">
      <c r="A220" s="465" t="s">
        <v>136</v>
      </c>
      <c r="B220" s="465"/>
      <c r="C220" s="45"/>
      <c r="D220" s="469">
        <v>118</v>
      </c>
      <c r="E220" s="465"/>
      <c r="F220" s="45"/>
      <c r="G220" s="469">
        <v>0</v>
      </c>
      <c r="H220" s="465"/>
      <c r="I220" s="45"/>
      <c r="J220" s="469">
        <v>395</v>
      </c>
      <c r="K220" s="465"/>
      <c r="L220" s="45"/>
      <c r="M220" s="469">
        <v>344</v>
      </c>
      <c r="N220" s="465"/>
      <c r="O220" s="45"/>
      <c r="P220" s="469">
        <v>695</v>
      </c>
      <c r="Q220" s="465"/>
      <c r="R220" s="45"/>
      <c r="S220" s="469">
        <v>450</v>
      </c>
      <c r="T220" s="465"/>
      <c r="U220" s="45"/>
      <c r="V220" s="469">
        <v>250</v>
      </c>
      <c r="W220" s="465"/>
      <c r="X220" s="45"/>
      <c r="Y220" s="469">
        <v>250</v>
      </c>
    </row>
    <row r="221" spans="1:25" ht="14.25" customHeight="1" x14ac:dyDescent="0.35">
      <c r="A221" s="465" t="s">
        <v>137</v>
      </c>
      <c r="B221" s="465"/>
      <c r="C221" s="45"/>
      <c r="D221" s="469">
        <v>0</v>
      </c>
      <c r="E221" s="465"/>
      <c r="F221" s="45"/>
      <c r="G221" s="469">
        <v>0</v>
      </c>
      <c r="H221" s="465"/>
      <c r="I221" s="45"/>
      <c r="J221" s="469">
        <v>0</v>
      </c>
      <c r="K221" s="465"/>
      <c r="L221" s="45"/>
      <c r="M221" s="469">
        <v>0</v>
      </c>
      <c r="N221" s="465"/>
      <c r="O221" s="45"/>
      <c r="P221" s="469">
        <v>0</v>
      </c>
      <c r="Q221" s="465"/>
      <c r="R221" s="45"/>
      <c r="S221" s="469">
        <v>630</v>
      </c>
      <c r="T221" s="465"/>
      <c r="U221" s="45"/>
      <c r="V221" s="469">
        <v>0</v>
      </c>
      <c r="W221" s="465"/>
      <c r="X221" s="45"/>
      <c r="Y221" s="469">
        <v>0</v>
      </c>
    </row>
    <row r="222" spans="1:25" ht="14.25" customHeight="1" x14ac:dyDescent="0.35">
      <c r="A222" s="465" t="s">
        <v>138</v>
      </c>
      <c r="B222" s="465"/>
      <c r="C222" s="45"/>
      <c r="D222" s="469">
        <v>512.54999999999995</v>
      </c>
      <c r="E222" s="465"/>
      <c r="F222" s="45"/>
      <c r="G222" s="469">
        <v>516.42000000000007</v>
      </c>
      <c r="H222" s="465"/>
      <c r="I222" s="45"/>
      <c r="J222" s="469">
        <v>571.43000000000006</v>
      </c>
      <c r="K222" s="465"/>
      <c r="L222" s="45"/>
      <c r="M222" s="469">
        <v>378.19999999999982</v>
      </c>
      <c r="N222" s="465"/>
      <c r="O222" s="45"/>
      <c r="P222" s="469">
        <v>925.66000000000031</v>
      </c>
      <c r="Q222" s="465"/>
      <c r="R222" s="45"/>
      <c r="S222" s="469">
        <v>922.94999999999982</v>
      </c>
      <c r="T222" s="465"/>
      <c r="U222" s="45"/>
      <c r="V222" s="469">
        <v>397.59000000000015</v>
      </c>
      <c r="W222" s="465"/>
      <c r="X222" s="45"/>
      <c r="Y222" s="469">
        <v>357.26999999999953</v>
      </c>
    </row>
    <row r="223" spans="1:25" ht="14.25" customHeight="1" x14ac:dyDescent="0.35">
      <c r="A223" s="465" t="s">
        <v>139</v>
      </c>
      <c r="B223" s="465"/>
      <c r="C223" s="45"/>
      <c r="D223" s="469">
        <v>0</v>
      </c>
      <c r="E223" s="465"/>
      <c r="F223" s="45"/>
      <c r="G223" s="469">
        <v>0</v>
      </c>
      <c r="H223" s="465"/>
      <c r="I223" s="45"/>
      <c r="J223" s="469">
        <v>0</v>
      </c>
      <c r="K223" s="465"/>
      <c r="L223" s="45"/>
      <c r="M223" s="469">
        <v>0</v>
      </c>
      <c r="N223" s="465"/>
      <c r="O223" s="45"/>
      <c r="P223" s="469">
        <v>0</v>
      </c>
      <c r="Q223" s="465"/>
      <c r="R223" s="45"/>
      <c r="S223" s="469">
        <v>0</v>
      </c>
      <c r="T223" s="465"/>
      <c r="U223" s="45"/>
      <c r="V223" s="469">
        <v>0</v>
      </c>
      <c r="W223" s="465"/>
      <c r="X223" s="45"/>
      <c r="Y223" s="469">
        <v>0</v>
      </c>
    </row>
    <row r="224" spans="1:25" ht="14.25" customHeight="1" x14ac:dyDescent="0.35">
      <c r="A224" s="465" t="s">
        <v>140</v>
      </c>
      <c r="B224" s="465"/>
      <c r="C224" s="45"/>
      <c r="D224" s="469">
        <v>0</v>
      </c>
      <c r="E224" s="465"/>
      <c r="F224" s="45"/>
      <c r="G224" s="469">
        <v>0</v>
      </c>
      <c r="H224" s="465"/>
      <c r="I224" s="45"/>
      <c r="J224" s="469">
        <v>0</v>
      </c>
      <c r="K224" s="465"/>
      <c r="L224" s="45"/>
      <c r="M224" s="469">
        <v>0</v>
      </c>
      <c r="N224" s="465"/>
      <c r="O224" s="45"/>
      <c r="P224" s="469">
        <v>0</v>
      </c>
      <c r="Q224" s="465"/>
      <c r="R224" s="45"/>
      <c r="S224" s="469">
        <v>0</v>
      </c>
      <c r="T224" s="465"/>
      <c r="U224" s="45"/>
      <c r="V224" s="469">
        <v>0</v>
      </c>
      <c r="W224" s="465"/>
      <c r="X224" s="45"/>
      <c r="Y224" s="469">
        <v>0</v>
      </c>
    </row>
    <row r="225" spans="1:25" ht="14.25" customHeight="1" x14ac:dyDescent="0.35">
      <c r="A225" s="465" t="s">
        <v>141</v>
      </c>
      <c r="B225" s="465"/>
      <c r="C225" s="45"/>
      <c r="D225" s="469">
        <v>0</v>
      </c>
      <c r="E225" s="465"/>
      <c r="F225" s="45"/>
      <c r="G225" s="469">
        <v>0</v>
      </c>
      <c r="H225" s="465"/>
      <c r="I225" s="45"/>
      <c r="J225" s="469">
        <v>0</v>
      </c>
      <c r="K225" s="465"/>
      <c r="L225" s="45"/>
      <c r="M225" s="469">
        <v>0</v>
      </c>
      <c r="N225" s="465"/>
      <c r="O225" s="45"/>
      <c r="P225" s="469">
        <v>0</v>
      </c>
      <c r="Q225" s="465"/>
      <c r="R225" s="45"/>
      <c r="S225" s="469">
        <v>17.5</v>
      </c>
      <c r="T225" s="465"/>
      <c r="U225" s="45"/>
      <c r="V225" s="469">
        <v>17.5</v>
      </c>
      <c r="W225" s="465"/>
      <c r="X225" s="45"/>
      <c r="Y225" s="469">
        <v>17.5</v>
      </c>
    </row>
    <row r="226" spans="1:25" ht="14.25" customHeight="1" x14ac:dyDescent="0.35">
      <c r="A226" s="465" t="s">
        <v>56</v>
      </c>
      <c r="B226" s="465"/>
      <c r="C226" s="45"/>
      <c r="D226" s="469">
        <v>0</v>
      </c>
      <c r="E226" s="465"/>
      <c r="F226" s="45"/>
      <c r="G226" s="469">
        <v>0</v>
      </c>
      <c r="H226" s="465"/>
      <c r="I226" s="45"/>
      <c r="J226" s="469">
        <v>0</v>
      </c>
      <c r="K226" s="465"/>
      <c r="L226" s="45"/>
      <c r="M226" s="469">
        <v>0</v>
      </c>
      <c r="N226" s="465"/>
      <c r="O226" s="45"/>
      <c r="P226" s="469">
        <v>0</v>
      </c>
      <c r="Q226" s="465"/>
      <c r="R226" s="45"/>
      <c r="S226" s="469">
        <v>0</v>
      </c>
      <c r="T226" s="465"/>
      <c r="U226" s="45"/>
      <c r="V226" s="469">
        <v>0</v>
      </c>
      <c r="W226" s="465"/>
      <c r="X226" s="45"/>
      <c r="Y226" s="469">
        <v>0</v>
      </c>
    </row>
    <row r="227" spans="1:25" ht="14.25" customHeight="1" x14ac:dyDescent="0.35">
      <c r="A227" s="465" t="s">
        <v>56</v>
      </c>
      <c r="B227" s="465"/>
      <c r="C227" s="45"/>
      <c r="D227" s="469">
        <v>0</v>
      </c>
      <c r="E227" s="465"/>
      <c r="F227" s="45"/>
      <c r="G227" s="469">
        <v>0</v>
      </c>
      <c r="H227" s="465"/>
      <c r="I227" s="45"/>
      <c r="J227" s="469">
        <v>0</v>
      </c>
      <c r="K227" s="465"/>
      <c r="L227" s="45"/>
      <c r="M227" s="469">
        <v>0</v>
      </c>
      <c r="N227" s="465"/>
      <c r="O227" s="45"/>
      <c r="P227" s="469">
        <v>0</v>
      </c>
      <c r="Q227" s="465"/>
      <c r="R227" s="45"/>
      <c r="S227" s="469">
        <v>0</v>
      </c>
      <c r="T227" s="465"/>
      <c r="U227" s="45"/>
      <c r="V227" s="469">
        <v>0</v>
      </c>
      <c r="W227" s="465"/>
      <c r="X227" s="45"/>
      <c r="Y227" s="469">
        <v>0</v>
      </c>
    </row>
    <row r="228" spans="1:25" ht="14.25" customHeight="1" x14ac:dyDescent="0.35">
      <c r="A228" s="465" t="s">
        <v>56</v>
      </c>
      <c r="B228" s="465"/>
      <c r="C228" s="45"/>
      <c r="D228" s="469">
        <v>0</v>
      </c>
      <c r="E228" s="465"/>
      <c r="F228" s="45"/>
      <c r="G228" s="469">
        <v>0</v>
      </c>
      <c r="H228" s="465"/>
      <c r="I228" s="45"/>
      <c r="J228" s="469">
        <v>0</v>
      </c>
      <c r="K228" s="465"/>
      <c r="L228" s="45"/>
      <c r="M228" s="469">
        <v>0</v>
      </c>
      <c r="N228" s="465"/>
      <c r="O228" s="45"/>
      <c r="P228" s="469">
        <v>0</v>
      </c>
      <c r="Q228" s="465"/>
      <c r="R228" s="45"/>
      <c r="S228" s="469">
        <v>0</v>
      </c>
      <c r="T228" s="465"/>
      <c r="U228" s="45"/>
      <c r="V228" s="469">
        <v>0</v>
      </c>
      <c r="W228" s="465"/>
      <c r="X228" s="45"/>
      <c r="Y228" s="469">
        <v>0</v>
      </c>
    </row>
    <row r="229" spans="1:25" ht="14.25" customHeight="1" x14ac:dyDescent="0.4">
      <c r="A229" s="534" t="s">
        <v>142</v>
      </c>
      <c r="B229" s="538" t="s">
        <v>225</v>
      </c>
      <c r="C229" s="536">
        <v>6.2759351157370066E-3</v>
      </c>
      <c r="D229" s="537">
        <v>670.15</v>
      </c>
      <c r="E229" s="538" t="s">
        <v>225</v>
      </c>
      <c r="F229" s="536">
        <v>2.3950324141841096E-2</v>
      </c>
      <c r="G229" s="537">
        <v>2553.1400000000003</v>
      </c>
      <c r="H229" s="538" t="s">
        <v>225</v>
      </c>
      <c r="I229" s="536">
        <v>7.0600460042979452E-3</v>
      </c>
      <c r="J229" s="537">
        <v>966.43000000000006</v>
      </c>
      <c r="K229" s="538" t="s">
        <v>225</v>
      </c>
      <c r="L229" s="536">
        <v>7.7107440021657011E-3</v>
      </c>
      <c r="M229" s="537">
        <v>1210.8599999999997</v>
      </c>
      <c r="N229" s="538" t="s">
        <v>225</v>
      </c>
      <c r="O229" s="536">
        <v>-2.7051693547984906E-2</v>
      </c>
      <c r="P229" s="537">
        <v>3848.2200000000007</v>
      </c>
      <c r="Q229" s="538" t="s">
        <v>225</v>
      </c>
      <c r="R229" s="536">
        <v>5.0926556064706807E-2</v>
      </c>
      <c r="S229" s="537">
        <v>2020.4499999999998</v>
      </c>
      <c r="T229" s="538" t="s">
        <v>225</v>
      </c>
      <c r="U229" s="536">
        <v>3.0993601144523025E-2</v>
      </c>
      <c r="V229" s="537">
        <v>1665.0900000000001</v>
      </c>
      <c r="W229" s="538" t="s">
        <v>225</v>
      </c>
      <c r="X229" s="536">
        <v>2.5931975104441445E-2</v>
      </c>
      <c r="Y229" s="537">
        <v>624.76999999999953</v>
      </c>
    </row>
    <row r="230" spans="1:25" ht="14.25" customHeight="1" x14ac:dyDescent="0.35">
      <c r="A230" s="456"/>
      <c r="B230" s="456"/>
      <c r="C230" s="546"/>
      <c r="D230" s="461"/>
      <c r="E230" s="456"/>
      <c r="F230" s="546"/>
      <c r="G230" s="461"/>
      <c r="H230" s="456"/>
      <c r="I230" s="546"/>
      <c r="J230" s="461"/>
      <c r="K230" s="456"/>
      <c r="L230" s="546"/>
      <c r="M230" s="461"/>
      <c r="N230" s="456"/>
      <c r="O230" s="546"/>
      <c r="P230" s="461"/>
      <c r="Q230" s="456"/>
      <c r="R230" s="546"/>
      <c r="S230" s="461"/>
      <c r="T230" s="456"/>
      <c r="U230" s="546"/>
      <c r="V230" s="461"/>
      <c r="W230" s="456"/>
      <c r="X230" s="546"/>
      <c r="Y230" s="461"/>
    </row>
    <row r="231" spans="1:25" ht="14.25" customHeight="1" x14ac:dyDescent="0.4">
      <c r="A231" s="534" t="s">
        <v>143</v>
      </c>
      <c r="B231" s="538" t="s">
        <v>225</v>
      </c>
      <c r="C231" s="536">
        <v>0.70409876672700999</v>
      </c>
      <c r="D231" s="537">
        <v>75184.299999999988</v>
      </c>
      <c r="E231" s="538" t="s">
        <v>225</v>
      </c>
      <c r="F231" s="536">
        <v>5.4606840355311916E-2</v>
      </c>
      <c r="G231" s="537">
        <v>5821.1699999999983</v>
      </c>
      <c r="H231" s="538" t="s">
        <v>225</v>
      </c>
      <c r="I231" s="536">
        <v>0.34812726477513634</v>
      </c>
      <c r="J231" s="537">
        <v>47654.17</v>
      </c>
      <c r="K231" s="538" t="s">
        <v>225</v>
      </c>
      <c r="L231" s="536">
        <v>0.42138089474458518</v>
      </c>
      <c r="M231" s="537">
        <v>66171.73000000001</v>
      </c>
      <c r="N231" s="538" t="s">
        <v>225</v>
      </c>
      <c r="O231" s="536">
        <v>-2.0380588117154641</v>
      </c>
      <c r="P231" s="537">
        <v>289922.64999999997</v>
      </c>
      <c r="Q231" s="538" t="s">
        <v>225</v>
      </c>
      <c r="R231" s="536">
        <v>1.3142852461825965</v>
      </c>
      <c r="S231" s="537">
        <v>52142.69</v>
      </c>
      <c r="T231" s="538" t="s">
        <v>225</v>
      </c>
      <c r="U231" s="536">
        <v>0.95297287024507615</v>
      </c>
      <c r="V231" s="537">
        <v>51197.2</v>
      </c>
      <c r="W231" s="538" t="s">
        <v>225</v>
      </c>
      <c r="X231" s="536">
        <v>0.27719532720561102</v>
      </c>
      <c r="Y231" s="537">
        <v>6678.3700000000326</v>
      </c>
    </row>
    <row r="232" spans="1:25" ht="14.25" customHeight="1" x14ac:dyDescent="0.4">
      <c r="A232" s="465" t="s">
        <v>158</v>
      </c>
      <c r="B232" s="586"/>
      <c r="C232" s="585"/>
      <c r="D232" s="469">
        <v>0</v>
      </c>
      <c r="E232" s="586"/>
      <c r="F232" s="585"/>
      <c r="G232" s="469">
        <v>0</v>
      </c>
      <c r="H232" s="586"/>
      <c r="I232" s="585"/>
      <c r="J232" s="469">
        <v>0</v>
      </c>
      <c r="K232" s="586"/>
      <c r="L232" s="585"/>
      <c r="M232" s="469">
        <v>0</v>
      </c>
      <c r="N232" s="586"/>
      <c r="O232" s="585"/>
      <c r="P232" s="469">
        <v>0</v>
      </c>
      <c r="Q232" s="586"/>
      <c r="R232" s="585"/>
      <c r="S232" s="469">
        <v>0</v>
      </c>
      <c r="T232" s="586"/>
      <c r="U232" s="585"/>
      <c r="V232" s="469">
        <v>0</v>
      </c>
      <c r="W232" s="586"/>
      <c r="X232" s="585"/>
      <c r="Y232" s="469">
        <v>0</v>
      </c>
    </row>
    <row r="233" spans="1:25" ht="14.25" customHeight="1" x14ac:dyDescent="0.4">
      <c r="A233" s="465" t="s">
        <v>159</v>
      </c>
      <c r="B233" s="586"/>
      <c r="C233" s="585"/>
      <c r="D233" s="469">
        <v>0</v>
      </c>
      <c r="E233" s="586"/>
      <c r="F233" s="585"/>
      <c r="G233" s="469">
        <v>0</v>
      </c>
      <c r="H233" s="586"/>
      <c r="I233" s="585"/>
      <c r="J233" s="469">
        <v>0</v>
      </c>
      <c r="K233" s="586"/>
      <c r="L233" s="585"/>
      <c r="M233" s="469">
        <v>0</v>
      </c>
      <c r="N233" s="586"/>
      <c r="O233" s="585"/>
      <c r="P233" s="469">
        <v>0</v>
      </c>
      <c r="Q233" s="586"/>
      <c r="R233" s="585"/>
      <c r="S233" s="469">
        <v>0</v>
      </c>
      <c r="T233" s="586"/>
      <c r="U233" s="585"/>
      <c r="V233" s="469">
        <v>0</v>
      </c>
      <c r="W233" s="586"/>
      <c r="X233" s="585"/>
      <c r="Y233" s="469">
        <v>0</v>
      </c>
    </row>
    <row r="234" spans="1:25" ht="14.25" customHeight="1" x14ac:dyDescent="0.35">
      <c r="A234" s="465" t="s">
        <v>160</v>
      </c>
      <c r="B234" s="465"/>
      <c r="C234" s="45"/>
      <c r="D234" s="469">
        <v>0</v>
      </c>
      <c r="E234" s="465"/>
      <c r="F234" s="45"/>
      <c r="G234" s="469">
        <v>0</v>
      </c>
      <c r="H234" s="465"/>
      <c r="I234" s="45"/>
      <c r="J234" s="469">
        <v>0</v>
      </c>
      <c r="K234" s="465"/>
      <c r="L234" s="45"/>
      <c r="M234" s="469">
        <v>0</v>
      </c>
      <c r="N234" s="465"/>
      <c r="O234" s="45"/>
      <c r="P234" s="469">
        <v>0</v>
      </c>
      <c r="Q234" s="465"/>
      <c r="R234" s="45"/>
      <c r="S234" s="469">
        <v>0</v>
      </c>
      <c r="T234" s="465"/>
      <c r="U234" s="45"/>
      <c r="V234" s="469">
        <v>0</v>
      </c>
      <c r="W234" s="465"/>
      <c r="X234" s="45"/>
      <c r="Y234" s="469">
        <v>0</v>
      </c>
    </row>
    <row r="235" spans="1:25" ht="14.25" customHeight="1" x14ac:dyDescent="0.35">
      <c r="A235" s="465" t="s">
        <v>148</v>
      </c>
      <c r="B235" s="552"/>
      <c r="C235" s="549"/>
      <c r="D235" s="469">
        <v>0</v>
      </c>
      <c r="E235" s="552"/>
      <c r="F235" s="549"/>
      <c r="G235" s="469">
        <v>0</v>
      </c>
      <c r="H235" s="552"/>
      <c r="I235" s="549"/>
      <c r="J235" s="469">
        <v>0</v>
      </c>
      <c r="K235" s="552"/>
      <c r="L235" s="549"/>
      <c r="M235" s="469">
        <v>0</v>
      </c>
      <c r="N235" s="552"/>
      <c r="O235" s="549"/>
      <c r="P235" s="469">
        <v>0</v>
      </c>
      <c r="Q235" s="552"/>
      <c r="R235" s="549"/>
      <c r="S235" s="469">
        <v>0</v>
      </c>
      <c r="T235" s="552"/>
      <c r="U235" s="549"/>
      <c r="V235" s="469">
        <v>0</v>
      </c>
      <c r="W235" s="552"/>
      <c r="X235" s="549"/>
      <c r="Y235" s="469">
        <v>0</v>
      </c>
    </row>
    <row r="236" spans="1:25" ht="14.25" customHeight="1" x14ac:dyDescent="0.35">
      <c r="A236" s="465" t="s">
        <v>56</v>
      </c>
      <c r="B236" s="465"/>
      <c r="C236" s="45"/>
      <c r="D236" s="469">
        <v>0</v>
      </c>
      <c r="E236" s="465"/>
      <c r="F236" s="45"/>
      <c r="G236" s="469">
        <v>0</v>
      </c>
      <c r="H236" s="465"/>
      <c r="I236" s="45"/>
      <c r="J236" s="469">
        <v>0</v>
      </c>
      <c r="K236" s="465"/>
      <c r="L236" s="45"/>
      <c r="M236" s="469">
        <v>0</v>
      </c>
      <c r="N236" s="465"/>
      <c r="O236" s="45"/>
      <c r="P236" s="469">
        <v>0</v>
      </c>
      <c r="Q236" s="465"/>
      <c r="R236" s="45"/>
      <c r="S236" s="469">
        <v>0</v>
      </c>
      <c r="T236" s="465"/>
      <c r="U236" s="45"/>
      <c r="V236" s="469">
        <v>0</v>
      </c>
      <c r="W236" s="465"/>
      <c r="X236" s="45"/>
      <c r="Y236" s="469">
        <v>0</v>
      </c>
    </row>
    <row r="237" spans="1:25" ht="14.25" customHeight="1" x14ac:dyDescent="0.35">
      <c r="A237" s="465" t="s">
        <v>56</v>
      </c>
      <c r="B237" s="465"/>
      <c r="C237" s="45"/>
      <c r="D237" s="469">
        <v>0</v>
      </c>
      <c r="E237" s="465"/>
      <c r="F237" s="45"/>
      <c r="G237" s="469">
        <v>0</v>
      </c>
      <c r="H237" s="465"/>
      <c r="I237" s="45"/>
      <c r="J237" s="469">
        <v>0</v>
      </c>
      <c r="K237" s="465"/>
      <c r="L237" s="45"/>
      <c r="M237" s="469">
        <v>0</v>
      </c>
      <c r="N237" s="465"/>
      <c r="O237" s="45"/>
      <c r="P237" s="469">
        <v>0</v>
      </c>
      <c r="Q237" s="465"/>
      <c r="R237" s="45"/>
      <c r="S237" s="469">
        <v>0</v>
      </c>
      <c r="T237" s="465"/>
      <c r="U237" s="45"/>
      <c r="V237" s="469">
        <v>0</v>
      </c>
      <c r="W237" s="465"/>
      <c r="X237" s="45"/>
      <c r="Y237" s="469">
        <v>0</v>
      </c>
    </row>
    <row r="238" spans="1:25" ht="14.25" customHeight="1" x14ac:dyDescent="0.35">
      <c r="A238" s="456" t="s">
        <v>56</v>
      </c>
      <c r="B238" s="465"/>
      <c r="C238" s="45"/>
      <c r="D238" s="469">
        <v>0</v>
      </c>
      <c r="E238" s="465"/>
      <c r="F238" s="45"/>
      <c r="G238" s="469">
        <v>0</v>
      </c>
      <c r="H238" s="465"/>
      <c r="I238" s="45"/>
      <c r="J238" s="469">
        <v>0</v>
      </c>
      <c r="K238" s="465"/>
      <c r="L238" s="45"/>
      <c r="M238" s="469">
        <v>0</v>
      </c>
      <c r="N238" s="465"/>
      <c r="O238" s="45"/>
      <c r="P238" s="469">
        <v>0</v>
      </c>
      <c r="Q238" s="465"/>
      <c r="R238" s="45"/>
      <c r="S238" s="469">
        <v>0</v>
      </c>
      <c r="T238" s="465"/>
      <c r="U238" s="45"/>
      <c r="V238" s="469">
        <v>0</v>
      </c>
      <c r="W238" s="465"/>
      <c r="X238" s="45"/>
      <c r="Y238" s="469">
        <v>0</v>
      </c>
    </row>
    <row r="239" spans="1:25" ht="14.25" customHeight="1" x14ac:dyDescent="0.4">
      <c r="A239" s="534" t="s">
        <v>149</v>
      </c>
      <c r="B239" s="538"/>
      <c r="C239" s="536"/>
      <c r="D239" s="537">
        <v>0</v>
      </c>
      <c r="E239" s="538"/>
      <c r="F239" s="536"/>
      <c r="G239" s="537">
        <v>0</v>
      </c>
      <c r="H239" s="538"/>
      <c r="I239" s="536"/>
      <c r="J239" s="537">
        <v>0</v>
      </c>
      <c r="K239" s="538"/>
      <c r="L239" s="536"/>
      <c r="M239" s="537">
        <v>0</v>
      </c>
      <c r="N239" s="538"/>
      <c r="O239" s="536"/>
      <c r="P239" s="537">
        <v>0</v>
      </c>
      <c r="Q239" s="538"/>
      <c r="R239" s="536"/>
      <c r="S239" s="537">
        <v>0</v>
      </c>
      <c r="T239" s="538"/>
      <c r="U239" s="536"/>
      <c r="V239" s="537">
        <v>0</v>
      </c>
      <c r="W239" s="538"/>
      <c r="X239" s="536"/>
      <c r="Y239" s="537">
        <v>0</v>
      </c>
    </row>
    <row r="240" spans="1:25" ht="14.25" customHeight="1" x14ac:dyDescent="0.35">
      <c r="A240" s="465"/>
      <c r="B240" s="465"/>
      <c r="C240" s="45"/>
      <c r="D240" s="469"/>
      <c r="E240" s="465"/>
      <c r="F240" s="45"/>
      <c r="G240" s="469"/>
      <c r="H240" s="465"/>
      <c r="I240" s="45"/>
      <c r="J240" s="469"/>
      <c r="K240" s="465"/>
      <c r="L240" s="45"/>
      <c r="M240" s="469"/>
      <c r="N240" s="465"/>
      <c r="O240" s="45"/>
      <c r="P240" s="469"/>
      <c r="Q240" s="465"/>
      <c r="R240" s="45"/>
      <c r="S240" s="469"/>
      <c r="T240" s="465"/>
      <c r="U240" s="45"/>
      <c r="V240" s="469"/>
      <c r="W240" s="465"/>
      <c r="X240" s="45"/>
      <c r="Y240" s="469"/>
    </row>
    <row r="241" spans="1:25" ht="14.25" customHeight="1" x14ac:dyDescent="0.4">
      <c r="A241" s="561" t="s">
        <v>150</v>
      </c>
      <c r="B241" s="565"/>
      <c r="C241" s="563"/>
      <c r="D241" s="564">
        <v>114282.51999999984</v>
      </c>
      <c r="E241" s="565"/>
      <c r="F241" s="563"/>
      <c r="G241" s="564">
        <v>60706.560000000216</v>
      </c>
      <c r="H241" s="565"/>
      <c r="I241" s="563"/>
      <c r="J241" s="564">
        <v>152044.9199999994</v>
      </c>
      <c r="K241" s="565"/>
      <c r="L241" s="563"/>
      <c r="M241" s="564">
        <v>191762.49000000159</v>
      </c>
      <c r="N241" s="565"/>
      <c r="O241" s="563"/>
      <c r="P241" s="564">
        <v>90242.680000000575</v>
      </c>
      <c r="Q241" s="565"/>
      <c r="R241" s="563"/>
      <c r="S241" s="564">
        <v>16559.569999998843</v>
      </c>
      <c r="T241" s="565"/>
      <c r="U241" s="563"/>
      <c r="V241" s="564">
        <v>-51218.899999996458</v>
      </c>
      <c r="W241" s="565"/>
      <c r="X241" s="563"/>
      <c r="Y241" s="564">
        <v>-22580.300000001596</v>
      </c>
    </row>
    <row r="242" spans="1:25" ht="14.25" customHeight="1" x14ac:dyDescent="0.25">
      <c r="A242" s="40"/>
      <c r="B242" s="40"/>
      <c r="C242" s="40"/>
      <c r="D242" s="522"/>
      <c r="E242" s="40"/>
      <c r="F242" s="40"/>
      <c r="G242" s="522"/>
      <c r="H242" s="40"/>
      <c r="I242" s="40"/>
      <c r="J242" s="522"/>
      <c r="K242" s="40"/>
      <c r="L242" s="40"/>
      <c r="M242" s="522"/>
      <c r="N242" s="40"/>
      <c r="O242" s="40"/>
      <c r="P242" s="522"/>
      <c r="Q242" s="40"/>
      <c r="R242" s="40"/>
      <c r="S242" s="522"/>
      <c r="T242" s="40"/>
      <c r="U242" s="40"/>
      <c r="V242" s="522"/>
      <c r="W242" s="40"/>
      <c r="X242" s="40"/>
      <c r="Y242" s="522"/>
    </row>
    <row r="243" spans="1:25" ht="14.25" customHeight="1" x14ac:dyDescent="0.25">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row>
    <row r="244" spans="1:25" ht="14.25" customHeight="1" x14ac:dyDescent="0.6">
      <c r="A244" s="437" t="s">
        <v>1</v>
      </c>
      <c r="B244" s="437"/>
      <c r="C244" s="440" t="s">
        <v>161</v>
      </c>
      <c r="D244" s="438"/>
      <c r="E244" s="437"/>
      <c r="F244" s="440" t="s">
        <v>161</v>
      </c>
      <c r="G244" s="438"/>
      <c r="H244" s="437"/>
      <c r="I244" s="440" t="s">
        <v>161</v>
      </c>
      <c r="J244" s="438"/>
      <c r="K244" s="437"/>
      <c r="L244" s="440" t="s">
        <v>161</v>
      </c>
      <c r="M244" s="438"/>
      <c r="N244" s="437"/>
      <c r="O244" s="440" t="s">
        <v>161</v>
      </c>
      <c r="P244" s="438"/>
      <c r="Q244" s="437"/>
      <c r="R244" s="440" t="s">
        <v>161</v>
      </c>
      <c r="S244" s="438"/>
      <c r="T244" s="437"/>
      <c r="U244" s="440" t="s">
        <v>161</v>
      </c>
      <c r="V244" s="438"/>
      <c r="W244" s="437"/>
      <c r="X244" s="440" t="s">
        <v>161</v>
      </c>
      <c r="Y244" s="438"/>
    </row>
    <row r="245" spans="1:25" ht="14.25" customHeight="1" x14ac:dyDescent="0.25">
      <c r="A245" s="39"/>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row>
    <row r="246" spans="1:25" ht="14.25" customHeight="1" x14ac:dyDescent="0.4">
      <c r="A246" s="448"/>
      <c r="B246" s="881" t="s">
        <v>775</v>
      </c>
      <c r="C246" s="882"/>
      <c r="D246" s="883"/>
      <c r="E246" s="881" t="s">
        <v>775</v>
      </c>
      <c r="F246" s="882"/>
      <c r="G246" s="883"/>
      <c r="H246" s="881" t="s">
        <v>775</v>
      </c>
      <c r="I246" s="882"/>
      <c r="J246" s="883"/>
      <c r="K246" s="881" t="s">
        <v>775</v>
      </c>
      <c r="L246" s="882"/>
      <c r="M246" s="883"/>
      <c r="N246" s="881" t="s">
        <v>775</v>
      </c>
      <c r="O246" s="882"/>
      <c r="P246" s="883"/>
      <c r="Q246" s="881" t="s">
        <v>775</v>
      </c>
      <c r="R246" s="882"/>
      <c r="S246" s="883"/>
      <c r="T246" s="881" t="s">
        <v>775</v>
      </c>
      <c r="U246" s="882"/>
      <c r="V246" s="883"/>
      <c r="W246" s="881" t="s">
        <v>775</v>
      </c>
      <c r="X246" s="882"/>
      <c r="Y246" s="883"/>
    </row>
    <row r="247" spans="1:25" ht="14.25" customHeight="1" x14ac:dyDescent="0.35">
      <c r="A247" s="465"/>
      <c r="B247" s="589" t="s">
        <v>221</v>
      </c>
      <c r="C247" s="41" t="s">
        <v>222</v>
      </c>
      <c r="D247" s="590" t="s">
        <v>95</v>
      </c>
      <c r="E247" s="589" t="s">
        <v>221</v>
      </c>
      <c r="F247" s="41" t="s">
        <v>222</v>
      </c>
      <c r="G247" s="590" t="s">
        <v>95</v>
      </c>
      <c r="H247" s="589" t="s">
        <v>221</v>
      </c>
      <c r="I247" s="41" t="s">
        <v>222</v>
      </c>
      <c r="J247" s="590" t="s">
        <v>95</v>
      </c>
      <c r="K247" s="589" t="s">
        <v>221</v>
      </c>
      <c r="L247" s="41" t="s">
        <v>222</v>
      </c>
      <c r="M247" s="590" t="s">
        <v>95</v>
      </c>
      <c r="N247" s="589" t="s">
        <v>221</v>
      </c>
      <c r="O247" s="41" t="s">
        <v>222</v>
      </c>
      <c r="P247" s="590" t="s">
        <v>95</v>
      </c>
      <c r="Q247" s="589" t="s">
        <v>221</v>
      </c>
      <c r="R247" s="41" t="s">
        <v>222</v>
      </c>
      <c r="S247" s="590" t="s">
        <v>95</v>
      </c>
      <c r="T247" s="589" t="s">
        <v>221</v>
      </c>
      <c r="U247" s="41" t="s">
        <v>222</v>
      </c>
      <c r="V247" s="590" t="s">
        <v>95</v>
      </c>
      <c r="W247" s="589" t="s">
        <v>221</v>
      </c>
      <c r="X247" s="41" t="s">
        <v>222</v>
      </c>
      <c r="Y247" s="590" t="s">
        <v>95</v>
      </c>
    </row>
    <row r="248" spans="1:25" ht="14.25" customHeight="1" x14ac:dyDescent="0.35">
      <c r="A248" s="465" t="s">
        <v>162</v>
      </c>
      <c r="B248" s="467">
        <v>169</v>
      </c>
      <c r="C248" s="468">
        <v>60750.399999999994</v>
      </c>
      <c r="D248" s="469">
        <v>46786.229999999989</v>
      </c>
      <c r="E248" s="467">
        <v>163</v>
      </c>
      <c r="F248" s="468">
        <v>76891.16</v>
      </c>
      <c r="G248" s="469">
        <v>60938.62000000001</v>
      </c>
      <c r="H248" s="467">
        <v>218</v>
      </c>
      <c r="I248" s="468">
        <v>76018.979999999981</v>
      </c>
      <c r="J248" s="469">
        <v>59583.289999999979</v>
      </c>
      <c r="K248" s="467">
        <v>332</v>
      </c>
      <c r="L248" s="468">
        <v>73194.650000000038</v>
      </c>
      <c r="M248" s="469">
        <v>53950.030000000042</v>
      </c>
      <c r="N248" s="467">
        <v>253</v>
      </c>
      <c r="O248" s="468">
        <v>40031.38999999997</v>
      </c>
      <c r="P248" s="469">
        <v>25708.519999999968</v>
      </c>
      <c r="Q248" s="467">
        <v>248</v>
      </c>
      <c r="R248" s="468">
        <v>57146.119999999981</v>
      </c>
      <c r="S248" s="469">
        <v>40017.849999999984</v>
      </c>
      <c r="T248" s="467">
        <v>235</v>
      </c>
      <c r="U248" s="468">
        <v>55313.92000000002</v>
      </c>
      <c r="V248" s="469">
        <v>37769.390000000007</v>
      </c>
      <c r="W248" s="467">
        <v>207</v>
      </c>
      <c r="X248" s="468">
        <v>43729.439999999988</v>
      </c>
      <c r="Y248" s="469">
        <v>29770.659999999993</v>
      </c>
    </row>
    <row r="249" spans="1:25" ht="14.25" customHeight="1" x14ac:dyDescent="0.35">
      <c r="A249" s="465" t="s">
        <v>163</v>
      </c>
      <c r="B249" s="471"/>
      <c r="C249" s="45"/>
      <c r="D249" s="499">
        <v>0.77013863283204709</v>
      </c>
      <c r="E249" s="471"/>
      <c r="F249" s="45"/>
      <c r="G249" s="499">
        <v>0.79253089691974998</v>
      </c>
      <c r="H249" s="471"/>
      <c r="I249" s="45"/>
      <c r="J249" s="499">
        <v>0.78379491542769963</v>
      </c>
      <c r="K249" s="471"/>
      <c r="L249" s="45"/>
      <c r="M249" s="499">
        <v>0.73707613876150802</v>
      </c>
      <c r="N249" s="471"/>
      <c r="O249" s="45"/>
      <c r="P249" s="499">
        <v>0.64220902646648015</v>
      </c>
      <c r="Q249" s="471"/>
      <c r="R249" s="45"/>
      <c r="S249" s="499">
        <v>0.70027238944656256</v>
      </c>
      <c r="T249" s="471"/>
      <c r="U249" s="45"/>
      <c r="V249" s="499">
        <v>0.68281889983570132</v>
      </c>
      <c r="W249" s="471"/>
      <c r="X249" s="45"/>
      <c r="Y249" s="499">
        <v>0.68079216198515236</v>
      </c>
    </row>
    <row r="250" spans="1:25" ht="14.25" customHeight="1" x14ac:dyDescent="0.35">
      <c r="A250" s="456"/>
      <c r="B250" s="601"/>
      <c r="C250" s="600">
        <v>359.46982248520709</v>
      </c>
      <c r="D250" s="593"/>
      <c r="E250" s="601"/>
      <c r="F250" s="600">
        <v>471.72490797546016</v>
      </c>
      <c r="G250" s="593"/>
      <c r="H250" s="601"/>
      <c r="I250" s="600">
        <v>348.71091743119257</v>
      </c>
      <c r="J250" s="593"/>
      <c r="K250" s="601"/>
      <c r="L250" s="600">
        <v>220.46581325301216</v>
      </c>
      <c r="M250" s="593"/>
      <c r="N250" s="601"/>
      <c r="O250" s="600">
        <v>158.22683794466391</v>
      </c>
      <c r="P250" s="593"/>
      <c r="Q250" s="601"/>
      <c r="R250" s="600">
        <v>230.42790322580638</v>
      </c>
      <c r="S250" s="593"/>
      <c r="T250" s="601"/>
      <c r="U250" s="600">
        <v>235.37838297872349</v>
      </c>
      <c r="V250" s="593"/>
      <c r="W250" s="601"/>
      <c r="X250" s="600">
        <v>211.25333333333327</v>
      </c>
      <c r="Y250" s="593"/>
    </row>
    <row r="251" spans="1:25" ht="14.25" customHeight="1" x14ac:dyDescent="0.35">
      <c r="A251" s="451" t="s">
        <v>164</v>
      </c>
      <c r="B251" s="467">
        <v>274</v>
      </c>
      <c r="C251" s="504">
        <v>48069.68</v>
      </c>
      <c r="D251" s="469">
        <v>33878.25</v>
      </c>
      <c r="E251" s="467">
        <v>282</v>
      </c>
      <c r="F251" s="504">
        <v>50027.9</v>
      </c>
      <c r="G251" s="469">
        <v>34974.630000000005</v>
      </c>
      <c r="H251" s="467">
        <v>356</v>
      </c>
      <c r="I251" s="504">
        <v>69999.569999999992</v>
      </c>
      <c r="J251" s="469">
        <v>48723.76999999999</v>
      </c>
      <c r="K251" s="467">
        <v>298</v>
      </c>
      <c r="L251" s="504">
        <v>50225.630000000005</v>
      </c>
      <c r="M251" s="469">
        <v>33679.180000000008</v>
      </c>
      <c r="N251" s="467">
        <v>229</v>
      </c>
      <c r="O251" s="504">
        <v>31591</v>
      </c>
      <c r="P251" s="469">
        <v>20777.069999999992</v>
      </c>
      <c r="Q251" s="467">
        <v>381</v>
      </c>
      <c r="R251" s="504">
        <v>70178.250000000029</v>
      </c>
      <c r="S251" s="469">
        <v>42852.080000000031</v>
      </c>
      <c r="T251" s="467">
        <v>249</v>
      </c>
      <c r="U251" s="504">
        <v>40258.299999999988</v>
      </c>
      <c r="V251" s="469">
        <v>25248.279999999984</v>
      </c>
      <c r="W251" s="467">
        <v>359</v>
      </c>
      <c r="X251" s="504">
        <v>58148.549999999988</v>
      </c>
      <c r="Y251" s="469">
        <v>36946.75</v>
      </c>
    </row>
    <row r="252" spans="1:25" ht="14.25" customHeight="1" x14ac:dyDescent="0.35">
      <c r="A252" s="465" t="s">
        <v>163</v>
      </c>
      <c r="B252" s="465"/>
      <c r="C252" s="45"/>
      <c r="D252" s="499">
        <v>0.70477377839835842</v>
      </c>
      <c r="E252" s="465"/>
      <c r="F252" s="45"/>
      <c r="G252" s="499">
        <v>0.69910250080455116</v>
      </c>
      <c r="H252" s="465"/>
      <c r="I252" s="45"/>
      <c r="J252" s="499">
        <v>0.6960581329285308</v>
      </c>
      <c r="K252" s="465"/>
      <c r="L252" s="45"/>
      <c r="M252" s="499">
        <v>0.67055764158657649</v>
      </c>
      <c r="N252" s="465"/>
      <c r="O252" s="45"/>
      <c r="P252" s="499">
        <v>0.65768953182868517</v>
      </c>
      <c r="Q252" s="465"/>
      <c r="R252" s="45"/>
      <c r="S252" s="499">
        <v>0.61061767712931014</v>
      </c>
      <c r="T252" s="465"/>
      <c r="U252" s="45"/>
      <c r="V252" s="499">
        <v>0.62715713281484786</v>
      </c>
      <c r="W252" s="465"/>
      <c r="X252" s="45"/>
      <c r="Y252" s="499">
        <v>0.63538557711241306</v>
      </c>
    </row>
    <row r="253" spans="1:25" ht="14.25" customHeight="1" x14ac:dyDescent="0.35">
      <c r="A253" s="456"/>
      <c r="B253" s="601"/>
      <c r="C253" s="600">
        <v>175.43678832116788</v>
      </c>
      <c r="D253" s="593"/>
      <c r="E253" s="601"/>
      <c r="F253" s="600">
        <v>177.40390070921987</v>
      </c>
      <c r="G253" s="593"/>
      <c r="H253" s="601"/>
      <c r="I253" s="600">
        <v>196.62800561797749</v>
      </c>
      <c r="J253" s="593"/>
      <c r="K253" s="601"/>
      <c r="L253" s="600">
        <v>168.54238255033559</v>
      </c>
      <c r="M253" s="593"/>
      <c r="N253" s="601"/>
      <c r="O253" s="600">
        <v>137.95196506550218</v>
      </c>
      <c r="P253" s="593"/>
      <c r="Q253" s="601"/>
      <c r="R253" s="600">
        <v>184.19488188976385</v>
      </c>
      <c r="S253" s="593"/>
      <c r="T253" s="601"/>
      <c r="U253" s="600">
        <v>161.67991967871481</v>
      </c>
      <c r="V253" s="593"/>
      <c r="W253" s="601"/>
      <c r="X253" s="600">
        <v>161.9736768802228</v>
      </c>
      <c r="Y253" s="593"/>
    </row>
    <row r="254" spans="1:25" ht="14.25" customHeight="1" x14ac:dyDescent="0.35">
      <c r="A254" s="465" t="s">
        <v>165</v>
      </c>
      <c r="B254" s="467">
        <v>406</v>
      </c>
      <c r="C254" s="504">
        <v>61630.53</v>
      </c>
      <c r="D254" s="469">
        <v>44861.909999999996</v>
      </c>
      <c r="E254" s="467">
        <v>513</v>
      </c>
      <c r="F254" s="504">
        <v>77786.700000000012</v>
      </c>
      <c r="G254" s="469">
        <v>58252.430000000008</v>
      </c>
      <c r="H254" s="467">
        <v>691</v>
      </c>
      <c r="I254" s="504">
        <v>91508.37</v>
      </c>
      <c r="J254" s="469">
        <v>66933.26999999999</v>
      </c>
      <c r="K254" s="467">
        <v>585</v>
      </c>
      <c r="L254" s="504">
        <v>80845.829999999987</v>
      </c>
      <c r="M254" s="469">
        <v>59406.369999999988</v>
      </c>
      <c r="N254" s="467">
        <v>441</v>
      </c>
      <c r="O254" s="504">
        <v>75052.919999999984</v>
      </c>
      <c r="P254" s="469">
        <v>56118.109999999986</v>
      </c>
      <c r="Q254" s="467">
        <v>468</v>
      </c>
      <c r="R254" s="504">
        <v>77739.280000000057</v>
      </c>
      <c r="S254" s="469">
        <v>56090.140000000058</v>
      </c>
      <c r="T254" s="467">
        <v>378</v>
      </c>
      <c r="U254" s="504">
        <v>62176.879999999976</v>
      </c>
      <c r="V254" s="469">
        <v>45266.029999999977</v>
      </c>
      <c r="W254" s="467">
        <v>366</v>
      </c>
      <c r="X254" s="504">
        <v>65529.689999999973</v>
      </c>
      <c r="Y254" s="469">
        <v>48806.069999999963</v>
      </c>
    </row>
    <row r="255" spans="1:25" ht="14.25" customHeight="1" x14ac:dyDescent="0.35">
      <c r="A255" s="465" t="s">
        <v>163</v>
      </c>
      <c r="B255" s="471"/>
      <c r="C255" s="580"/>
      <c r="D255" s="499">
        <v>0.7279169917896211</v>
      </c>
      <c r="E255" s="471"/>
      <c r="F255" s="580"/>
      <c r="G255" s="499">
        <v>0.74887390775029661</v>
      </c>
      <c r="H255" s="471"/>
      <c r="I255" s="580"/>
      <c r="J255" s="499">
        <v>0.73144423837950556</v>
      </c>
      <c r="K255" s="471"/>
      <c r="L255" s="580"/>
      <c r="M255" s="499">
        <v>0.73481056475021655</v>
      </c>
      <c r="N255" s="471"/>
      <c r="O255" s="580"/>
      <c r="P255" s="499">
        <v>0.74771387975311288</v>
      </c>
      <c r="Q255" s="471"/>
      <c r="R255" s="580"/>
      <c r="S255" s="499">
        <v>0.7215160726983838</v>
      </c>
      <c r="T255" s="471"/>
      <c r="U255" s="580"/>
      <c r="V255" s="499">
        <v>0.72802028664030738</v>
      </c>
      <c r="W255" s="471"/>
      <c r="X255" s="580"/>
      <c r="Y255" s="499">
        <v>0.74479323799639496</v>
      </c>
    </row>
    <row r="256" spans="1:25" ht="14.25" customHeight="1" x14ac:dyDescent="0.35">
      <c r="A256" s="465"/>
      <c r="B256" s="601"/>
      <c r="C256" s="600">
        <v>151.79933497536945</v>
      </c>
      <c r="D256" s="593"/>
      <c r="E256" s="601"/>
      <c r="F256" s="600">
        <v>151.63099415204681</v>
      </c>
      <c r="G256" s="593"/>
      <c r="H256" s="601"/>
      <c r="I256" s="600">
        <v>132.4289001447178</v>
      </c>
      <c r="J256" s="593"/>
      <c r="K256" s="601"/>
      <c r="L256" s="600">
        <v>138.19799999999998</v>
      </c>
      <c r="M256" s="593"/>
      <c r="N256" s="601"/>
      <c r="O256" s="600">
        <v>170.18802721088431</v>
      </c>
      <c r="P256" s="593"/>
      <c r="Q256" s="601"/>
      <c r="R256" s="600">
        <v>166.10957264957278</v>
      </c>
      <c r="S256" s="593"/>
      <c r="T256" s="601"/>
      <c r="U256" s="600">
        <v>164.48910052910045</v>
      </c>
      <c r="V256" s="593"/>
      <c r="W256" s="601"/>
      <c r="X256" s="600">
        <v>179.04286885245895</v>
      </c>
      <c r="Y256" s="593"/>
    </row>
    <row r="257" spans="1:25" ht="14.25" customHeight="1" x14ac:dyDescent="0.35">
      <c r="A257" s="451" t="s">
        <v>166</v>
      </c>
      <c r="B257" s="467">
        <v>0</v>
      </c>
      <c r="C257" s="504">
        <v>0</v>
      </c>
      <c r="D257" s="505">
        <v>0</v>
      </c>
      <c r="E257" s="467">
        <v>0</v>
      </c>
      <c r="F257" s="504">
        <v>0</v>
      </c>
      <c r="G257" s="505">
        <v>0</v>
      </c>
      <c r="H257" s="467">
        <v>0</v>
      </c>
      <c r="I257" s="504">
        <v>0</v>
      </c>
      <c r="J257" s="505">
        <v>0</v>
      </c>
      <c r="K257" s="467">
        <v>0</v>
      </c>
      <c r="L257" s="504">
        <v>0</v>
      </c>
      <c r="M257" s="505">
        <v>0</v>
      </c>
      <c r="N257" s="467">
        <v>0</v>
      </c>
      <c r="O257" s="504">
        <v>0</v>
      </c>
      <c r="P257" s="505">
        <v>0</v>
      </c>
      <c r="Q257" s="467">
        <v>0</v>
      </c>
      <c r="R257" s="504">
        <v>0</v>
      </c>
      <c r="S257" s="505">
        <v>0</v>
      </c>
      <c r="T257" s="467">
        <v>0</v>
      </c>
      <c r="U257" s="504">
        <v>0</v>
      </c>
      <c r="V257" s="505">
        <v>0</v>
      </c>
      <c r="W257" s="467">
        <v>0</v>
      </c>
      <c r="X257" s="504">
        <v>0</v>
      </c>
      <c r="Y257" s="505">
        <v>0</v>
      </c>
    </row>
    <row r="258" spans="1:25" ht="14.25" customHeight="1" x14ac:dyDescent="0.35">
      <c r="A258" s="465" t="s">
        <v>163</v>
      </c>
      <c r="B258" s="471"/>
      <c r="C258" s="580"/>
      <c r="D258" s="499">
        <v>0</v>
      </c>
      <c r="E258" s="471"/>
      <c r="F258" s="580"/>
      <c r="G258" s="499">
        <v>0</v>
      </c>
      <c r="H258" s="471"/>
      <c r="I258" s="580"/>
      <c r="J258" s="499">
        <v>0</v>
      </c>
      <c r="K258" s="471"/>
      <c r="L258" s="580"/>
      <c r="M258" s="499">
        <v>0</v>
      </c>
      <c r="N258" s="471"/>
      <c r="O258" s="580"/>
      <c r="P258" s="499">
        <v>0</v>
      </c>
      <c r="Q258" s="471"/>
      <c r="R258" s="580"/>
      <c r="S258" s="499">
        <v>0</v>
      </c>
      <c r="T258" s="471"/>
      <c r="U258" s="580"/>
      <c r="V258" s="499">
        <v>0</v>
      </c>
      <c r="W258" s="471"/>
      <c r="X258" s="580"/>
      <c r="Y258" s="499">
        <v>0</v>
      </c>
    </row>
    <row r="259" spans="1:25" ht="14.25" customHeight="1" x14ac:dyDescent="0.35">
      <c r="A259" s="456"/>
      <c r="B259" s="601"/>
      <c r="C259" s="600">
        <v>0</v>
      </c>
      <c r="D259" s="593"/>
      <c r="E259" s="601"/>
      <c r="F259" s="600">
        <v>0</v>
      </c>
      <c r="G259" s="593"/>
      <c r="H259" s="601"/>
      <c r="I259" s="600">
        <v>0</v>
      </c>
      <c r="J259" s="593"/>
      <c r="K259" s="601"/>
      <c r="L259" s="600">
        <v>0</v>
      </c>
      <c r="M259" s="593"/>
      <c r="N259" s="601"/>
      <c r="O259" s="600">
        <v>0</v>
      </c>
      <c r="P259" s="593"/>
      <c r="Q259" s="601"/>
      <c r="R259" s="600">
        <v>0</v>
      </c>
      <c r="S259" s="593"/>
      <c r="T259" s="601"/>
      <c r="U259" s="600">
        <v>0</v>
      </c>
      <c r="V259" s="593"/>
      <c r="W259" s="601"/>
      <c r="X259" s="600">
        <v>0</v>
      </c>
      <c r="Y259" s="593"/>
    </row>
    <row r="260" spans="1:25" ht="14.25" customHeight="1" x14ac:dyDescent="0.35">
      <c r="A260" s="465" t="s">
        <v>167</v>
      </c>
      <c r="B260" s="471"/>
      <c r="C260" s="468"/>
      <c r="D260" s="468">
        <v>249.81</v>
      </c>
      <c r="E260" s="471"/>
      <c r="F260" s="468"/>
      <c r="G260" s="468">
        <v>2502.27</v>
      </c>
      <c r="H260" s="471"/>
      <c r="I260" s="468"/>
      <c r="J260" s="468">
        <v>-3721.6</v>
      </c>
      <c r="K260" s="471"/>
      <c r="L260" s="468"/>
      <c r="M260" s="468">
        <v>-8064.1999999999989</v>
      </c>
      <c r="N260" s="471"/>
      <c r="O260" s="468"/>
      <c r="P260" s="468">
        <v>362.06999999999971</v>
      </c>
      <c r="Q260" s="471"/>
      <c r="R260" s="468"/>
      <c r="S260" s="468">
        <v>-661.34000000000015</v>
      </c>
      <c r="T260" s="471"/>
      <c r="U260" s="468"/>
      <c r="V260" s="468">
        <v>-159.40999999999985</v>
      </c>
      <c r="W260" s="471"/>
      <c r="X260" s="468"/>
      <c r="Y260" s="468">
        <v>-5394.6400000000012</v>
      </c>
    </row>
    <row r="261" spans="1:25" ht="14.25" customHeight="1" x14ac:dyDescent="0.4">
      <c r="A261" s="606" t="s">
        <v>168</v>
      </c>
      <c r="B261" s="610">
        <v>849</v>
      </c>
      <c r="C261" s="611">
        <v>170450.61</v>
      </c>
      <c r="D261" s="612">
        <v>125776.19999999998</v>
      </c>
      <c r="E261" s="610">
        <v>958</v>
      </c>
      <c r="F261" s="611">
        <v>204705.76</v>
      </c>
      <c r="G261" s="612">
        <v>156667.95000000001</v>
      </c>
      <c r="H261" s="610">
        <v>1265</v>
      </c>
      <c r="I261" s="611">
        <v>237526.91999999998</v>
      </c>
      <c r="J261" s="612">
        <v>171518.72999999995</v>
      </c>
      <c r="K261" s="610">
        <v>1215</v>
      </c>
      <c r="L261" s="611">
        <v>204266.11000000004</v>
      </c>
      <c r="M261" s="612">
        <v>138971.38000000003</v>
      </c>
      <c r="N261" s="610">
        <v>923</v>
      </c>
      <c r="O261" s="611">
        <v>146675.30999999994</v>
      </c>
      <c r="P261" s="612">
        <v>102965.76999999996</v>
      </c>
      <c r="Q261" s="610">
        <v>1097</v>
      </c>
      <c r="R261" s="611">
        <v>205063.65000000008</v>
      </c>
      <c r="S261" s="612">
        <v>138298.73000000007</v>
      </c>
      <c r="T261" s="610">
        <v>862</v>
      </c>
      <c r="U261" s="611">
        <v>157749.09999999998</v>
      </c>
      <c r="V261" s="612">
        <v>108124.28999999996</v>
      </c>
      <c r="W261" s="610">
        <v>932</v>
      </c>
      <c r="X261" s="611">
        <v>167407.67999999993</v>
      </c>
      <c r="Y261" s="612">
        <v>110128.83999999995</v>
      </c>
    </row>
    <row r="262" spans="1:25" ht="14.25" customHeight="1" x14ac:dyDescent="0.4">
      <c r="A262" s="614" t="s">
        <v>169</v>
      </c>
      <c r="B262" s="619"/>
      <c r="C262" s="620">
        <v>200.76632508833922</v>
      </c>
      <c r="D262" s="490">
        <v>0.73790407672932345</v>
      </c>
      <c r="E262" s="619"/>
      <c r="F262" s="620">
        <v>213.68033402922757</v>
      </c>
      <c r="G262" s="490">
        <v>0.76533239709522582</v>
      </c>
      <c r="H262" s="619"/>
      <c r="I262" s="620">
        <v>187.76831620553358</v>
      </c>
      <c r="J262" s="490">
        <v>0.72210227792285597</v>
      </c>
      <c r="K262" s="619"/>
      <c r="L262" s="620">
        <v>168.12025514403297</v>
      </c>
      <c r="M262" s="490">
        <v>0.68034477182729924</v>
      </c>
      <c r="N262" s="619"/>
      <c r="O262" s="620">
        <v>158.91149512459364</v>
      </c>
      <c r="P262" s="490">
        <v>0.70199797089230631</v>
      </c>
      <c r="Q262" s="619"/>
      <c r="R262" s="620">
        <v>186.93131267092076</v>
      </c>
      <c r="S262" s="490">
        <v>0.67441855248358262</v>
      </c>
      <c r="T262" s="619"/>
      <c r="U262" s="620">
        <v>183.00359628770298</v>
      </c>
      <c r="V262" s="490">
        <v>0.68541937798694241</v>
      </c>
      <c r="W262" s="619"/>
      <c r="X262" s="620">
        <v>179.62197424892696</v>
      </c>
      <c r="Y262" s="490">
        <v>0.6578481943002854</v>
      </c>
    </row>
    <row r="263" spans="1:25" ht="14.25" customHeight="1" x14ac:dyDescent="0.35">
      <c r="A263" s="451"/>
      <c r="B263" s="249"/>
      <c r="C263" s="622"/>
      <c r="D263" s="505"/>
      <c r="E263" s="249"/>
      <c r="F263" s="622"/>
      <c r="G263" s="505"/>
      <c r="H263" s="249"/>
      <c r="I263" s="622"/>
      <c r="J263" s="505"/>
      <c r="K263" s="249"/>
      <c r="L263" s="622"/>
      <c r="M263" s="505"/>
      <c r="N263" s="249"/>
      <c r="O263" s="622"/>
      <c r="P263" s="505"/>
      <c r="Q263" s="249"/>
      <c r="R263" s="622"/>
      <c r="S263" s="505"/>
      <c r="T263" s="249"/>
      <c r="U263" s="622"/>
      <c r="V263" s="505"/>
      <c r="W263" s="249"/>
      <c r="X263" s="622"/>
      <c r="Y263" s="505"/>
    </row>
    <row r="264" spans="1:25" ht="14.25" customHeight="1" x14ac:dyDescent="0.35">
      <c r="A264" s="465" t="s">
        <v>170</v>
      </c>
      <c r="B264" s="467">
        <v>251</v>
      </c>
      <c r="C264" s="468">
        <v>7495.89</v>
      </c>
      <c r="D264" s="469">
        <v>1865.1100000000004</v>
      </c>
      <c r="E264" s="467">
        <v>326</v>
      </c>
      <c r="F264" s="468">
        <v>19037.939999999999</v>
      </c>
      <c r="G264" s="469">
        <v>7501.6799999999985</v>
      </c>
      <c r="H264" s="467">
        <v>325</v>
      </c>
      <c r="I264" s="468">
        <v>21248.329999999998</v>
      </c>
      <c r="J264" s="469">
        <v>4709.6699999999983</v>
      </c>
      <c r="K264" s="467">
        <v>416</v>
      </c>
      <c r="L264" s="468">
        <v>14265.450000000004</v>
      </c>
      <c r="M264" s="469">
        <v>3312.6900000000064</v>
      </c>
      <c r="N264" s="467">
        <v>381</v>
      </c>
      <c r="O264" s="468">
        <v>18043.54</v>
      </c>
      <c r="P264" s="469">
        <v>5122.6100000000015</v>
      </c>
      <c r="Q264" s="467">
        <v>332</v>
      </c>
      <c r="R264" s="468">
        <v>14805.160000000003</v>
      </c>
      <c r="S264" s="469">
        <v>3538.3799999999992</v>
      </c>
      <c r="T264" s="467">
        <v>269</v>
      </c>
      <c r="U264" s="468">
        <v>12594.499999999993</v>
      </c>
      <c r="V264" s="469">
        <v>5236.5599999999977</v>
      </c>
      <c r="W264" s="467">
        <v>240</v>
      </c>
      <c r="X264" s="468">
        <v>19494.560000000005</v>
      </c>
      <c r="Y264" s="469">
        <v>2169.0400000000027</v>
      </c>
    </row>
    <row r="265" spans="1:25" ht="14.25" customHeight="1" x14ac:dyDescent="0.35">
      <c r="A265" s="465" t="s">
        <v>163</v>
      </c>
      <c r="B265" s="471"/>
      <c r="C265" s="580"/>
      <c r="D265" s="499">
        <v>0.24881768542494623</v>
      </c>
      <c r="E265" s="471"/>
      <c r="F265" s="580"/>
      <c r="G265" s="499">
        <v>0.39403843062852384</v>
      </c>
      <c r="H265" s="471"/>
      <c r="I265" s="580"/>
      <c r="J265" s="499">
        <v>0.22164894841147509</v>
      </c>
      <c r="K265" s="471"/>
      <c r="L265" s="580"/>
      <c r="M265" s="499">
        <v>0.23221770080859738</v>
      </c>
      <c r="N265" s="471"/>
      <c r="O265" s="580"/>
      <c r="P265" s="499">
        <v>0.28390271532082956</v>
      </c>
      <c r="Q265" s="471"/>
      <c r="R265" s="580"/>
      <c r="S265" s="499">
        <v>0.23899640395645833</v>
      </c>
      <c r="T265" s="471"/>
      <c r="U265" s="580"/>
      <c r="V265" s="499">
        <v>0.41578149192107672</v>
      </c>
      <c r="W265" s="471"/>
      <c r="X265" s="580"/>
      <c r="Y265" s="499">
        <v>0.11126386027691838</v>
      </c>
    </row>
    <row r="266" spans="1:25" ht="14.25" customHeight="1" x14ac:dyDescent="0.4">
      <c r="A266" s="465"/>
      <c r="B266" s="579"/>
      <c r="C266" s="578"/>
      <c r="D266" s="499"/>
      <c r="E266" s="579"/>
      <c r="F266" s="578"/>
      <c r="G266" s="499"/>
      <c r="H266" s="579"/>
      <c r="I266" s="578"/>
      <c r="J266" s="499"/>
      <c r="K266" s="579"/>
      <c r="L266" s="578"/>
      <c r="M266" s="499"/>
      <c r="N266" s="579"/>
      <c r="O266" s="578"/>
      <c r="P266" s="499"/>
      <c r="Q266" s="579"/>
      <c r="R266" s="578"/>
      <c r="S266" s="499"/>
      <c r="T266" s="579"/>
      <c r="U266" s="578"/>
      <c r="V266" s="499"/>
      <c r="W266" s="579"/>
      <c r="X266" s="578"/>
      <c r="Y266" s="499"/>
    </row>
    <row r="267" spans="1:25" ht="14.25" customHeight="1" x14ac:dyDescent="0.35">
      <c r="A267" s="465" t="s">
        <v>171</v>
      </c>
      <c r="B267" s="467"/>
      <c r="C267" s="466">
        <v>0</v>
      </c>
      <c r="D267" s="470">
        <v>0</v>
      </c>
      <c r="E267" s="467">
        <v>0</v>
      </c>
      <c r="F267" s="466">
        <v>0</v>
      </c>
      <c r="G267" s="470">
        <v>0</v>
      </c>
      <c r="H267" s="467">
        <v>0</v>
      </c>
      <c r="I267" s="466">
        <v>0</v>
      </c>
      <c r="J267" s="470">
        <v>0</v>
      </c>
      <c r="K267" s="467">
        <v>0</v>
      </c>
      <c r="L267" s="466">
        <v>0</v>
      </c>
      <c r="M267" s="470">
        <v>0</v>
      </c>
      <c r="N267" s="467">
        <v>0</v>
      </c>
      <c r="O267" s="466">
        <v>0</v>
      </c>
      <c r="P267" s="470">
        <v>0</v>
      </c>
      <c r="Q267" s="467">
        <v>0</v>
      </c>
      <c r="R267" s="466">
        <v>0</v>
      </c>
      <c r="S267" s="470">
        <v>0</v>
      </c>
      <c r="T267" s="467">
        <v>0</v>
      </c>
      <c r="U267" s="466">
        <v>0</v>
      </c>
      <c r="V267" s="470">
        <v>0</v>
      </c>
      <c r="W267" s="467">
        <v>0</v>
      </c>
      <c r="X267" s="466">
        <v>0</v>
      </c>
      <c r="Y267" s="470">
        <v>0</v>
      </c>
    </row>
    <row r="268" spans="1:25" ht="14.25" customHeight="1" x14ac:dyDescent="0.4">
      <c r="A268" s="465" t="s">
        <v>163</v>
      </c>
      <c r="B268" s="579"/>
      <c r="C268" s="578"/>
      <c r="D268" s="499">
        <v>0</v>
      </c>
      <c r="E268" s="579"/>
      <c r="F268" s="578"/>
      <c r="G268" s="499">
        <v>0</v>
      </c>
      <c r="H268" s="579"/>
      <c r="I268" s="578"/>
      <c r="J268" s="499">
        <v>0</v>
      </c>
      <c r="K268" s="579"/>
      <c r="L268" s="578"/>
      <c r="M268" s="499">
        <v>0</v>
      </c>
      <c r="N268" s="579"/>
      <c r="O268" s="578"/>
      <c r="P268" s="499">
        <v>0</v>
      </c>
      <c r="Q268" s="579"/>
      <c r="R268" s="578"/>
      <c r="S268" s="499">
        <v>0</v>
      </c>
      <c r="T268" s="579"/>
      <c r="U268" s="578"/>
      <c r="V268" s="499">
        <v>0</v>
      </c>
      <c r="W268" s="579"/>
      <c r="X268" s="578"/>
      <c r="Y268" s="499">
        <v>0</v>
      </c>
    </row>
    <row r="269" spans="1:25" ht="14.25" customHeight="1" x14ac:dyDescent="0.4">
      <c r="A269" s="623"/>
      <c r="B269" s="627"/>
      <c r="C269" s="625"/>
      <c r="D269" s="626"/>
      <c r="E269" s="627"/>
      <c r="F269" s="625"/>
      <c r="G269" s="626"/>
      <c r="H269" s="627"/>
      <c r="I269" s="625"/>
      <c r="J269" s="626"/>
      <c r="K269" s="627"/>
      <c r="L269" s="625"/>
      <c r="M269" s="626"/>
      <c r="N269" s="627"/>
      <c r="O269" s="625"/>
      <c r="P269" s="626"/>
      <c r="Q269" s="627"/>
      <c r="R269" s="625"/>
      <c r="S269" s="626"/>
      <c r="T269" s="627"/>
      <c r="U269" s="625"/>
      <c r="V269" s="626"/>
      <c r="W269" s="627"/>
      <c r="X269" s="625"/>
      <c r="Y269" s="626"/>
    </row>
    <row r="270" spans="1:25" ht="14.25" customHeight="1" x14ac:dyDescent="0.4">
      <c r="A270" s="508" t="s">
        <v>172</v>
      </c>
      <c r="B270" s="512"/>
      <c r="C270" s="509">
        <v>177946.5</v>
      </c>
      <c r="D270" s="511">
        <v>127641.30999999998</v>
      </c>
      <c r="E270" s="512"/>
      <c r="F270" s="509">
        <v>223743.7</v>
      </c>
      <c r="G270" s="511">
        <v>164169.63</v>
      </c>
      <c r="H270" s="512"/>
      <c r="I270" s="509">
        <v>258775.24999999997</v>
      </c>
      <c r="J270" s="511">
        <v>176228.39999999997</v>
      </c>
      <c r="K270" s="512"/>
      <c r="L270" s="509">
        <v>218531.56000000006</v>
      </c>
      <c r="M270" s="511">
        <v>142284.07000000004</v>
      </c>
      <c r="N270" s="512"/>
      <c r="O270" s="509">
        <v>164718.84999999995</v>
      </c>
      <c r="P270" s="511">
        <v>108088.37999999996</v>
      </c>
      <c r="Q270" s="512"/>
      <c r="R270" s="509">
        <v>219868.81000000008</v>
      </c>
      <c r="S270" s="511">
        <v>141837.11000000007</v>
      </c>
      <c r="T270" s="512"/>
      <c r="U270" s="509">
        <v>170343.59999999998</v>
      </c>
      <c r="V270" s="511">
        <v>113360.84999999996</v>
      </c>
      <c r="W270" s="512"/>
      <c r="X270" s="509">
        <v>186902.23999999993</v>
      </c>
      <c r="Y270" s="511">
        <v>112297.87999999996</v>
      </c>
    </row>
    <row r="271" spans="1:25" ht="14.25" customHeight="1" x14ac:dyDescent="0.4">
      <c r="A271" s="513"/>
      <c r="B271" s="513"/>
      <c r="C271" s="516"/>
      <c r="D271" s="520">
        <v>0.71730160469579329</v>
      </c>
      <c r="E271" s="513"/>
      <c r="F271" s="516"/>
      <c r="G271" s="520">
        <v>0.73373967624563285</v>
      </c>
      <c r="H271" s="513"/>
      <c r="I271" s="516"/>
      <c r="J271" s="520">
        <v>0.68100948603083167</v>
      </c>
      <c r="K271" s="513"/>
      <c r="L271" s="516"/>
      <c r="M271" s="520">
        <v>0.65109163179908658</v>
      </c>
      <c r="N271" s="513"/>
      <c r="O271" s="516"/>
      <c r="P271" s="520">
        <v>0.65619921460112185</v>
      </c>
      <c r="Q271" s="513"/>
      <c r="R271" s="516"/>
      <c r="S271" s="520">
        <v>0.64509882051938161</v>
      </c>
      <c r="T271" s="513"/>
      <c r="U271" s="516"/>
      <c r="V271" s="520">
        <v>0.66548346988087592</v>
      </c>
      <c r="W271" s="513"/>
      <c r="X271" s="516"/>
      <c r="Y271" s="520">
        <v>0.60083752875299945</v>
      </c>
    </row>
    <row r="272" spans="1:25" ht="14.25" customHeight="1" x14ac:dyDescent="0.4">
      <c r="A272" s="483"/>
      <c r="B272" s="483"/>
      <c r="C272" s="486"/>
      <c r="D272" s="490"/>
      <c r="E272" s="483"/>
      <c r="F272" s="486"/>
      <c r="G272" s="490"/>
      <c r="H272" s="483"/>
      <c r="I272" s="486"/>
      <c r="J272" s="490"/>
      <c r="K272" s="483"/>
      <c r="L272" s="486"/>
      <c r="M272" s="490"/>
      <c r="N272" s="483"/>
      <c r="O272" s="486"/>
      <c r="P272" s="490"/>
      <c r="Q272" s="483"/>
      <c r="R272" s="486"/>
      <c r="S272" s="490"/>
      <c r="T272" s="483"/>
      <c r="U272" s="486"/>
      <c r="V272" s="490"/>
      <c r="W272" s="483"/>
      <c r="X272" s="486"/>
      <c r="Y272" s="490"/>
    </row>
    <row r="273" spans="1:26" ht="14.25" customHeight="1" x14ac:dyDescent="0.4">
      <c r="A273" s="523" t="s">
        <v>110</v>
      </c>
      <c r="B273" s="465"/>
      <c r="C273" s="45"/>
      <c r="D273" s="497"/>
      <c r="E273" s="465"/>
      <c r="F273" s="45"/>
      <c r="G273" s="497"/>
      <c r="H273" s="465"/>
      <c r="I273" s="45"/>
      <c r="J273" s="497"/>
      <c r="K273" s="465"/>
      <c r="L273" s="45"/>
      <c r="M273" s="497"/>
      <c r="N273" s="465"/>
      <c r="O273" s="45"/>
      <c r="P273" s="497"/>
      <c r="Q273" s="465"/>
      <c r="R273" s="45"/>
      <c r="S273" s="497"/>
      <c r="T273" s="465"/>
      <c r="U273" s="45"/>
      <c r="V273" s="497"/>
      <c r="W273" s="465"/>
      <c r="X273" s="45"/>
      <c r="Y273" s="497"/>
    </row>
    <row r="274" spans="1:26" ht="14.25" customHeight="1" x14ac:dyDescent="0.35">
      <c r="A274" s="541" t="s">
        <v>119</v>
      </c>
      <c r="B274" s="465"/>
      <c r="C274" s="45"/>
      <c r="D274" s="469">
        <v>15129.08</v>
      </c>
      <c r="E274" s="465"/>
      <c r="F274" s="45"/>
      <c r="G274" s="469">
        <v>17945.82</v>
      </c>
      <c r="H274" s="465"/>
      <c r="I274" s="45"/>
      <c r="J274" s="469">
        <v>-1032.0900000000001</v>
      </c>
      <c r="K274" s="465"/>
      <c r="L274" s="45"/>
      <c r="M274" s="469">
        <v>13148.55</v>
      </c>
      <c r="N274" s="465"/>
      <c r="O274" s="45"/>
      <c r="P274" s="469">
        <v>1559.3600000000006</v>
      </c>
      <c r="Q274" s="465"/>
      <c r="R274" s="45"/>
      <c r="S274" s="469">
        <v>12571.489999999998</v>
      </c>
      <c r="T274" s="465"/>
      <c r="U274" s="45"/>
      <c r="V274" s="469">
        <v>12853.82</v>
      </c>
      <c r="W274" s="465"/>
      <c r="X274" s="45"/>
      <c r="Y274" s="469">
        <v>6514.1000000000058</v>
      </c>
      <c r="Z274" s="277" t="s">
        <v>3547</v>
      </c>
    </row>
    <row r="275" spans="1:26" ht="14.25" customHeight="1" x14ac:dyDescent="0.35">
      <c r="A275" s="542" t="s">
        <v>120</v>
      </c>
      <c r="B275" s="465"/>
      <c r="C275" s="45"/>
      <c r="D275" s="469">
        <v>30324.36</v>
      </c>
      <c r="E275" s="465"/>
      <c r="F275" s="45"/>
      <c r="G275" s="469">
        <v>29077.360000000001</v>
      </c>
      <c r="H275" s="465"/>
      <c r="I275" s="45"/>
      <c r="J275" s="469">
        <v>37837.850000000006</v>
      </c>
      <c r="K275" s="465"/>
      <c r="L275" s="45"/>
      <c r="M275" s="469">
        <v>30160.299999999988</v>
      </c>
      <c r="N275" s="465"/>
      <c r="O275" s="45"/>
      <c r="P275" s="469">
        <v>24060.950000000012</v>
      </c>
      <c r="Q275" s="465"/>
      <c r="R275" s="45"/>
      <c r="S275" s="469">
        <v>8702.179999999993</v>
      </c>
      <c r="T275" s="465"/>
      <c r="U275" s="45"/>
      <c r="V275" s="469">
        <v>7731.890000000014</v>
      </c>
      <c r="W275" s="465"/>
      <c r="X275" s="45"/>
      <c r="Y275" s="469">
        <v>6348.109999999986</v>
      </c>
    </row>
    <row r="276" spans="1:26" ht="14.25" customHeight="1" x14ac:dyDescent="0.35">
      <c r="A276" s="541" t="s">
        <v>121</v>
      </c>
      <c r="B276" s="451"/>
      <c r="C276" s="544"/>
      <c r="D276" s="505">
        <v>10386.77</v>
      </c>
      <c r="E276" s="451"/>
      <c r="F276" s="544"/>
      <c r="G276" s="505">
        <v>7741.9599999999991</v>
      </c>
      <c r="H276" s="451"/>
      <c r="I276" s="544"/>
      <c r="J276" s="505">
        <v>12981.41</v>
      </c>
      <c r="K276" s="451"/>
      <c r="L276" s="544"/>
      <c r="M276" s="505">
        <v>14399.89</v>
      </c>
      <c r="N276" s="451"/>
      <c r="O276" s="544"/>
      <c r="P276" s="505">
        <v>13712.330000000002</v>
      </c>
      <c r="Q276" s="451"/>
      <c r="R276" s="544"/>
      <c r="S276" s="505">
        <v>9470.7700000000041</v>
      </c>
      <c r="T276" s="451"/>
      <c r="U276" s="544"/>
      <c r="V276" s="505">
        <v>14189.179999999993</v>
      </c>
      <c r="W276" s="451"/>
      <c r="X276" s="544"/>
      <c r="Y276" s="505">
        <v>11770.770000000004</v>
      </c>
    </row>
    <row r="277" spans="1:26" ht="14.25" customHeight="1" x14ac:dyDescent="0.35">
      <c r="A277" s="541" t="s">
        <v>122</v>
      </c>
      <c r="B277" s="465"/>
      <c r="C277" s="581"/>
      <c r="D277" s="469">
        <v>0</v>
      </c>
      <c r="E277" s="465"/>
      <c r="F277" s="581"/>
      <c r="G277" s="469">
        <v>0</v>
      </c>
      <c r="H277" s="465"/>
      <c r="I277" s="581"/>
      <c r="J277" s="469">
        <v>0</v>
      </c>
      <c r="K277" s="465"/>
      <c r="L277" s="581"/>
      <c r="M277" s="469">
        <v>0</v>
      </c>
      <c r="N277" s="465"/>
      <c r="O277" s="581"/>
      <c r="P277" s="469">
        <v>0</v>
      </c>
      <c r="Q277" s="465"/>
      <c r="R277" s="581"/>
      <c r="S277" s="469">
        <v>15838.4</v>
      </c>
      <c r="T277" s="465"/>
      <c r="U277" s="581"/>
      <c r="V277" s="469">
        <v>15574.6</v>
      </c>
      <c r="W277" s="465"/>
      <c r="X277" s="581"/>
      <c r="Y277" s="469">
        <v>9149.14</v>
      </c>
    </row>
    <row r="278" spans="1:26" ht="14.25" customHeight="1" x14ac:dyDescent="0.35">
      <c r="A278" s="465" t="s">
        <v>56</v>
      </c>
      <c r="B278" s="465"/>
      <c r="C278" s="45"/>
      <c r="D278" s="469">
        <v>0</v>
      </c>
      <c r="E278" s="465"/>
      <c r="F278" s="45"/>
      <c r="G278" s="469">
        <v>0</v>
      </c>
      <c r="H278" s="465"/>
      <c r="I278" s="45"/>
      <c r="J278" s="469">
        <v>0</v>
      </c>
      <c r="K278" s="465"/>
      <c r="L278" s="45"/>
      <c r="M278" s="469">
        <v>0</v>
      </c>
      <c r="N278" s="465"/>
      <c r="O278" s="45"/>
      <c r="P278" s="469">
        <v>0</v>
      </c>
      <c r="Q278" s="465"/>
      <c r="R278" s="45"/>
      <c r="S278" s="469">
        <v>0</v>
      </c>
      <c r="T278" s="465"/>
      <c r="U278" s="45"/>
      <c r="V278" s="469">
        <v>0</v>
      </c>
      <c r="W278" s="465"/>
      <c r="X278" s="45"/>
      <c r="Y278" s="469">
        <v>0</v>
      </c>
    </row>
    <row r="279" spans="1:26" ht="14.25" customHeight="1" x14ac:dyDescent="0.35">
      <c r="A279" s="465" t="s">
        <v>56</v>
      </c>
      <c r="B279" s="465"/>
      <c r="C279" s="45"/>
      <c r="D279" s="469">
        <v>0</v>
      </c>
      <c r="E279" s="465"/>
      <c r="F279" s="45"/>
      <c r="G279" s="469">
        <v>0</v>
      </c>
      <c r="H279" s="465"/>
      <c r="I279" s="45"/>
      <c r="J279" s="469">
        <v>0</v>
      </c>
      <c r="K279" s="465"/>
      <c r="L279" s="45"/>
      <c r="M279" s="469">
        <v>0</v>
      </c>
      <c r="N279" s="465"/>
      <c r="O279" s="45"/>
      <c r="P279" s="469">
        <v>0</v>
      </c>
      <c r="Q279" s="465"/>
      <c r="R279" s="45"/>
      <c r="S279" s="469">
        <v>0</v>
      </c>
      <c r="T279" s="465"/>
      <c r="U279" s="45"/>
      <c r="V279" s="469">
        <v>0</v>
      </c>
      <c r="W279" s="465"/>
      <c r="X279" s="45"/>
      <c r="Y279" s="469">
        <v>0</v>
      </c>
    </row>
    <row r="280" spans="1:26" ht="14.25" customHeight="1" x14ac:dyDescent="0.35">
      <c r="A280" s="465" t="s">
        <v>56</v>
      </c>
      <c r="B280" s="465"/>
      <c r="C280" s="45"/>
      <c r="D280" s="469">
        <v>0</v>
      </c>
      <c r="E280" s="465"/>
      <c r="F280" s="45"/>
      <c r="G280" s="469">
        <v>0</v>
      </c>
      <c r="H280" s="465"/>
      <c r="I280" s="45"/>
      <c r="J280" s="469">
        <v>0</v>
      </c>
      <c r="K280" s="465"/>
      <c r="L280" s="45"/>
      <c r="M280" s="469">
        <v>0</v>
      </c>
      <c r="N280" s="465"/>
      <c r="O280" s="45"/>
      <c r="P280" s="469">
        <v>0</v>
      </c>
      <c r="Q280" s="465"/>
      <c r="R280" s="45"/>
      <c r="S280" s="469">
        <v>0</v>
      </c>
      <c r="T280" s="465"/>
      <c r="U280" s="45"/>
      <c r="V280" s="469">
        <v>0</v>
      </c>
      <c r="W280" s="465"/>
      <c r="X280" s="45"/>
      <c r="Y280" s="469">
        <v>0</v>
      </c>
    </row>
    <row r="281" spans="1:26" ht="14.25" customHeight="1" x14ac:dyDescent="0.35">
      <c r="A281" s="542" t="s">
        <v>123</v>
      </c>
      <c r="B281" s="465"/>
      <c r="C281" s="45"/>
      <c r="D281" s="469">
        <v>24764.7</v>
      </c>
      <c r="E281" s="465"/>
      <c r="F281" s="45"/>
      <c r="G281" s="469">
        <v>7464</v>
      </c>
      <c r="H281" s="465"/>
      <c r="I281" s="45"/>
      <c r="J281" s="469">
        <v>9484.2400000000016</v>
      </c>
      <c r="K281" s="465"/>
      <c r="L281" s="45"/>
      <c r="M281" s="469">
        <v>16135.589999999997</v>
      </c>
      <c r="N281" s="465"/>
      <c r="O281" s="45"/>
      <c r="P281" s="469">
        <v>11669.339999999997</v>
      </c>
      <c r="Q281" s="465"/>
      <c r="R281" s="45"/>
      <c r="S281" s="469">
        <v>12623.830000000002</v>
      </c>
      <c r="T281" s="465"/>
      <c r="U281" s="45"/>
      <c r="V281" s="469">
        <v>15868.100000000006</v>
      </c>
      <c r="W281" s="465"/>
      <c r="X281" s="45"/>
      <c r="Y281" s="469">
        <v>7931.0699999999924</v>
      </c>
    </row>
    <row r="282" spans="1:26" ht="14.25" customHeight="1" x14ac:dyDescent="0.35">
      <c r="A282" s="541" t="s">
        <v>124</v>
      </c>
      <c r="B282" s="451"/>
      <c r="C282" s="544"/>
      <c r="D282" s="505">
        <v>17810.29</v>
      </c>
      <c r="E282" s="451"/>
      <c r="F282" s="544"/>
      <c r="G282" s="505">
        <v>16866.129999999997</v>
      </c>
      <c r="H282" s="451"/>
      <c r="I282" s="544"/>
      <c r="J282" s="505">
        <v>19856.870000000003</v>
      </c>
      <c r="K282" s="451"/>
      <c r="L282" s="544"/>
      <c r="M282" s="505">
        <v>21133.859999999993</v>
      </c>
      <c r="N282" s="451"/>
      <c r="O282" s="544"/>
      <c r="P282" s="505">
        <v>17462.430000000008</v>
      </c>
      <c r="Q282" s="451"/>
      <c r="R282" s="544"/>
      <c r="S282" s="505">
        <v>16075.080000000002</v>
      </c>
      <c r="T282" s="451"/>
      <c r="U282" s="544"/>
      <c r="V282" s="505">
        <v>13324.739999999991</v>
      </c>
      <c r="W282" s="451"/>
      <c r="X282" s="544"/>
      <c r="Y282" s="505">
        <v>18011.47</v>
      </c>
    </row>
    <row r="283" spans="1:26" ht="14.25" customHeight="1" x14ac:dyDescent="0.35">
      <c r="A283" s="541" t="s">
        <v>125</v>
      </c>
      <c r="B283" s="465"/>
      <c r="C283" s="45"/>
      <c r="D283" s="469">
        <v>9755.66</v>
      </c>
      <c r="E283" s="465"/>
      <c r="F283" s="45"/>
      <c r="G283" s="469">
        <v>15507.560000000001</v>
      </c>
      <c r="H283" s="465"/>
      <c r="I283" s="45"/>
      <c r="J283" s="469">
        <v>5782.7799999999988</v>
      </c>
      <c r="K283" s="465"/>
      <c r="L283" s="45"/>
      <c r="M283" s="469">
        <v>8350.4400000000023</v>
      </c>
      <c r="N283" s="465"/>
      <c r="O283" s="45"/>
      <c r="P283" s="469">
        <v>4413.4099999999962</v>
      </c>
      <c r="Q283" s="465"/>
      <c r="R283" s="45"/>
      <c r="S283" s="469">
        <v>4298.3499999999985</v>
      </c>
      <c r="T283" s="465"/>
      <c r="U283" s="45"/>
      <c r="V283" s="469">
        <v>5623.0500000000029</v>
      </c>
      <c r="W283" s="465"/>
      <c r="X283" s="45"/>
      <c r="Y283" s="469">
        <v>2533.0500000000029</v>
      </c>
    </row>
    <row r="284" spans="1:26" ht="14.25" customHeight="1" x14ac:dyDescent="0.35">
      <c r="A284" s="541" t="s">
        <v>126</v>
      </c>
      <c r="B284" s="465"/>
      <c r="C284" s="45"/>
      <c r="D284" s="469">
        <v>1060.33</v>
      </c>
      <c r="E284" s="465"/>
      <c r="F284" s="45"/>
      <c r="G284" s="469">
        <v>821.56000000000017</v>
      </c>
      <c r="H284" s="465"/>
      <c r="I284" s="45"/>
      <c r="J284" s="469">
        <v>5427.4</v>
      </c>
      <c r="K284" s="465"/>
      <c r="L284" s="45"/>
      <c r="M284" s="469">
        <v>3246.45</v>
      </c>
      <c r="N284" s="465"/>
      <c r="O284" s="45"/>
      <c r="P284" s="469">
        <v>3345.16</v>
      </c>
      <c r="Q284" s="465"/>
      <c r="R284" s="45"/>
      <c r="S284" s="469">
        <v>4709.6000000000004</v>
      </c>
      <c r="T284" s="465"/>
      <c r="U284" s="45"/>
      <c r="V284" s="469">
        <v>3712.4700000000012</v>
      </c>
      <c r="W284" s="465"/>
      <c r="X284" s="45"/>
      <c r="Y284" s="469">
        <v>4646.7799999999988</v>
      </c>
    </row>
    <row r="285" spans="1:26" ht="14.25" customHeight="1" x14ac:dyDescent="0.35">
      <c r="A285" s="465" t="s">
        <v>56</v>
      </c>
      <c r="B285" s="456"/>
      <c r="C285" s="546"/>
      <c r="D285" s="469">
        <v>0</v>
      </c>
      <c r="E285" s="456"/>
      <c r="F285" s="546"/>
      <c r="G285" s="469">
        <v>0</v>
      </c>
      <c r="H285" s="456"/>
      <c r="I285" s="546"/>
      <c r="J285" s="469">
        <v>0</v>
      </c>
      <c r="K285" s="456"/>
      <c r="L285" s="546"/>
      <c r="M285" s="469">
        <v>0</v>
      </c>
      <c r="N285" s="456"/>
      <c r="O285" s="546"/>
      <c r="P285" s="469">
        <v>0</v>
      </c>
      <c r="Q285" s="456"/>
      <c r="R285" s="546"/>
      <c r="S285" s="469">
        <v>0</v>
      </c>
      <c r="T285" s="456"/>
      <c r="U285" s="546"/>
      <c r="V285" s="469">
        <v>0</v>
      </c>
      <c r="W285" s="456"/>
      <c r="X285" s="546"/>
      <c r="Y285" s="469">
        <v>0</v>
      </c>
    </row>
    <row r="286" spans="1:26" ht="14.25" customHeight="1" x14ac:dyDescent="0.4">
      <c r="A286" s="534" t="s">
        <v>127</v>
      </c>
      <c r="B286" s="538" t="s">
        <v>932</v>
      </c>
      <c r="C286" s="536">
        <v>0.85576675764296084</v>
      </c>
      <c r="D286" s="537">
        <v>109231.19000000002</v>
      </c>
      <c r="E286" s="538" t="s">
        <v>932</v>
      </c>
      <c r="F286" s="536">
        <v>0.58125482770473436</v>
      </c>
      <c r="G286" s="537">
        <v>95424.389999999985</v>
      </c>
      <c r="H286" s="538" t="s">
        <v>932</v>
      </c>
      <c r="I286" s="536">
        <v>0.51262146169402911</v>
      </c>
      <c r="J286" s="537">
        <v>90338.460000000021</v>
      </c>
      <c r="K286" s="538" t="s">
        <v>932</v>
      </c>
      <c r="L286" s="536">
        <v>0.74903030254897784</v>
      </c>
      <c r="M286" s="537">
        <v>106575.07999999997</v>
      </c>
      <c r="N286" s="538" t="s">
        <v>932</v>
      </c>
      <c r="O286" s="536">
        <v>0.70519125182558973</v>
      </c>
      <c r="P286" s="537">
        <v>76222.98000000001</v>
      </c>
      <c r="Q286" s="538" t="s">
        <v>932</v>
      </c>
      <c r="R286" s="536">
        <v>0.59427113256890218</v>
      </c>
      <c r="S286" s="537">
        <v>84289.700000000012</v>
      </c>
      <c r="T286" s="538" t="s">
        <v>932</v>
      </c>
      <c r="U286" s="536">
        <v>0.78402596663663016</v>
      </c>
      <c r="V286" s="537">
        <v>88877.85</v>
      </c>
      <c r="W286" s="538" t="s">
        <v>932</v>
      </c>
      <c r="X286" s="536">
        <v>0.59577696391062784</v>
      </c>
      <c r="Y286" s="537">
        <v>66904.489999999991</v>
      </c>
    </row>
    <row r="287" spans="1:26" ht="14.25" customHeight="1" x14ac:dyDescent="0.35">
      <c r="A287" s="465" t="s">
        <v>128</v>
      </c>
      <c r="B287" s="465"/>
      <c r="C287" s="45"/>
      <c r="D287" s="469">
        <v>1776.1799999999998</v>
      </c>
      <c r="E287" s="465"/>
      <c r="F287" s="45"/>
      <c r="G287" s="469">
        <v>2483.71</v>
      </c>
      <c r="H287" s="465"/>
      <c r="I287" s="45"/>
      <c r="J287" s="469">
        <v>2637.3100000000004</v>
      </c>
      <c r="K287" s="465"/>
      <c r="L287" s="45"/>
      <c r="M287" s="469">
        <v>3197.4100000000003</v>
      </c>
      <c r="N287" s="465"/>
      <c r="O287" s="45"/>
      <c r="P287" s="469">
        <v>1467.2099999999991</v>
      </c>
      <c r="Q287" s="465"/>
      <c r="R287" s="45"/>
      <c r="S287" s="469">
        <v>4277.6100000000006</v>
      </c>
      <c r="T287" s="465"/>
      <c r="U287" s="45"/>
      <c r="V287" s="469">
        <v>1608.5099999999993</v>
      </c>
      <c r="W287" s="465"/>
      <c r="X287" s="45"/>
      <c r="Y287" s="469">
        <v>1581.380000000001</v>
      </c>
    </row>
    <row r="288" spans="1:26" ht="14.25" customHeight="1" x14ac:dyDescent="0.35">
      <c r="A288" s="465" t="s">
        <v>129</v>
      </c>
      <c r="B288" s="465"/>
      <c r="C288" s="45"/>
      <c r="D288" s="469">
        <v>497.55</v>
      </c>
      <c r="E288" s="465"/>
      <c r="F288" s="45"/>
      <c r="G288" s="469">
        <v>929.94</v>
      </c>
      <c r="H288" s="465"/>
      <c r="I288" s="45"/>
      <c r="J288" s="469">
        <v>2114.67</v>
      </c>
      <c r="K288" s="465"/>
      <c r="L288" s="45"/>
      <c r="M288" s="469">
        <v>1534.9700000000003</v>
      </c>
      <c r="N288" s="465"/>
      <c r="O288" s="45"/>
      <c r="P288" s="469">
        <v>1854.0100000000002</v>
      </c>
      <c r="Q288" s="465"/>
      <c r="R288" s="45"/>
      <c r="S288" s="469">
        <v>9916.75</v>
      </c>
      <c r="T288" s="465"/>
      <c r="U288" s="45"/>
      <c r="V288" s="469">
        <v>4598.1100000000006</v>
      </c>
      <c r="W288" s="465"/>
      <c r="X288" s="45"/>
      <c r="Y288" s="469">
        <v>3927.7799999999988</v>
      </c>
    </row>
    <row r="289" spans="1:25" ht="14.25" customHeight="1" x14ac:dyDescent="0.35">
      <c r="A289" s="456" t="s">
        <v>130</v>
      </c>
      <c r="B289" s="456"/>
      <c r="C289" s="546"/>
      <c r="D289" s="469">
        <v>2782.88</v>
      </c>
      <c r="E289" s="456"/>
      <c r="F289" s="546"/>
      <c r="G289" s="469">
        <v>-11757.11</v>
      </c>
      <c r="H289" s="456"/>
      <c r="I289" s="546"/>
      <c r="J289" s="469">
        <v>4470.7599999999993</v>
      </c>
      <c r="K289" s="456"/>
      <c r="L289" s="546"/>
      <c r="M289" s="469">
        <v>1419.2300000000005</v>
      </c>
      <c r="N289" s="456"/>
      <c r="O289" s="546"/>
      <c r="P289" s="469">
        <v>12744.89</v>
      </c>
      <c r="Q289" s="456"/>
      <c r="R289" s="546"/>
      <c r="S289" s="469">
        <v>14194.269999999999</v>
      </c>
      <c r="T289" s="456"/>
      <c r="U289" s="546"/>
      <c r="V289" s="469">
        <v>13172.310000000005</v>
      </c>
      <c r="W289" s="456"/>
      <c r="X289" s="546"/>
      <c r="Y289" s="469">
        <v>9376.239999999998</v>
      </c>
    </row>
    <row r="290" spans="1:25" ht="14.25" customHeight="1" x14ac:dyDescent="0.35">
      <c r="A290" s="465" t="s">
        <v>131</v>
      </c>
      <c r="B290" s="465"/>
      <c r="C290" s="45"/>
      <c r="D290" s="505">
        <v>3715.02</v>
      </c>
      <c r="E290" s="465"/>
      <c r="F290" s="45"/>
      <c r="G290" s="505">
        <v>1393.2099999999996</v>
      </c>
      <c r="H290" s="465"/>
      <c r="I290" s="45"/>
      <c r="J290" s="505">
        <v>2349.7600000000002</v>
      </c>
      <c r="K290" s="465"/>
      <c r="L290" s="45"/>
      <c r="M290" s="505">
        <v>2948.5599999999995</v>
      </c>
      <c r="N290" s="465"/>
      <c r="O290" s="45"/>
      <c r="P290" s="505">
        <v>2785.3900000000012</v>
      </c>
      <c r="Q290" s="465"/>
      <c r="R290" s="45"/>
      <c r="S290" s="505">
        <v>3487.6999999999989</v>
      </c>
      <c r="T290" s="465"/>
      <c r="U290" s="45"/>
      <c r="V290" s="505">
        <v>4088.59</v>
      </c>
      <c r="W290" s="465"/>
      <c r="X290" s="45"/>
      <c r="Y290" s="505">
        <v>3118.8300000000017</v>
      </c>
    </row>
    <row r="291" spans="1:25" ht="14.25" customHeight="1" x14ac:dyDescent="0.35">
      <c r="A291" s="465" t="s">
        <v>132</v>
      </c>
      <c r="B291" s="465"/>
      <c r="C291" s="45"/>
      <c r="D291" s="469">
        <v>1107.57</v>
      </c>
      <c r="E291" s="465"/>
      <c r="F291" s="45"/>
      <c r="G291" s="469">
        <v>2687.6500000000005</v>
      </c>
      <c r="H291" s="465"/>
      <c r="I291" s="45"/>
      <c r="J291" s="469">
        <v>4040.76</v>
      </c>
      <c r="K291" s="465"/>
      <c r="L291" s="45"/>
      <c r="M291" s="469">
        <v>9823.82</v>
      </c>
      <c r="N291" s="465"/>
      <c r="O291" s="45"/>
      <c r="P291" s="469">
        <v>1126.489999999998</v>
      </c>
      <c r="Q291" s="465"/>
      <c r="R291" s="45"/>
      <c r="S291" s="469">
        <v>552.86000000000058</v>
      </c>
      <c r="T291" s="465"/>
      <c r="U291" s="45"/>
      <c r="V291" s="469">
        <v>555.04000000000087</v>
      </c>
      <c r="W291" s="465"/>
      <c r="X291" s="45"/>
      <c r="Y291" s="469">
        <v>836.06999999999971</v>
      </c>
    </row>
    <row r="292" spans="1:25" ht="14.25" customHeight="1" x14ac:dyDescent="0.35">
      <c r="A292" s="456" t="s">
        <v>133</v>
      </c>
      <c r="B292" s="456"/>
      <c r="C292" s="546"/>
      <c r="D292" s="469">
        <v>15811.95</v>
      </c>
      <c r="E292" s="456"/>
      <c r="F292" s="546"/>
      <c r="G292" s="469">
        <v>14611.28</v>
      </c>
      <c r="H292" s="456"/>
      <c r="I292" s="546"/>
      <c r="J292" s="469">
        <v>13924.6</v>
      </c>
      <c r="K292" s="456"/>
      <c r="L292" s="546"/>
      <c r="M292" s="469">
        <v>14312.539999999997</v>
      </c>
      <c r="N292" s="456"/>
      <c r="O292" s="546"/>
      <c r="P292" s="469">
        <v>8558.8300000000017</v>
      </c>
      <c r="Q292" s="456"/>
      <c r="R292" s="546"/>
      <c r="S292" s="469">
        <v>12745.529999999995</v>
      </c>
      <c r="T292" s="456"/>
      <c r="U292" s="546"/>
      <c r="V292" s="469">
        <v>10967.330000000002</v>
      </c>
      <c r="W292" s="456"/>
      <c r="X292" s="546"/>
      <c r="Y292" s="469">
        <v>9569.130000000001</v>
      </c>
    </row>
    <row r="293" spans="1:25" ht="14.25" customHeight="1" x14ac:dyDescent="0.35">
      <c r="A293" s="465" t="s">
        <v>173</v>
      </c>
      <c r="B293" s="465"/>
      <c r="C293" s="45"/>
      <c r="D293" s="505">
        <v>0</v>
      </c>
      <c r="E293" s="465"/>
      <c r="F293" s="45"/>
      <c r="G293" s="505">
        <v>0</v>
      </c>
      <c r="H293" s="465"/>
      <c r="I293" s="45"/>
      <c r="J293" s="505">
        <v>0</v>
      </c>
      <c r="K293" s="465"/>
      <c r="L293" s="45"/>
      <c r="M293" s="505">
        <v>0</v>
      </c>
      <c r="N293" s="465"/>
      <c r="O293" s="45"/>
      <c r="P293" s="505">
        <v>0</v>
      </c>
      <c r="Q293" s="465"/>
      <c r="R293" s="45"/>
      <c r="S293" s="505">
        <v>0</v>
      </c>
      <c r="T293" s="465"/>
      <c r="U293" s="45"/>
      <c r="V293" s="505">
        <v>0</v>
      </c>
      <c r="W293" s="465"/>
      <c r="X293" s="45"/>
      <c r="Y293" s="505">
        <v>0</v>
      </c>
    </row>
    <row r="294" spans="1:25" ht="14.25" customHeight="1" x14ac:dyDescent="0.35">
      <c r="A294" s="465" t="s">
        <v>134</v>
      </c>
      <c r="B294" s="465"/>
      <c r="C294" s="45"/>
      <c r="D294" s="469">
        <v>4259.66</v>
      </c>
      <c r="E294" s="465"/>
      <c r="F294" s="45"/>
      <c r="G294" s="469">
        <v>8144.57</v>
      </c>
      <c r="H294" s="465"/>
      <c r="I294" s="45"/>
      <c r="J294" s="469">
        <v>6866.5</v>
      </c>
      <c r="K294" s="465"/>
      <c r="L294" s="45"/>
      <c r="M294" s="469">
        <v>4738.1700000000019</v>
      </c>
      <c r="N294" s="465"/>
      <c r="O294" s="45"/>
      <c r="P294" s="469">
        <v>5657.16</v>
      </c>
      <c r="Q294" s="465"/>
      <c r="R294" s="45"/>
      <c r="S294" s="469">
        <v>3878.3199999999961</v>
      </c>
      <c r="T294" s="465"/>
      <c r="U294" s="45"/>
      <c r="V294" s="469">
        <v>4864.8400000000038</v>
      </c>
      <c r="W294" s="465"/>
      <c r="X294" s="45"/>
      <c r="Y294" s="469">
        <v>2286.7900000000009</v>
      </c>
    </row>
    <row r="295" spans="1:25" ht="14.25" customHeight="1" x14ac:dyDescent="0.35">
      <c r="A295" s="465" t="s">
        <v>135</v>
      </c>
      <c r="B295" s="465"/>
      <c r="C295" s="45"/>
      <c r="D295" s="469">
        <v>0</v>
      </c>
      <c r="E295" s="465"/>
      <c r="F295" s="45"/>
      <c r="G295" s="469">
        <v>0</v>
      </c>
      <c r="H295" s="465"/>
      <c r="I295" s="45"/>
      <c r="J295" s="469">
        <v>0</v>
      </c>
      <c r="K295" s="465"/>
      <c r="L295" s="45"/>
      <c r="M295" s="469">
        <v>0</v>
      </c>
      <c r="N295" s="465"/>
      <c r="O295" s="45"/>
      <c r="P295" s="469">
        <v>0</v>
      </c>
      <c r="Q295" s="465"/>
      <c r="R295" s="45"/>
      <c r="S295" s="469">
        <v>0</v>
      </c>
      <c r="T295" s="465"/>
      <c r="U295" s="45"/>
      <c r="V295" s="469">
        <v>0</v>
      </c>
      <c r="W295" s="465"/>
      <c r="X295" s="45"/>
      <c r="Y295" s="469">
        <v>1307.99</v>
      </c>
    </row>
    <row r="296" spans="1:25" ht="14.25" customHeight="1" x14ac:dyDescent="0.35">
      <c r="A296" s="465" t="s">
        <v>136</v>
      </c>
      <c r="B296" s="465"/>
      <c r="C296" s="45"/>
      <c r="D296" s="469">
        <v>1052.1600000000001</v>
      </c>
      <c r="E296" s="465"/>
      <c r="F296" s="45"/>
      <c r="G296" s="469">
        <v>908.82999999999993</v>
      </c>
      <c r="H296" s="465"/>
      <c r="I296" s="45"/>
      <c r="J296" s="469">
        <v>2243.4800000000005</v>
      </c>
      <c r="K296" s="465"/>
      <c r="L296" s="45"/>
      <c r="M296" s="469">
        <v>1114.4799999999996</v>
      </c>
      <c r="N296" s="465"/>
      <c r="O296" s="45"/>
      <c r="P296" s="469">
        <v>2486.2799999999997</v>
      </c>
      <c r="Q296" s="465"/>
      <c r="R296" s="45"/>
      <c r="S296" s="469">
        <v>1192.7900000000009</v>
      </c>
      <c r="T296" s="465"/>
      <c r="U296" s="45"/>
      <c r="V296" s="469">
        <v>383.20999999999913</v>
      </c>
      <c r="W296" s="465"/>
      <c r="X296" s="45"/>
      <c r="Y296" s="469">
        <v>1631.4700000000012</v>
      </c>
    </row>
    <row r="297" spans="1:25" ht="14.25" customHeight="1" x14ac:dyDescent="0.35">
      <c r="A297" s="465" t="s">
        <v>137</v>
      </c>
      <c r="B297" s="465"/>
      <c r="C297" s="45"/>
      <c r="D297" s="469">
        <v>277.81</v>
      </c>
      <c r="E297" s="465"/>
      <c r="F297" s="45"/>
      <c r="G297" s="469">
        <v>275.49999999999994</v>
      </c>
      <c r="H297" s="465"/>
      <c r="I297" s="45"/>
      <c r="J297" s="469">
        <v>321.97000000000003</v>
      </c>
      <c r="K297" s="465"/>
      <c r="L297" s="45"/>
      <c r="M297" s="469">
        <v>290.98</v>
      </c>
      <c r="N297" s="465"/>
      <c r="O297" s="45"/>
      <c r="P297" s="469">
        <v>1467.01</v>
      </c>
      <c r="Q297" s="465"/>
      <c r="R297" s="45"/>
      <c r="S297" s="469">
        <v>335.32000000000016</v>
      </c>
      <c r="T297" s="465"/>
      <c r="U297" s="45"/>
      <c r="V297" s="469">
        <v>815.04999999999973</v>
      </c>
      <c r="W297" s="465"/>
      <c r="X297" s="45"/>
      <c r="Y297" s="469">
        <v>727.34999999999991</v>
      </c>
    </row>
    <row r="298" spans="1:25" ht="14.25" customHeight="1" x14ac:dyDescent="0.35">
      <c r="A298" s="465" t="s">
        <v>138</v>
      </c>
      <c r="B298" s="465"/>
      <c r="C298" s="45"/>
      <c r="D298" s="469">
        <v>1129.03</v>
      </c>
      <c r="E298" s="465"/>
      <c r="F298" s="45"/>
      <c r="G298" s="469">
        <v>1347.6899999999998</v>
      </c>
      <c r="H298" s="465"/>
      <c r="I298" s="45"/>
      <c r="J298" s="469">
        <v>1493.8000000000002</v>
      </c>
      <c r="K298" s="465"/>
      <c r="L298" s="45"/>
      <c r="M298" s="469">
        <v>1769.5499999999997</v>
      </c>
      <c r="N298" s="465"/>
      <c r="O298" s="45"/>
      <c r="P298" s="469">
        <v>992.38000000000011</v>
      </c>
      <c r="Q298" s="465"/>
      <c r="R298" s="45"/>
      <c r="S298" s="469">
        <v>1284.2200000000003</v>
      </c>
      <c r="T298" s="465"/>
      <c r="U298" s="45"/>
      <c r="V298" s="469">
        <v>897.17000000000007</v>
      </c>
      <c r="W298" s="465"/>
      <c r="X298" s="45"/>
      <c r="Y298" s="469">
        <v>302.39999999999964</v>
      </c>
    </row>
    <row r="299" spans="1:25" ht="14.25" customHeight="1" x14ac:dyDescent="0.35">
      <c r="A299" s="465" t="s">
        <v>139</v>
      </c>
      <c r="B299" s="465"/>
      <c r="C299" s="45"/>
      <c r="D299" s="469">
        <v>1966.3</v>
      </c>
      <c r="E299" s="465"/>
      <c r="F299" s="45"/>
      <c r="G299" s="469">
        <v>3583.04</v>
      </c>
      <c r="H299" s="465"/>
      <c r="I299" s="45"/>
      <c r="J299" s="469">
        <v>180.5599999999996</v>
      </c>
      <c r="K299" s="465"/>
      <c r="L299" s="45"/>
      <c r="M299" s="469">
        <v>-1488.9899999999993</v>
      </c>
      <c r="N299" s="465"/>
      <c r="O299" s="45"/>
      <c r="P299" s="469">
        <v>483.02999999999975</v>
      </c>
      <c r="Q299" s="465"/>
      <c r="R299" s="45"/>
      <c r="S299" s="469">
        <v>1529.9900000000005</v>
      </c>
      <c r="T299" s="465"/>
      <c r="U299" s="45"/>
      <c r="V299" s="469">
        <v>1044.5299999999997</v>
      </c>
      <c r="W299" s="465"/>
      <c r="X299" s="45"/>
      <c r="Y299" s="469">
        <v>1422.1699999999996</v>
      </c>
    </row>
    <row r="300" spans="1:25" ht="14.25" customHeight="1" x14ac:dyDescent="0.35">
      <c r="A300" s="465" t="s">
        <v>140</v>
      </c>
      <c r="B300" s="465"/>
      <c r="C300" s="45"/>
      <c r="D300" s="469">
        <v>1426.24</v>
      </c>
      <c r="E300" s="465"/>
      <c r="F300" s="45"/>
      <c r="G300" s="469">
        <v>4567.2800000000007</v>
      </c>
      <c r="H300" s="465"/>
      <c r="I300" s="45"/>
      <c r="J300" s="469">
        <v>3305.6399999999994</v>
      </c>
      <c r="K300" s="465"/>
      <c r="L300" s="45"/>
      <c r="M300" s="469">
        <v>1770.3099999999995</v>
      </c>
      <c r="N300" s="465"/>
      <c r="O300" s="45"/>
      <c r="P300" s="469">
        <v>1027.9700000000012</v>
      </c>
      <c r="Q300" s="465"/>
      <c r="R300" s="45"/>
      <c r="S300" s="469">
        <v>372.52999999999884</v>
      </c>
      <c r="T300" s="465"/>
      <c r="U300" s="45"/>
      <c r="V300" s="469">
        <v>542.5</v>
      </c>
      <c r="W300" s="465"/>
      <c r="X300" s="45"/>
      <c r="Y300" s="469">
        <v>1166</v>
      </c>
    </row>
    <row r="301" spans="1:25" ht="14.25" customHeight="1" x14ac:dyDescent="0.35">
      <c r="A301" s="465" t="s">
        <v>141</v>
      </c>
      <c r="B301" s="465"/>
      <c r="C301" s="45"/>
      <c r="D301" s="469">
        <v>587.69000000000005</v>
      </c>
      <c r="E301" s="465"/>
      <c r="F301" s="45"/>
      <c r="G301" s="469">
        <v>1848.19</v>
      </c>
      <c r="H301" s="465"/>
      <c r="I301" s="45"/>
      <c r="J301" s="469">
        <v>714.02</v>
      </c>
      <c r="K301" s="465"/>
      <c r="L301" s="45"/>
      <c r="M301" s="469">
        <v>1992.8700000000003</v>
      </c>
      <c r="N301" s="465"/>
      <c r="O301" s="45"/>
      <c r="P301" s="469">
        <v>1784.9399999999996</v>
      </c>
      <c r="Q301" s="465"/>
      <c r="R301" s="45"/>
      <c r="S301" s="469">
        <v>1585.2200000000003</v>
      </c>
      <c r="T301" s="465"/>
      <c r="U301" s="45"/>
      <c r="V301" s="469">
        <v>1450.5499999999993</v>
      </c>
      <c r="W301" s="465"/>
      <c r="X301" s="45"/>
      <c r="Y301" s="469">
        <v>1425.5100000000002</v>
      </c>
    </row>
    <row r="302" spans="1:25" ht="14.25" customHeight="1" x14ac:dyDescent="0.35">
      <c r="A302" s="465" t="s">
        <v>56</v>
      </c>
      <c r="B302" s="465"/>
      <c r="C302" s="45"/>
      <c r="D302" s="469">
        <v>0</v>
      </c>
      <c r="E302" s="465"/>
      <c r="F302" s="45"/>
      <c r="G302" s="469">
        <v>0</v>
      </c>
      <c r="H302" s="465"/>
      <c r="I302" s="45"/>
      <c r="J302" s="469">
        <v>0</v>
      </c>
      <c r="K302" s="465"/>
      <c r="L302" s="45"/>
      <c r="M302" s="469">
        <v>0</v>
      </c>
      <c r="N302" s="465"/>
      <c r="O302" s="45"/>
      <c r="P302" s="469">
        <v>0</v>
      </c>
      <c r="Q302" s="465"/>
      <c r="R302" s="45"/>
      <c r="S302" s="469">
        <v>0</v>
      </c>
      <c r="T302" s="465"/>
      <c r="U302" s="45"/>
      <c r="V302" s="469">
        <v>0</v>
      </c>
      <c r="W302" s="465"/>
      <c r="X302" s="45"/>
      <c r="Y302" s="469">
        <v>0</v>
      </c>
    </row>
    <row r="303" spans="1:25" ht="14.25" customHeight="1" x14ac:dyDescent="0.35">
      <c r="A303" s="465" t="s">
        <v>56</v>
      </c>
      <c r="B303" s="465"/>
      <c r="C303" s="45"/>
      <c r="D303" s="469">
        <v>0</v>
      </c>
      <c r="E303" s="465"/>
      <c r="F303" s="45"/>
      <c r="G303" s="469">
        <v>0</v>
      </c>
      <c r="H303" s="465"/>
      <c r="I303" s="45"/>
      <c r="J303" s="469">
        <v>0</v>
      </c>
      <c r="K303" s="465"/>
      <c r="L303" s="45"/>
      <c r="M303" s="469">
        <v>0</v>
      </c>
      <c r="N303" s="465"/>
      <c r="O303" s="45"/>
      <c r="P303" s="469">
        <v>0</v>
      </c>
      <c r="Q303" s="465"/>
      <c r="R303" s="45"/>
      <c r="S303" s="469">
        <v>0</v>
      </c>
      <c r="T303" s="465"/>
      <c r="U303" s="45"/>
      <c r="V303" s="469">
        <v>0</v>
      </c>
      <c r="W303" s="465"/>
      <c r="X303" s="45"/>
      <c r="Y303" s="469">
        <v>0</v>
      </c>
    </row>
    <row r="304" spans="1:25" ht="14.25" customHeight="1" x14ac:dyDescent="0.35">
      <c r="A304" s="465" t="s">
        <v>56</v>
      </c>
      <c r="B304" s="465"/>
      <c r="C304" s="45"/>
      <c r="D304" s="469">
        <v>0</v>
      </c>
      <c r="E304" s="465"/>
      <c r="F304" s="45"/>
      <c r="G304" s="469">
        <v>0</v>
      </c>
      <c r="H304" s="465"/>
      <c r="I304" s="45"/>
      <c r="J304" s="469">
        <v>0</v>
      </c>
      <c r="K304" s="465"/>
      <c r="L304" s="45"/>
      <c r="M304" s="469">
        <v>0</v>
      </c>
      <c r="N304" s="465"/>
      <c r="O304" s="45"/>
      <c r="P304" s="469">
        <v>0</v>
      </c>
      <c r="Q304" s="465"/>
      <c r="R304" s="45"/>
      <c r="S304" s="469">
        <v>0</v>
      </c>
      <c r="T304" s="465"/>
      <c r="U304" s="45"/>
      <c r="V304" s="469">
        <v>0</v>
      </c>
      <c r="W304" s="465"/>
      <c r="X304" s="45"/>
      <c r="Y304" s="469">
        <v>0</v>
      </c>
    </row>
    <row r="305" spans="1:25" ht="14.25" customHeight="1" x14ac:dyDescent="0.4">
      <c r="A305" s="534" t="s">
        <v>142</v>
      </c>
      <c r="B305" s="538" t="s">
        <v>932</v>
      </c>
      <c r="C305" s="536">
        <v>0.28509610250787937</v>
      </c>
      <c r="D305" s="537">
        <v>36390.04</v>
      </c>
      <c r="E305" s="538" t="s">
        <v>932</v>
      </c>
      <c r="F305" s="536">
        <v>0.18897392897821602</v>
      </c>
      <c r="G305" s="537">
        <v>31023.780000000002</v>
      </c>
      <c r="H305" s="538" t="s">
        <v>932</v>
      </c>
      <c r="I305" s="536">
        <v>0.25344286164999519</v>
      </c>
      <c r="J305" s="537">
        <v>44663.83</v>
      </c>
      <c r="K305" s="538" t="s">
        <v>932</v>
      </c>
      <c r="L305" s="536">
        <v>0.30519157907136046</v>
      </c>
      <c r="M305" s="537">
        <v>43423.9</v>
      </c>
      <c r="N305" s="538" t="s">
        <v>932</v>
      </c>
      <c r="O305" s="536">
        <v>0.39260085126634348</v>
      </c>
      <c r="P305" s="537">
        <v>42435.59</v>
      </c>
      <c r="Q305" s="538" t="s">
        <v>932</v>
      </c>
      <c r="R305" s="536">
        <v>0.39025830405032891</v>
      </c>
      <c r="S305" s="537">
        <v>55353.109999999979</v>
      </c>
      <c r="T305" s="538" t="s">
        <v>932</v>
      </c>
      <c r="U305" s="536">
        <v>0.39685429317087884</v>
      </c>
      <c r="V305" s="537">
        <v>44987.740000000005</v>
      </c>
      <c r="W305" s="538" t="s">
        <v>932</v>
      </c>
      <c r="X305" s="536">
        <v>0.34443312732172698</v>
      </c>
      <c r="Y305" s="537">
        <v>38679.110000000008</v>
      </c>
    </row>
    <row r="306" spans="1:25" ht="14.25" customHeight="1" x14ac:dyDescent="0.35">
      <c r="A306" s="456"/>
      <c r="B306" s="456"/>
      <c r="C306" s="546"/>
      <c r="D306" s="461"/>
      <c r="E306" s="456"/>
      <c r="F306" s="546"/>
      <c r="G306" s="461"/>
      <c r="H306" s="456"/>
      <c r="I306" s="546"/>
      <c r="J306" s="461"/>
      <c r="K306" s="456"/>
      <c r="L306" s="546"/>
      <c r="M306" s="461"/>
      <c r="N306" s="456"/>
      <c r="O306" s="546"/>
      <c r="P306" s="461"/>
      <c r="Q306" s="456"/>
      <c r="R306" s="546"/>
      <c r="S306" s="461"/>
      <c r="T306" s="456"/>
      <c r="U306" s="546"/>
      <c r="V306" s="461"/>
      <c r="W306" s="456"/>
      <c r="X306" s="546"/>
      <c r="Y306" s="461"/>
    </row>
    <row r="307" spans="1:25" ht="14.25" customHeight="1" x14ac:dyDescent="0.4">
      <c r="A307" s="534" t="s">
        <v>143</v>
      </c>
      <c r="B307" s="538" t="s">
        <v>225</v>
      </c>
      <c r="C307" s="536">
        <v>1.1408628601508402</v>
      </c>
      <c r="D307" s="537">
        <v>145621.23000000001</v>
      </c>
      <c r="E307" s="538" t="s">
        <v>225</v>
      </c>
      <c r="F307" s="536">
        <v>0.77022875668295032</v>
      </c>
      <c r="G307" s="537">
        <v>126448.16999999998</v>
      </c>
      <c r="H307" s="538" t="s">
        <v>225</v>
      </c>
      <c r="I307" s="536">
        <v>0.76606432334402441</v>
      </c>
      <c r="J307" s="537">
        <v>135002.29000000004</v>
      </c>
      <c r="K307" s="538" t="s">
        <v>225</v>
      </c>
      <c r="L307" s="536">
        <v>1.0542218816203384</v>
      </c>
      <c r="M307" s="537">
        <v>149998.97999999998</v>
      </c>
      <c r="N307" s="538" t="s">
        <v>225</v>
      </c>
      <c r="O307" s="536">
        <v>1.0977921030919331</v>
      </c>
      <c r="P307" s="537">
        <v>118658.57</v>
      </c>
      <c r="Q307" s="538" t="s">
        <v>225</v>
      </c>
      <c r="R307" s="536">
        <v>0.9845294366192312</v>
      </c>
      <c r="S307" s="537">
        <v>139642.81</v>
      </c>
      <c r="T307" s="538" t="s">
        <v>225</v>
      </c>
      <c r="U307" s="536">
        <v>1.1808802598075092</v>
      </c>
      <c r="V307" s="537">
        <v>133865.59000000003</v>
      </c>
      <c r="W307" s="538" t="s">
        <v>225</v>
      </c>
      <c r="X307" s="536">
        <v>0.94021009123235488</v>
      </c>
      <c r="Y307" s="537">
        <v>105583.6</v>
      </c>
    </row>
    <row r="308" spans="1:25" ht="14.25" customHeight="1" x14ac:dyDescent="0.35">
      <c r="A308" s="465"/>
      <c r="B308" s="465"/>
      <c r="C308" s="45"/>
      <c r="D308" s="469"/>
      <c r="E308" s="465"/>
      <c r="F308" s="45"/>
      <c r="G308" s="469"/>
      <c r="H308" s="465"/>
      <c r="I308" s="45"/>
      <c r="J308" s="469"/>
      <c r="K308" s="465"/>
      <c r="L308" s="45"/>
      <c r="M308" s="469"/>
      <c r="N308" s="465"/>
      <c r="O308" s="45"/>
      <c r="P308" s="469"/>
      <c r="Q308" s="465"/>
      <c r="R308" s="45"/>
      <c r="S308" s="469"/>
      <c r="T308" s="465"/>
      <c r="U308" s="45"/>
      <c r="V308" s="469"/>
      <c r="W308" s="465"/>
      <c r="X308" s="45"/>
      <c r="Y308" s="469"/>
    </row>
    <row r="309" spans="1:25" ht="14.25" customHeight="1" x14ac:dyDescent="0.4">
      <c r="A309" s="561" t="s">
        <v>150</v>
      </c>
      <c r="B309" s="565"/>
      <c r="C309" s="563"/>
      <c r="D309" s="564">
        <v>-17979.920000000027</v>
      </c>
      <c r="E309" s="565"/>
      <c r="F309" s="563"/>
      <c r="G309" s="564">
        <v>37721.460000000021</v>
      </c>
      <c r="H309" s="565"/>
      <c r="I309" s="563"/>
      <c r="J309" s="564">
        <v>41226.109999999928</v>
      </c>
      <c r="K309" s="565"/>
      <c r="L309" s="563"/>
      <c r="M309" s="564">
        <v>-7714.9099999999453</v>
      </c>
      <c r="N309" s="565"/>
      <c r="O309" s="563"/>
      <c r="P309" s="564">
        <v>-10570.190000000046</v>
      </c>
      <c r="Q309" s="565"/>
      <c r="R309" s="563"/>
      <c r="S309" s="564">
        <v>2194.3000000000757</v>
      </c>
      <c r="T309" s="565"/>
      <c r="U309" s="563"/>
      <c r="V309" s="564">
        <v>-20504.740000000063</v>
      </c>
      <c r="W309" s="565"/>
      <c r="X309" s="563"/>
      <c r="Y309" s="564">
        <v>6714.2799999999552</v>
      </c>
    </row>
    <row r="310" spans="1:25" ht="14.25" customHeight="1" x14ac:dyDescent="0.35">
      <c r="A310" s="45"/>
      <c r="B310" s="45"/>
      <c r="C310" s="45"/>
      <c r="D310" s="468"/>
      <c r="E310" s="45"/>
      <c r="F310" s="45"/>
      <c r="G310" s="468"/>
      <c r="H310" s="45"/>
      <c r="I310" s="45"/>
      <c r="J310" s="468"/>
      <c r="K310" s="45"/>
      <c r="L310" s="45"/>
      <c r="M310" s="468"/>
      <c r="N310" s="45"/>
      <c r="O310" s="45"/>
      <c r="P310" s="468"/>
      <c r="Q310" s="45"/>
      <c r="R310" s="45"/>
      <c r="S310" s="468"/>
      <c r="T310" s="45"/>
      <c r="U310" s="45"/>
      <c r="V310" s="468"/>
      <c r="W310" s="45"/>
      <c r="X310" s="45"/>
      <c r="Y310" s="468"/>
    </row>
    <row r="311" spans="1:25" ht="14.25" customHeight="1" x14ac:dyDescent="0.25">
      <c r="A311" s="40"/>
      <c r="B311" s="40"/>
      <c r="C311" s="40"/>
      <c r="D311" s="522"/>
      <c r="E311" s="40"/>
      <c r="F311" s="40"/>
      <c r="G311" s="522"/>
      <c r="H311" s="40"/>
      <c r="I311" s="40"/>
      <c r="J311" s="522"/>
      <c r="K311" s="40"/>
      <c r="L311" s="40"/>
      <c r="M311" s="522"/>
      <c r="N311" s="40"/>
      <c r="O311" s="40"/>
      <c r="P311" s="522"/>
      <c r="Q311" s="40"/>
      <c r="R311" s="40"/>
      <c r="S311" s="522"/>
      <c r="T311" s="40"/>
      <c r="U311" s="40"/>
      <c r="V311" s="522"/>
      <c r="W311" s="40"/>
      <c r="X311" s="40"/>
      <c r="Y311" s="522"/>
    </row>
    <row r="312" spans="1:25" ht="14.25" customHeight="1" x14ac:dyDescent="0.6">
      <c r="A312" s="437" t="s">
        <v>1</v>
      </c>
      <c r="B312" s="437"/>
      <c r="C312" s="440" t="s">
        <v>174</v>
      </c>
      <c r="D312" s="438"/>
      <c r="E312" s="437"/>
      <c r="F312" s="440" t="s">
        <v>174</v>
      </c>
      <c r="G312" s="438"/>
      <c r="H312" s="437"/>
      <c r="I312" s="440" t="s">
        <v>174</v>
      </c>
      <c r="J312" s="438"/>
      <c r="K312" s="437"/>
      <c r="L312" s="440" t="s">
        <v>174</v>
      </c>
      <c r="M312" s="438"/>
      <c r="N312" s="437"/>
      <c r="O312" s="440" t="s">
        <v>174</v>
      </c>
      <c r="P312" s="438"/>
      <c r="Q312" s="437"/>
      <c r="R312" s="440" t="s">
        <v>174</v>
      </c>
      <c r="S312" s="438"/>
      <c r="T312" s="437"/>
      <c r="U312" s="440" t="s">
        <v>174</v>
      </c>
      <c r="V312" s="438"/>
      <c r="W312" s="437"/>
      <c r="X312" s="440" t="s">
        <v>174</v>
      </c>
      <c r="Y312" s="438"/>
    </row>
    <row r="313" spans="1:25" ht="14.25" customHeight="1" x14ac:dyDescent="0.25">
      <c r="A313" s="39"/>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row>
    <row r="314" spans="1:25" ht="14.25" customHeight="1" x14ac:dyDescent="0.4">
      <c r="A314" s="448"/>
      <c r="B314" s="881" t="s">
        <v>775</v>
      </c>
      <c r="C314" s="882"/>
      <c r="D314" s="883"/>
      <c r="E314" s="881" t="s">
        <v>775</v>
      </c>
      <c r="F314" s="882"/>
      <c r="G314" s="883"/>
      <c r="H314" s="881" t="s">
        <v>775</v>
      </c>
      <c r="I314" s="882"/>
      <c r="J314" s="883"/>
      <c r="K314" s="881" t="s">
        <v>775</v>
      </c>
      <c r="L314" s="882"/>
      <c r="M314" s="883"/>
      <c r="N314" s="881" t="s">
        <v>775</v>
      </c>
      <c r="O314" s="882"/>
      <c r="P314" s="883"/>
      <c r="Q314" s="881" t="s">
        <v>775</v>
      </c>
      <c r="R314" s="882"/>
      <c r="S314" s="883"/>
      <c r="T314" s="881" t="s">
        <v>775</v>
      </c>
      <c r="U314" s="882"/>
      <c r="V314" s="883"/>
      <c r="W314" s="881" t="s">
        <v>775</v>
      </c>
      <c r="X314" s="882"/>
      <c r="Y314" s="883"/>
    </row>
    <row r="315" spans="1:25" ht="14.25" customHeight="1" x14ac:dyDescent="0.35">
      <c r="A315" s="465"/>
      <c r="B315" s="589" t="s">
        <v>221</v>
      </c>
      <c r="C315" s="41" t="s">
        <v>222</v>
      </c>
      <c r="D315" s="590" t="s">
        <v>95</v>
      </c>
      <c r="E315" s="589" t="s">
        <v>221</v>
      </c>
      <c r="F315" s="41" t="s">
        <v>222</v>
      </c>
      <c r="G315" s="590" t="s">
        <v>95</v>
      </c>
      <c r="H315" s="589" t="s">
        <v>221</v>
      </c>
      <c r="I315" s="41" t="s">
        <v>222</v>
      </c>
      <c r="J315" s="590" t="s">
        <v>95</v>
      </c>
      <c r="K315" s="589" t="s">
        <v>221</v>
      </c>
      <c r="L315" s="41" t="s">
        <v>222</v>
      </c>
      <c r="M315" s="590" t="s">
        <v>95</v>
      </c>
      <c r="N315" s="589" t="s">
        <v>221</v>
      </c>
      <c r="O315" s="41" t="s">
        <v>222</v>
      </c>
      <c r="P315" s="590" t="s">
        <v>95</v>
      </c>
      <c r="Q315" s="589" t="s">
        <v>221</v>
      </c>
      <c r="R315" s="41" t="s">
        <v>222</v>
      </c>
      <c r="S315" s="590" t="s">
        <v>95</v>
      </c>
      <c r="T315" s="589" t="s">
        <v>221</v>
      </c>
      <c r="U315" s="41" t="s">
        <v>222</v>
      </c>
      <c r="V315" s="590" t="s">
        <v>95</v>
      </c>
      <c r="W315" s="589" t="s">
        <v>221</v>
      </c>
      <c r="X315" s="41" t="s">
        <v>222</v>
      </c>
      <c r="Y315" s="590" t="s">
        <v>95</v>
      </c>
    </row>
    <row r="316" spans="1:25" ht="14.25" customHeight="1" x14ac:dyDescent="0.35">
      <c r="A316" s="465"/>
      <c r="B316" s="589"/>
      <c r="C316" s="466"/>
      <c r="D316" s="470"/>
      <c r="E316" s="589"/>
      <c r="F316" s="466"/>
      <c r="G316" s="470"/>
      <c r="H316" s="589"/>
      <c r="I316" s="466"/>
      <c r="J316" s="470"/>
      <c r="K316" s="589"/>
      <c r="L316" s="466"/>
      <c r="M316" s="470"/>
      <c r="N316" s="589"/>
      <c r="O316" s="466"/>
      <c r="P316" s="470"/>
      <c r="Q316" s="589"/>
      <c r="R316" s="466"/>
      <c r="S316" s="470"/>
      <c r="T316" s="589"/>
      <c r="U316" s="466"/>
      <c r="V316" s="470"/>
      <c r="W316" s="589"/>
      <c r="X316" s="466"/>
      <c r="Y316" s="470"/>
    </row>
    <row r="317" spans="1:25" ht="14.25" customHeight="1" x14ac:dyDescent="0.35">
      <c r="A317" s="465" t="s">
        <v>949</v>
      </c>
      <c r="B317" s="471"/>
      <c r="C317" s="468">
        <v>173229.46000000002</v>
      </c>
      <c r="D317" s="469">
        <v>54277.019999999975</v>
      </c>
      <c r="E317" s="471"/>
      <c r="F317" s="468">
        <v>187088.82</v>
      </c>
      <c r="G317" s="469">
        <v>66926.469999999987</v>
      </c>
      <c r="H317" s="471"/>
      <c r="I317" s="468">
        <v>148895.18000000002</v>
      </c>
      <c r="J317" s="469">
        <v>49671.510000000024</v>
      </c>
      <c r="K317" s="471"/>
      <c r="L317" s="468">
        <v>192489.69999999998</v>
      </c>
      <c r="M317" s="469">
        <v>76837.999999999985</v>
      </c>
      <c r="N317" s="471"/>
      <c r="O317" s="468">
        <v>75132.439999999959</v>
      </c>
      <c r="P317" s="469">
        <v>31857.149999999983</v>
      </c>
      <c r="Q317" s="471"/>
      <c r="R317" s="468">
        <v>105326.47000000004</v>
      </c>
      <c r="S317" s="469">
        <v>42546.710000000014</v>
      </c>
      <c r="T317" s="471"/>
      <c r="U317" s="468">
        <v>93980.909999999989</v>
      </c>
      <c r="V317" s="469">
        <v>36783.020000000033</v>
      </c>
      <c r="W317" s="471"/>
      <c r="X317" s="468">
        <v>92825.24</v>
      </c>
      <c r="Y317" s="469">
        <v>41878.92</v>
      </c>
    </row>
    <row r="318" spans="1:25" ht="14.25" customHeight="1" x14ac:dyDescent="0.35">
      <c r="A318" s="465" t="s">
        <v>163</v>
      </c>
      <c r="B318" s="471"/>
      <c r="C318" s="45"/>
      <c r="D318" s="499">
        <v>0.31332441953002665</v>
      </c>
      <c r="E318" s="471"/>
      <c r="F318" s="45"/>
      <c r="G318" s="499">
        <v>0.35772565137777868</v>
      </c>
      <c r="H318" s="471"/>
      <c r="I318" s="45"/>
      <c r="J318" s="499">
        <v>0.33360052353608771</v>
      </c>
      <c r="K318" s="471"/>
      <c r="L318" s="45"/>
      <c r="M318" s="499">
        <v>0.39917980026983257</v>
      </c>
      <c r="N318" s="471"/>
      <c r="O318" s="45"/>
      <c r="P318" s="499">
        <v>0.42401324913712374</v>
      </c>
      <c r="Q318" s="471"/>
      <c r="R318" s="45"/>
      <c r="S318" s="499">
        <v>0.40395078274245777</v>
      </c>
      <c r="T318" s="471"/>
      <c r="U318" s="45"/>
      <c r="V318" s="499">
        <v>0.3913882085202201</v>
      </c>
      <c r="W318" s="471"/>
      <c r="X318" s="45"/>
      <c r="Y318" s="499">
        <v>0.45115875811363371</v>
      </c>
    </row>
    <row r="319" spans="1:25" ht="14.25" customHeight="1" x14ac:dyDescent="0.35">
      <c r="A319" s="465"/>
      <c r="B319" s="589"/>
      <c r="C319" s="41"/>
      <c r="D319" s="590"/>
      <c r="E319" s="589"/>
      <c r="F319" s="41"/>
      <c r="G319" s="590"/>
      <c r="H319" s="589"/>
      <c r="I319" s="41"/>
      <c r="J319" s="590"/>
      <c r="K319" s="589"/>
      <c r="L319" s="41"/>
      <c r="M319" s="590"/>
      <c r="N319" s="589"/>
      <c r="O319" s="41"/>
      <c r="P319" s="590"/>
      <c r="Q319" s="589"/>
      <c r="R319" s="41"/>
      <c r="S319" s="590"/>
      <c r="T319" s="589"/>
      <c r="U319" s="41"/>
      <c r="V319" s="590"/>
      <c r="W319" s="589"/>
      <c r="X319" s="41"/>
      <c r="Y319" s="590"/>
    </row>
    <row r="320" spans="1:25" ht="14.25" customHeight="1" x14ac:dyDescent="0.35">
      <c r="A320" s="451" t="s">
        <v>952</v>
      </c>
      <c r="B320" s="249"/>
      <c r="C320" s="504">
        <v>4060.85</v>
      </c>
      <c r="D320" s="505">
        <v>1936.22</v>
      </c>
      <c r="E320" s="249"/>
      <c r="F320" s="504">
        <v>7465.2000000000007</v>
      </c>
      <c r="G320" s="505">
        <v>3332.2700000000004</v>
      </c>
      <c r="H320" s="249"/>
      <c r="I320" s="504">
        <v>4167.5</v>
      </c>
      <c r="J320" s="505">
        <v>204.97000000000116</v>
      </c>
      <c r="K320" s="249"/>
      <c r="L320" s="504">
        <v>4654.04</v>
      </c>
      <c r="M320" s="505">
        <v>1376.0099999999993</v>
      </c>
      <c r="N320" s="249"/>
      <c r="O320" s="504">
        <v>5391.6799999999994</v>
      </c>
      <c r="P320" s="505">
        <v>1899.5999999999988</v>
      </c>
      <c r="Q320" s="249"/>
      <c r="R320" s="504">
        <v>6596.5</v>
      </c>
      <c r="S320" s="505">
        <v>3452.14</v>
      </c>
      <c r="T320" s="249"/>
      <c r="U320" s="504">
        <v>7242.7199999999993</v>
      </c>
      <c r="V320" s="505">
        <v>2757.2199999999984</v>
      </c>
      <c r="W320" s="249"/>
      <c r="X320" s="504">
        <v>8872.0999999999967</v>
      </c>
      <c r="Y320" s="505">
        <v>5629.2899999999981</v>
      </c>
    </row>
    <row r="321" spans="1:25" ht="14.25" customHeight="1" x14ac:dyDescent="0.35">
      <c r="A321" s="465" t="s">
        <v>163</v>
      </c>
      <c r="B321" s="471"/>
      <c r="C321" s="45"/>
      <c r="D321" s="499">
        <v>0.4768016548259601</v>
      </c>
      <c r="E321" s="471"/>
      <c r="F321" s="45"/>
      <c r="G321" s="499">
        <v>0.44637384129025348</v>
      </c>
      <c r="H321" s="471"/>
      <c r="I321" s="45"/>
      <c r="J321" s="499">
        <v>4.9182963407318814E-2</v>
      </c>
      <c r="K321" s="471"/>
      <c r="L321" s="45"/>
      <c r="M321" s="499">
        <v>0.29565925518474256</v>
      </c>
      <c r="N321" s="471"/>
      <c r="O321" s="45"/>
      <c r="P321" s="499">
        <v>0.35232061249925795</v>
      </c>
      <c r="Q321" s="471"/>
      <c r="R321" s="45"/>
      <c r="S321" s="499">
        <v>0.52332903812627907</v>
      </c>
      <c r="T321" s="471"/>
      <c r="U321" s="45"/>
      <c r="V321" s="499">
        <v>0.38068847062981848</v>
      </c>
      <c r="W321" s="471"/>
      <c r="X321" s="45"/>
      <c r="Y321" s="499">
        <v>0.63449352464467268</v>
      </c>
    </row>
    <row r="322" spans="1:25" ht="14.25" customHeight="1" x14ac:dyDescent="0.35">
      <c r="A322" s="456"/>
      <c r="B322" s="601"/>
      <c r="C322" s="631"/>
      <c r="D322" s="593"/>
      <c r="E322" s="601"/>
      <c r="F322" s="631"/>
      <c r="G322" s="593"/>
      <c r="H322" s="601"/>
      <c r="I322" s="631"/>
      <c r="J322" s="593"/>
      <c r="K322" s="601"/>
      <c r="L322" s="631"/>
      <c r="M322" s="593"/>
      <c r="N322" s="601"/>
      <c r="O322" s="631"/>
      <c r="P322" s="593"/>
      <c r="Q322" s="601"/>
      <c r="R322" s="631"/>
      <c r="S322" s="593"/>
      <c r="T322" s="601"/>
      <c r="U322" s="631"/>
      <c r="V322" s="593"/>
      <c r="W322" s="601"/>
      <c r="X322" s="631"/>
      <c r="Y322" s="593"/>
    </row>
    <row r="323" spans="1:25" ht="14.25" customHeight="1" x14ac:dyDescent="0.35">
      <c r="A323" s="451" t="s">
        <v>954</v>
      </c>
      <c r="B323" s="249"/>
      <c r="C323" s="468">
        <v>0</v>
      </c>
      <c r="D323" s="469">
        <v>0</v>
      </c>
      <c r="E323" s="249"/>
      <c r="F323" s="468">
        <v>0</v>
      </c>
      <c r="G323" s="469">
        <v>0</v>
      </c>
      <c r="H323" s="249"/>
      <c r="I323" s="468">
        <v>0</v>
      </c>
      <c r="J323" s="469">
        <v>0</v>
      </c>
      <c r="K323" s="249"/>
      <c r="L323" s="468">
        <v>0</v>
      </c>
      <c r="M323" s="469">
        <v>0</v>
      </c>
      <c r="N323" s="249"/>
      <c r="O323" s="468">
        <v>47492.31</v>
      </c>
      <c r="P323" s="469">
        <v>28307.569999999992</v>
      </c>
      <c r="Q323" s="249"/>
      <c r="R323" s="468">
        <v>54709.619999999995</v>
      </c>
      <c r="S323" s="469">
        <v>36654.109999999993</v>
      </c>
      <c r="T323" s="249"/>
      <c r="U323" s="468">
        <v>38211.5</v>
      </c>
      <c r="V323" s="469">
        <v>20863.55</v>
      </c>
      <c r="W323" s="249"/>
      <c r="X323" s="468">
        <v>29108.209999999992</v>
      </c>
      <c r="Y323" s="469">
        <v>16888.71999999999</v>
      </c>
    </row>
    <row r="324" spans="1:25" ht="14.25" customHeight="1" x14ac:dyDescent="0.35">
      <c r="A324" s="465" t="s">
        <v>163</v>
      </c>
      <c r="B324" s="465"/>
      <c r="C324" s="45"/>
      <c r="D324" s="499">
        <v>0</v>
      </c>
      <c r="E324" s="465"/>
      <c r="F324" s="45"/>
      <c r="G324" s="499">
        <v>0</v>
      </c>
      <c r="H324" s="465"/>
      <c r="I324" s="45"/>
      <c r="J324" s="499">
        <v>0</v>
      </c>
      <c r="K324" s="465"/>
      <c r="L324" s="45"/>
      <c r="M324" s="499">
        <v>0</v>
      </c>
      <c r="N324" s="465"/>
      <c r="O324" s="45"/>
      <c r="P324" s="499">
        <v>0.59604533870851917</v>
      </c>
      <c r="Q324" s="465"/>
      <c r="R324" s="45"/>
      <c r="S324" s="499">
        <v>0.66997559113004246</v>
      </c>
      <c r="T324" s="465"/>
      <c r="U324" s="45"/>
      <c r="V324" s="499">
        <v>0.54600185807937396</v>
      </c>
      <c r="W324" s="465"/>
      <c r="X324" s="45"/>
      <c r="Y324" s="499">
        <v>0.58020469139119157</v>
      </c>
    </row>
    <row r="325" spans="1:25" ht="14.25" customHeight="1" x14ac:dyDescent="0.35">
      <c r="A325" s="456"/>
      <c r="B325" s="456"/>
      <c r="C325" s="546"/>
      <c r="D325" s="461"/>
      <c r="E325" s="456"/>
      <c r="F325" s="546"/>
      <c r="G325" s="461"/>
      <c r="H325" s="456"/>
      <c r="I325" s="546"/>
      <c r="J325" s="461"/>
      <c r="K325" s="456"/>
      <c r="L325" s="546"/>
      <c r="M325" s="461"/>
      <c r="N325" s="456"/>
      <c r="O325" s="546"/>
      <c r="P325" s="461"/>
      <c r="Q325" s="456"/>
      <c r="R325" s="546"/>
      <c r="S325" s="461"/>
      <c r="T325" s="456"/>
      <c r="U325" s="546"/>
      <c r="V325" s="461"/>
      <c r="W325" s="456"/>
      <c r="X325" s="546"/>
      <c r="Y325" s="461"/>
    </row>
    <row r="326" spans="1:25" ht="14.25" customHeight="1" x14ac:dyDescent="0.35">
      <c r="A326" s="465" t="s">
        <v>955</v>
      </c>
      <c r="B326" s="465"/>
      <c r="C326" s="45"/>
      <c r="D326" s="469">
        <v>2076.17</v>
      </c>
      <c r="E326" s="465"/>
      <c r="F326" s="45"/>
      <c r="G326" s="469">
        <v>-3760.15</v>
      </c>
      <c r="H326" s="465"/>
      <c r="I326" s="45"/>
      <c r="J326" s="469">
        <v>-4756.1299999999992</v>
      </c>
      <c r="K326" s="465"/>
      <c r="L326" s="45"/>
      <c r="M326" s="469">
        <v>-3966.4900000000007</v>
      </c>
      <c r="N326" s="465"/>
      <c r="O326" s="45"/>
      <c r="P326" s="469">
        <v>-3105.84</v>
      </c>
      <c r="Q326" s="465"/>
      <c r="R326" s="45"/>
      <c r="S326" s="469">
        <v>-1141.0299999999988</v>
      </c>
      <c r="T326" s="465"/>
      <c r="U326" s="45"/>
      <c r="V326" s="469">
        <v>-1014.1700000000001</v>
      </c>
      <c r="W326" s="465"/>
      <c r="X326" s="45"/>
      <c r="Y326" s="469">
        <v>-1510.869999999999</v>
      </c>
    </row>
    <row r="327" spans="1:25" ht="14.25" customHeight="1" x14ac:dyDescent="0.35">
      <c r="A327" s="465"/>
      <c r="B327" s="465"/>
      <c r="C327" s="45"/>
      <c r="D327" s="469"/>
      <c r="E327" s="465"/>
      <c r="F327" s="45"/>
      <c r="G327" s="469"/>
      <c r="H327" s="465"/>
      <c r="I327" s="45"/>
      <c r="J327" s="469"/>
      <c r="K327" s="465"/>
      <c r="L327" s="45"/>
      <c r="M327" s="469"/>
      <c r="N327" s="465"/>
      <c r="O327" s="45"/>
      <c r="P327" s="469"/>
      <c r="Q327" s="465"/>
      <c r="R327" s="45"/>
      <c r="S327" s="469"/>
      <c r="T327" s="465"/>
      <c r="U327" s="45"/>
      <c r="V327" s="469"/>
      <c r="W327" s="465"/>
      <c r="X327" s="45"/>
      <c r="Y327" s="469"/>
    </row>
    <row r="328" spans="1:25" ht="14.25" customHeight="1" x14ac:dyDescent="0.4">
      <c r="A328" s="508" t="s">
        <v>957</v>
      </c>
      <c r="B328" s="512"/>
      <c r="C328" s="509">
        <v>177290.31000000003</v>
      </c>
      <c r="D328" s="511">
        <v>58289.409999999974</v>
      </c>
      <c r="E328" s="512"/>
      <c r="F328" s="509">
        <v>194554.02000000002</v>
      </c>
      <c r="G328" s="511">
        <v>66498.59</v>
      </c>
      <c r="H328" s="512"/>
      <c r="I328" s="509">
        <v>153062.68000000002</v>
      </c>
      <c r="J328" s="511">
        <v>45120.350000000028</v>
      </c>
      <c r="K328" s="512"/>
      <c r="L328" s="509">
        <v>197143.74</v>
      </c>
      <c r="M328" s="511">
        <v>74247.519999999975</v>
      </c>
      <c r="N328" s="512"/>
      <c r="O328" s="509">
        <v>128016.42999999996</v>
      </c>
      <c r="P328" s="511">
        <v>58958.479999999981</v>
      </c>
      <c r="Q328" s="512"/>
      <c r="R328" s="509">
        <v>166632.59000000003</v>
      </c>
      <c r="S328" s="511">
        <v>81511.930000000008</v>
      </c>
      <c r="T328" s="512"/>
      <c r="U328" s="509">
        <v>139435.13</v>
      </c>
      <c r="V328" s="511">
        <v>59389.620000000032</v>
      </c>
      <c r="W328" s="512"/>
      <c r="X328" s="509">
        <v>130805.54999999999</v>
      </c>
      <c r="Y328" s="511">
        <v>62886.059999999983</v>
      </c>
    </row>
    <row r="329" spans="1:25" ht="14.25" customHeight="1" x14ac:dyDescent="0.4">
      <c r="A329" s="513"/>
      <c r="B329" s="513"/>
      <c r="C329" s="516"/>
      <c r="D329" s="520"/>
      <c r="E329" s="513"/>
      <c r="F329" s="516"/>
      <c r="G329" s="520"/>
      <c r="H329" s="513"/>
      <c r="I329" s="516"/>
      <c r="J329" s="520"/>
      <c r="K329" s="513"/>
      <c r="L329" s="516"/>
      <c r="M329" s="520"/>
      <c r="N329" s="513"/>
      <c r="O329" s="516"/>
      <c r="P329" s="520">
        <v>0.46055400857530554</v>
      </c>
      <c r="Q329" s="513"/>
      <c r="R329" s="516"/>
      <c r="S329" s="520">
        <v>0.48917159602452315</v>
      </c>
      <c r="T329" s="513"/>
      <c r="U329" s="516"/>
      <c r="V329" s="520">
        <v>0.42593010814419602</v>
      </c>
      <c r="W329" s="513"/>
      <c r="X329" s="516"/>
      <c r="Y329" s="520">
        <v>0.48075987601443509</v>
      </c>
    </row>
    <row r="330" spans="1:25" ht="14.25" customHeight="1" x14ac:dyDescent="0.35">
      <c r="A330" s="465"/>
      <c r="B330" s="465"/>
      <c r="C330" s="45"/>
      <c r="D330" s="497"/>
      <c r="E330" s="465"/>
      <c r="F330" s="45"/>
      <c r="G330" s="497"/>
      <c r="H330" s="465"/>
      <c r="I330" s="45"/>
      <c r="J330" s="497"/>
      <c r="K330" s="465"/>
      <c r="L330" s="45"/>
      <c r="M330" s="497"/>
      <c r="N330" s="465"/>
      <c r="O330" s="45"/>
      <c r="P330" s="497"/>
      <c r="Q330" s="465"/>
      <c r="R330" s="45"/>
      <c r="S330" s="497"/>
      <c r="T330" s="465"/>
      <c r="U330" s="45"/>
      <c r="V330" s="497"/>
      <c r="W330" s="465"/>
      <c r="X330" s="45"/>
      <c r="Y330" s="497"/>
    </row>
    <row r="331" spans="1:25" ht="14.25" customHeight="1" x14ac:dyDescent="0.4">
      <c r="A331" s="523" t="s">
        <v>110</v>
      </c>
      <c r="B331" s="465"/>
      <c r="C331" s="45"/>
      <c r="D331" s="497"/>
      <c r="E331" s="465"/>
      <c r="F331" s="45"/>
      <c r="G331" s="497"/>
      <c r="H331" s="465"/>
      <c r="I331" s="45"/>
      <c r="J331" s="497"/>
      <c r="K331" s="465"/>
      <c r="L331" s="45"/>
      <c r="M331" s="497"/>
      <c r="N331" s="465"/>
      <c r="O331" s="45"/>
      <c r="P331" s="497"/>
      <c r="Q331" s="465"/>
      <c r="R331" s="45"/>
      <c r="S331" s="497"/>
      <c r="T331" s="465"/>
      <c r="U331" s="45"/>
      <c r="V331" s="497"/>
      <c r="W331" s="465"/>
      <c r="X331" s="45"/>
      <c r="Y331" s="497"/>
    </row>
    <row r="332" spans="1:25" ht="14.25" customHeight="1" x14ac:dyDescent="0.35">
      <c r="A332" s="541" t="s">
        <v>119</v>
      </c>
      <c r="B332" s="465"/>
      <c r="C332" s="45"/>
      <c r="D332" s="469">
        <v>8922.17</v>
      </c>
      <c r="E332" s="465"/>
      <c r="F332" s="45"/>
      <c r="G332" s="469">
        <v>8543.2100000000009</v>
      </c>
      <c r="H332" s="465"/>
      <c r="I332" s="45"/>
      <c r="J332" s="469">
        <v>4536.0499999999993</v>
      </c>
      <c r="K332" s="465"/>
      <c r="L332" s="45"/>
      <c r="M332" s="469">
        <v>8197.7000000000007</v>
      </c>
      <c r="N332" s="465"/>
      <c r="O332" s="45"/>
      <c r="P332" s="469">
        <v>7749.59</v>
      </c>
      <c r="Q332" s="465"/>
      <c r="R332" s="45"/>
      <c r="S332" s="469">
        <v>12179.11</v>
      </c>
      <c r="T332" s="465"/>
      <c r="U332" s="45"/>
      <c r="V332" s="469">
        <v>11074.989999999998</v>
      </c>
      <c r="W332" s="465"/>
      <c r="X332" s="45"/>
      <c r="Y332" s="469">
        <v>14505.379999999997</v>
      </c>
    </row>
    <row r="333" spans="1:25" ht="14.25" customHeight="1" x14ac:dyDescent="0.35">
      <c r="A333" s="542" t="s">
        <v>120</v>
      </c>
      <c r="B333" s="465"/>
      <c r="C333" s="45"/>
      <c r="D333" s="469">
        <v>6315.86</v>
      </c>
      <c r="E333" s="465"/>
      <c r="F333" s="45"/>
      <c r="G333" s="469">
        <v>6799.5100000000011</v>
      </c>
      <c r="H333" s="465"/>
      <c r="I333" s="45"/>
      <c r="J333" s="469">
        <v>6520.9299999999985</v>
      </c>
      <c r="K333" s="465"/>
      <c r="L333" s="45"/>
      <c r="M333" s="469">
        <v>6896.1900000000023</v>
      </c>
      <c r="N333" s="465"/>
      <c r="O333" s="45"/>
      <c r="P333" s="469">
        <v>6564.5600000000013</v>
      </c>
      <c r="Q333" s="465"/>
      <c r="R333" s="45"/>
      <c r="S333" s="469">
        <v>7126.7699999999968</v>
      </c>
      <c r="T333" s="465"/>
      <c r="U333" s="45"/>
      <c r="V333" s="469">
        <v>5325.2300000000032</v>
      </c>
      <c r="W333" s="465"/>
      <c r="X333" s="45"/>
      <c r="Y333" s="469">
        <v>6524.5199999999968</v>
      </c>
    </row>
    <row r="334" spans="1:25" ht="14.25" customHeight="1" x14ac:dyDescent="0.35">
      <c r="A334" s="541" t="s">
        <v>121</v>
      </c>
      <c r="B334" s="451"/>
      <c r="C334" s="544"/>
      <c r="D334" s="505">
        <v>48.3</v>
      </c>
      <c r="E334" s="451"/>
      <c r="F334" s="544"/>
      <c r="G334" s="505">
        <v>0</v>
      </c>
      <c r="H334" s="451"/>
      <c r="I334" s="544"/>
      <c r="J334" s="505">
        <v>1893</v>
      </c>
      <c r="K334" s="451"/>
      <c r="L334" s="544"/>
      <c r="M334" s="505">
        <v>95.980000000000018</v>
      </c>
      <c r="N334" s="451"/>
      <c r="O334" s="544"/>
      <c r="P334" s="505">
        <v>-95.980000000000018</v>
      </c>
      <c r="Q334" s="451"/>
      <c r="R334" s="544"/>
      <c r="S334" s="505">
        <v>184.04999999999995</v>
      </c>
      <c r="T334" s="451"/>
      <c r="U334" s="544"/>
      <c r="V334" s="505">
        <v>1259.8000000000002</v>
      </c>
      <c r="W334" s="451"/>
      <c r="X334" s="544"/>
      <c r="Y334" s="505">
        <v>374.27</v>
      </c>
    </row>
    <row r="335" spans="1:25" ht="14.25" customHeight="1" x14ac:dyDescent="0.35">
      <c r="A335" s="541" t="s">
        <v>122</v>
      </c>
      <c r="B335" s="465"/>
      <c r="C335" s="45"/>
      <c r="D335" s="469">
        <v>0</v>
      </c>
      <c r="E335" s="465"/>
      <c r="F335" s="45"/>
      <c r="G335" s="469">
        <v>0</v>
      </c>
      <c r="H335" s="465"/>
      <c r="I335" s="45"/>
      <c r="J335" s="469">
        <v>0</v>
      </c>
      <c r="K335" s="465"/>
      <c r="L335" s="45"/>
      <c r="M335" s="469">
        <v>0</v>
      </c>
      <c r="N335" s="465"/>
      <c r="O335" s="45"/>
      <c r="P335" s="469">
        <v>0</v>
      </c>
      <c r="Q335" s="465"/>
      <c r="R335" s="45"/>
      <c r="S335" s="469">
        <v>0</v>
      </c>
      <c r="T335" s="465"/>
      <c r="U335" s="45"/>
      <c r="V335" s="469">
        <v>0</v>
      </c>
      <c r="W335" s="465"/>
      <c r="X335" s="45"/>
      <c r="Y335" s="469">
        <v>0</v>
      </c>
    </row>
    <row r="336" spans="1:25" ht="14.25" customHeight="1" x14ac:dyDescent="0.35">
      <c r="A336" s="465" t="s">
        <v>56</v>
      </c>
      <c r="B336" s="465"/>
      <c r="C336" s="45"/>
      <c r="D336" s="469">
        <v>0</v>
      </c>
      <c r="E336" s="465"/>
      <c r="F336" s="45"/>
      <c r="G336" s="469">
        <v>0</v>
      </c>
      <c r="H336" s="465"/>
      <c r="I336" s="45"/>
      <c r="J336" s="469">
        <v>0</v>
      </c>
      <c r="K336" s="465"/>
      <c r="L336" s="45"/>
      <c r="M336" s="469">
        <v>0</v>
      </c>
      <c r="N336" s="465"/>
      <c r="O336" s="45"/>
      <c r="P336" s="469">
        <v>0</v>
      </c>
      <c r="Q336" s="465"/>
      <c r="R336" s="45"/>
      <c r="S336" s="469">
        <v>0</v>
      </c>
      <c r="T336" s="465"/>
      <c r="U336" s="45"/>
      <c r="V336" s="469">
        <v>0</v>
      </c>
      <c r="W336" s="465"/>
      <c r="X336" s="45"/>
      <c r="Y336" s="469">
        <v>0</v>
      </c>
    </row>
    <row r="337" spans="1:25" ht="14.25" customHeight="1" x14ac:dyDescent="0.35">
      <c r="A337" s="465" t="s">
        <v>56</v>
      </c>
      <c r="B337" s="465"/>
      <c r="C337" s="45"/>
      <c r="D337" s="469">
        <v>0</v>
      </c>
      <c r="E337" s="465"/>
      <c r="F337" s="45"/>
      <c r="G337" s="469">
        <v>0</v>
      </c>
      <c r="H337" s="465"/>
      <c r="I337" s="45"/>
      <c r="J337" s="469">
        <v>0</v>
      </c>
      <c r="K337" s="465"/>
      <c r="L337" s="45"/>
      <c r="M337" s="469">
        <v>0</v>
      </c>
      <c r="N337" s="465"/>
      <c r="O337" s="45"/>
      <c r="P337" s="469">
        <v>0</v>
      </c>
      <c r="Q337" s="465"/>
      <c r="R337" s="45"/>
      <c r="S337" s="469">
        <v>0</v>
      </c>
      <c r="T337" s="465"/>
      <c r="U337" s="45"/>
      <c r="V337" s="469">
        <v>0</v>
      </c>
      <c r="W337" s="465"/>
      <c r="X337" s="45"/>
      <c r="Y337" s="469">
        <v>0</v>
      </c>
    </row>
    <row r="338" spans="1:25" ht="14.25" customHeight="1" x14ac:dyDescent="0.35">
      <c r="A338" s="465" t="s">
        <v>56</v>
      </c>
      <c r="B338" s="465"/>
      <c r="C338" s="45"/>
      <c r="D338" s="469">
        <v>0</v>
      </c>
      <c r="E338" s="465"/>
      <c r="F338" s="45"/>
      <c r="G338" s="469">
        <v>0</v>
      </c>
      <c r="H338" s="465"/>
      <c r="I338" s="45"/>
      <c r="J338" s="469">
        <v>0</v>
      </c>
      <c r="K338" s="465"/>
      <c r="L338" s="45"/>
      <c r="M338" s="469">
        <v>0</v>
      </c>
      <c r="N338" s="465"/>
      <c r="O338" s="45"/>
      <c r="P338" s="469">
        <v>0</v>
      </c>
      <c r="Q338" s="465"/>
      <c r="R338" s="45"/>
      <c r="S338" s="469">
        <v>0</v>
      </c>
      <c r="T338" s="465"/>
      <c r="U338" s="45"/>
      <c r="V338" s="469">
        <v>0</v>
      </c>
      <c r="W338" s="465"/>
      <c r="X338" s="45"/>
      <c r="Y338" s="469">
        <v>0</v>
      </c>
    </row>
    <row r="339" spans="1:25" ht="14.25" customHeight="1" x14ac:dyDescent="0.35">
      <c r="A339" s="542" t="s">
        <v>123</v>
      </c>
      <c r="B339" s="465"/>
      <c r="C339" s="45"/>
      <c r="D339" s="469">
        <v>5144.2700000000004</v>
      </c>
      <c r="E339" s="465"/>
      <c r="F339" s="45"/>
      <c r="G339" s="469">
        <v>2118.8499999999995</v>
      </c>
      <c r="H339" s="465"/>
      <c r="I339" s="45"/>
      <c r="J339" s="469">
        <v>2946.1400000000003</v>
      </c>
      <c r="K339" s="465"/>
      <c r="L339" s="45"/>
      <c r="M339" s="469">
        <v>4861.5399999999991</v>
      </c>
      <c r="N339" s="465"/>
      <c r="O339" s="45"/>
      <c r="P339" s="469">
        <v>5287.9500000000007</v>
      </c>
      <c r="Q339" s="465"/>
      <c r="R339" s="45"/>
      <c r="S339" s="469">
        <v>4896.380000000001</v>
      </c>
      <c r="T339" s="465"/>
      <c r="U339" s="45"/>
      <c r="V339" s="469">
        <v>5230.25</v>
      </c>
      <c r="W339" s="465"/>
      <c r="X339" s="45"/>
      <c r="Y339" s="469">
        <v>3892.1799999999967</v>
      </c>
    </row>
    <row r="340" spans="1:25" ht="14.25" customHeight="1" x14ac:dyDescent="0.35">
      <c r="A340" s="541" t="s">
        <v>124</v>
      </c>
      <c r="B340" s="451"/>
      <c r="C340" s="544"/>
      <c r="D340" s="505">
        <v>5336.96</v>
      </c>
      <c r="E340" s="451"/>
      <c r="F340" s="544"/>
      <c r="G340" s="505">
        <v>5466.1500000000005</v>
      </c>
      <c r="H340" s="451"/>
      <c r="I340" s="544"/>
      <c r="J340" s="505">
        <v>4606.7199999999993</v>
      </c>
      <c r="K340" s="451"/>
      <c r="L340" s="544"/>
      <c r="M340" s="505">
        <v>6018.8200000000015</v>
      </c>
      <c r="N340" s="451"/>
      <c r="O340" s="544"/>
      <c r="P340" s="505">
        <v>5461.5499999999993</v>
      </c>
      <c r="Q340" s="451"/>
      <c r="R340" s="544"/>
      <c r="S340" s="505">
        <v>6245.619999999999</v>
      </c>
      <c r="T340" s="451"/>
      <c r="U340" s="544"/>
      <c r="V340" s="505">
        <v>6536.739999999998</v>
      </c>
      <c r="W340" s="451"/>
      <c r="X340" s="544"/>
      <c r="Y340" s="505">
        <v>5736.760000000002</v>
      </c>
    </row>
    <row r="341" spans="1:25" ht="14.25" customHeight="1" x14ac:dyDescent="0.35">
      <c r="A341" s="541" t="s">
        <v>125</v>
      </c>
      <c r="B341" s="465"/>
      <c r="C341" s="45"/>
      <c r="D341" s="469">
        <v>2750.89</v>
      </c>
      <c r="E341" s="465"/>
      <c r="F341" s="45"/>
      <c r="G341" s="469">
        <v>4388.74</v>
      </c>
      <c r="H341" s="465"/>
      <c r="I341" s="45"/>
      <c r="J341" s="469">
        <v>1012.9300000000003</v>
      </c>
      <c r="K341" s="465"/>
      <c r="L341" s="45"/>
      <c r="M341" s="469">
        <v>2008.3499999999995</v>
      </c>
      <c r="N341" s="465"/>
      <c r="O341" s="45"/>
      <c r="P341" s="469">
        <v>1070.130000000001</v>
      </c>
      <c r="Q341" s="465"/>
      <c r="R341" s="45"/>
      <c r="S341" s="469">
        <v>1071.9699999999993</v>
      </c>
      <c r="T341" s="465"/>
      <c r="U341" s="45"/>
      <c r="V341" s="469">
        <v>1278.3199999999997</v>
      </c>
      <c r="W341" s="465"/>
      <c r="X341" s="45"/>
      <c r="Y341" s="469">
        <v>663.1299999999992</v>
      </c>
    </row>
    <row r="342" spans="1:25" ht="14.25" customHeight="1" x14ac:dyDescent="0.35">
      <c r="A342" s="541" t="s">
        <v>126</v>
      </c>
      <c r="B342" s="465"/>
      <c r="C342" s="45"/>
      <c r="D342" s="469">
        <v>45.54</v>
      </c>
      <c r="E342" s="465"/>
      <c r="F342" s="45"/>
      <c r="G342" s="469">
        <v>40.880000000000003</v>
      </c>
      <c r="H342" s="465"/>
      <c r="I342" s="45"/>
      <c r="J342" s="469">
        <v>1557.77</v>
      </c>
      <c r="K342" s="465"/>
      <c r="L342" s="45"/>
      <c r="M342" s="469">
        <v>800.98</v>
      </c>
      <c r="N342" s="465"/>
      <c r="O342" s="45"/>
      <c r="P342" s="469">
        <v>847.52</v>
      </c>
      <c r="Q342" s="465"/>
      <c r="R342" s="45"/>
      <c r="S342" s="469">
        <v>1689.48</v>
      </c>
      <c r="T342" s="465"/>
      <c r="U342" s="45"/>
      <c r="V342" s="469">
        <v>1367.4899999999998</v>
      </c>
      <c r="W342" s="465"/>
      <c r="X342" s="45"/>
      <c r="Y342" s="469">
        <v>1655.21</v>
      </c>
    </row>
    <row r="343" spans="1:25" ht="14.25" customHeight="1" x14ac:dyDescent="0.35">
      <c r="A343" s="465" t="s">
        <v>56</v>
      </c>
      <c r="B343" s="456"/>
      <c r="C343" s="546"/>
      <c r="D343" s="469">
        <v>0</v>
      </c>
      <c r="E343" s="456"/>
      <c r="F343" s="546"/>
      <c r="G343" s="469">
        <v>0</v>
      </c>
      <c r="H343" s="456"/>
      <c r="I343" s="546"/>
      <c r="J343" s="469">
        <v>0</v>
      </c>
      <c r="K343" s="456"/>
      <c r="L343" s="546"/>
      <c r="M343" s="469">
        <v>0</v>
      </c>
      <c r="N343" s="456"/>
      <c r="O343" s="546"/>
      <c r="P343" s="469">
        <v>0</v>
      </c>
      <c r="Q343" s="456"/>
      <c r="R343" s="546"/>
      <c r="S343" s="469">
        <v>0</v>
      </c>
      <c r="T343" s="456"/>
      <c r="U343" s="546"/>
      <c r="V343" s="469">
        <v>0</v>
      </c>
      <c r="W343" s="456"/>
      <c r="X343" s="546"/>
      <c r="Y343" s="469">
        <v>0</v>
      </c>
    </row>
    <row r="344" spans="1:25" ht="14.25" customHeight="1" x14ac:dyDescent="0.4">
      <c r="A344" s="534" t="s">
        <v>127</v>
      </c>
      <c r="B344" s="538" t="s">
        <v>225</v>
      </c>
      <c r="C344" s="536">
        <v>14.752450651268965</v>
      </c>
      <c r="D344" s="537">
        <v>28563.989999999998</v>
      </c>
      <c r="E344" s="538" t="s">
        <v>225</v>
      </c>
      <c r="F344" s="536">
        <v>0.41139729428849547</v>
      </c>
      <c r="G344" s="537">
        <v>27357.34</v>
      </c>
      <c r="H344" s="538" t="s">
        <v>225</v>
      </c>
      <c r="I344" s="536">
        <v>0.51137768213234125</v>
      </c>
      <c r="J344" s="537">
        <v>23073.539999999997</v>
      </c>
      <c r="K344" s="538" t="s">
        <v>225</v>
      </c>
      <c r="L344" s="536">
        <v>0.38896329466627316</v>
      </c>
      <c r="M344" s="537">
        <v>28879.56</v>
      </c>
      <c r="N344" s="538" t="s">
        <v>225</v>
      </c>
      <c r="O344" s="536">
        <v>0.45600429319073377</v>
      </c>
      <c r="P344" s="537">
        <v>26885.320000000003</v>
      </c>
      <c r="Q344" s="538" t="s">
        <v>225</v>
      </c>
      <c r="R344" s="536">
        <v>0.40967475558485728</v>
      </c>
      <c r="S344" s="537">
        <v>33393.379999999997</v>
      </c>
      <c r="T344" s="538" t="s">
        <v>225</v>
      </c>
      <c r="U344" s="536">
        <v>0.54004083541871428</v>
      </c>
      <c r="V344" s="537">
        <v>32072.82</v>
      </c>
      <c r="W344" s="538" t="s">
        <v>225</v>
      </c>
      <c r="X344" s="536">
        <v>0.53034726615087668</v>
      </c>
      <c r="Y344" s="537">
        <v>33351.44999999999</v>
      </c>
    </row>
    <row r="345" spans="1:25" ht="14.25" customHeight="1" x14ac:dyDescent="0.35">
      <c r="A345" s="633" t="s">
        <v>128</v>
      </c>
      <c r="B345" s="465"/>
      <c r="C345" s="45"/>
      <c r="D345" s="469">
        <v>1124.45</v>
      </c>
      <c r="E345" s="465"/>
      <c r="F345" s="45"/>
      <c r="G345" s="469">
        <v>1309.97</v>
      </c>
      <c r="H345" s="465"/>
      <c r="I345" s="45"/>
      <c r="J345" s="469">
        <v>441.85000000000008</v>
      </c>
      <c r="K345" s="465"/>
      <c r="L345" s="45"/>
      <c r="M345" s="469">
        <v>2328.7899999999995</v>
      </c>
      <c r="N345" s="465"/>
      <c r="O345" s="45"/>
      <c r="P345" s="469">
        <v>2464.4800000000005</v>
      </c>
      <c r="Q345" s="465"/>
      <c r="R345" s="45"/>
      <c r="S345" s="469">
        <v>755.45</v>
      </c>
      <c r="T345" s="465"/>
      <c r="U345" s="45"/>
      <c r="V345" s="469">
        <v>443.38999999999953</v>
      </c>
      <c r="W345" s="465"/>
      <c r="X345" s="45"/>
      <c r="Y345" s="469">
        <v>52.450000000000045</v>
      </c>
    </row>
    <row r="346" spans="1:25" ht="14.25" customHeight="1" x14ac:dyDescent="0.35">
      <c r="A346" s="541" t="s">
        <v>129</v>
      </c>
      <c r="B346" s="465"/>
      <c r="C346" s="45"/>
      <c r="D346" s="469">
        <v>380</v>
      </c>
      <c r="E346" s="465"/>
      <c r="F346" s="45"/>
      <c r="G346" s="469">
        <v>1060.25</v>
      </c>
      <c r="H346" s="465"/>
      <c r="I346" s="45"/>
      <c r="J346" s="469">
        <v>3673.38</v>
      </c>
      <c r="K346" s="465"/>
      <c r="L346" s="45"/>
      <c r="M346" s="469">
        <v>82.449999999999818</v>
      </c>
      <c r="N346" s="465"/>
      <c r="O346" s="45"/>
      <c r="P346" s="469">
        <v>175</v>
      </c>
      <c r="Q346" s="465"/>
      <c r="R346" s="45"/>
      <c r="S346" s="469">
        <v>855.61999999999989</v>
      </c>
      <c r="T346" s="465"/>
      <c r="U346" s="45"/>
      <c r="V346" s="469">
        <v>4970.3599999999997</v>
      </c>
      <c r="W346" s="465"/>
      <c r="X346" s="45"/>
      <c r="Y346" s="469">
        <v>171.29000000000087</v>
      </c>
    </row>
    <row r="347" spans="1:25" ht="14.25" customHeight="1" x14ac:dyDescent="0.35">
      <c r="A347" s="542" t="s">
        <v>130</v>
      </c>
      <c r="B347" s="456"/>
      <c r="C347" s="546"/>
      <c r="D347" s="469">
        <v>-2198.19</v>
      </c>
      <c r="E347" s="456"/>
      <c r="F347" s="546"/>
      <c r="G347" s="469">
        <v>-1198.7399999999998</v>
      </c>
      <c r="H347" s="456"/>
      <c r="I347" s="546"/>
      <c r="J347" s="469">
        <v>6188.59</v>
      </c>
      <c r="K347" s="456"/>
      <c r="L347" s="546"/>
      <c r="M347" s="469">
        <v>1716.6600000000003</v>
      </c>
      <c r="N347" s="456"/>
      <c r="O347" s="546"/>
      <c r="P347" s="469">
        <v>566.96999999999969</v>
      </c>
      <c r="Q347" s="456"/>
      <c r="R347" s="546"/>
      <c r="S347" s="469">
        <v>-821.12</v>
      </c>
      <c r="T347" s="456"/>
      <c r="U347" s="546"/>
      <c r="V347" s="469">
        <v>-85.25</v>
      </c>
      <c r="W347" s="456"/>
      <c r="X347" s="546"/>
      <c r="Y347" s="469">
        <v>7636.6500000000005</v>
      </c>
    </row>
    <row r="348" spans="1:25" ht="14.25" customHeight="1" x14ac:dyDescent="0.35">
      <c r="A348" s="541" t="s">
        <v>131</v>
      </c>
      <c r="B348" s="465"/>
      <c r="C348" s="45"/>
      <c r="D348" s="505">
        <v>2525.29</v>
      </c>
      <c r="E348" s="465"/>
      <c r="F348" s="45"/>
      <c r="G348" s="505">
        <v>1125.21</v>
      </c>
      <c r="H348" s="465"/>
      <c r="I348" s="45"/>
      <c r="J348" s="505">
        <v>2798.8599999999997</v>
      </c>
      <c r="K348" s="465"/>
      <c r="L348" s="45"/>
      <c r="M348" s="505">
        <v>2525.9499999999998</v>
      </c>
      <c r="N348" s="465"/>
      <c r="O348" s="45"/>
      <c r="P348" s="505">
        <v>1534.3700000000008</v>
      </c>
      <c r="Q348" s="465"/>
      <c r="R348" s="45"/>
      <c r="S348" s="505">
        <v>2201.1399999999994</v>
      </c>
      <c r="T348" s="465"/>
      <c r="U348" s="45"/>
      <c r="V348" s="505">
        <v>1799.9799999999996</v>
      </c>
      <c r="W348" s="465"/>
      <c r="X348" s="45"/>
      <c r="Y348" s="505">
        <v>1879.2800000000025</v>
      </c>
    </row>
    <row r="349" spans="1:25" ht="14.25" customHeight="1" x14ac:dyDescent="0.35">
      <c r="A349" s="541" t="s">
        <v>132</v>
      </c>
      <c r="B349" s="465"/>
      <c r="C349" s="45"/>
      <c r="D349" s="469">
        <v>369.19</v>
      </c>
      <c r="E349" s="465"/>
      <c r="F349" s="45"/>
      <c r="G349" s="469">
        <v>872.06999999999994</v>
      </c>
      <c r="H349" s="465"/>
      <c r="I349" s="45"/>
      <c r="J349" s="469">
        <v>1272.5800000000002</v>
      </c>
      <c r="K349" s="465"/>
      <c r="L349" s="45"/>
      <c r="M349" s="469">
        <v>3274.5999999999995</v>
      </c>
      <c r="N349" s="465"/>
      <c r="O349" s="45"/>
      <c r="P349" s="469">
        <v>375.5</v>
      </c>
      <c r="Q349" s="465"/>
      <c r="R349" s="45"/>
      <c r="S349" s="469">
        <v>184.28999999999996</v>
      </c>
      <c r="T349" s="465"/>
      <c r="U349" s="45"/>
      <c r="V349" s="469">
        <v>185.01000000000022</v>
      </c>
      <c r="W349" s="465"/>
      <c r="X349" s="45"/>
      <c r="Y349" s="469">
        <v>278.69000000000051</v>
      </c>
    </row>
    <row r="350" spans="1:25" ht="14.25" customHeight="1" x14ac:dyDescent="0.35">
      <c r="A350" s="541" t="s">
        <v>133</v>
      </c>
      <c r="B350" s="456"/>
      <c r="C350" s="546"/>
      <c r="D350" s="469">
        <v>4209.6100000000006</v>
      </c>
      <c r="E350" s="456"/>
      <c r="F350" s="546"/>
      <c r="G350" s="469">
        <v>2310.3599999999997</v>
      </c>
      <c r="H350" s="456"/>
      <c r="I350" s="546"/>
      <c r="J350" s="469">
        <v>4533.8799999999992</v>
      </c>
      <c r="K350" s="456"/>
      <c r="L350" s="546"/>
      <c r="M350" s="469">
        <v>3208.8700000000008</v>
      </c>
      <c r="N350" s="456"/>
      <c r="O350" s="546"/>
      <c r="P350" s="469">
        <v>4778.420000000001</v>
      </c>
      <c r="Q350" s="456"/>
      <c r="R350" s="546"/>
      <c r="S350" s="469">
        <v>3503.4300000000003</v>
      </c>
      <c r="T350" s="456"/>
      <c r="U350" s="546"/>
      <c r="V350" s="469">
        <v>2154.3499999999985</v>
      </c>
      <c r="W350" s="456"/>
      <c r="X350" s="546"/>
      <c r="Y350" s="469">
        <v>2035.0499999999993</v>
      </c>
    </row>
    <row r="351" spans="1:25" ht="14.25" customHeight="1" x14ac:dyDescent="0.35">
      <c r="A351" s="633" t="s">
        <v>173</v>
      </c>
      <c r="B351" s="465"/>
      <c r="C351" s="45"/>
      <c r="D351" s="505">
        <v>0</v>
      </c>
      <c r="E351" s="465"/>
      <c r="F351" s="45"/>
      <c r="G351" s="505">
        <v>0</v>
      </c>
      <c r="H351" s="465"/>
      <c r="I351" s="45"/>
      <c r="J351" s="505">
        <v>0</v>
      </c>
      <c r="K351" s="465"/>
      <c r="L351" s="45"/>
      <c r="M351" s="505">
        <v>0</v>
      </c>
      <c r="N351" s="465"/>
      <c r="O351" s="45"/>
      <c r="P351" s="505">
        <v>0</v>
      </c>
      <c r="Q351" s="465"/>
      <c r="R351" s="45"/>
      <c r="S351" s="505">
        <v>0</v>
      </c>
      <c r="T351" s="465"/>
      <c r="U351" s="45"/>
      <c r="V351" s="505">
        <v>0</v>
      </c>
      <c r="W351" s="465"/>
      <c r="X351" s="45"/>
      <c r="Y351" s="505">
        <v>0</v>
      </c>
    </row>
    <row r="352" spans="1:25" ht="14.25" customHeight="1" x14ac:dyDescent="0.35">
      <c r="A352" s="541" t="s">
        <v>134</v>
      </c>
      <c r="B352" s="465"/>
      <c r="C352" s="45"/>
      <c r="D352" s="469">
        <v>0</v>
      </c>
      <c r="E352" s="465"/>
      <c r="F352" s="45"/>
      <c r="G352" s="469">
        <v>0</v>
      </c>
      <c r="H352" s="465"/>
      <c r="I352" s="45"/>
      <c r="J352" s="469">
        <v>0</v>
      </c>
      <c r="K352" s="465"/>
      <c r="L352" s="45"/>
      <c r="M352" s="469">
        <v>0</v>
      </c>
      <c r="N352" s="465"/>
      <c r="O352" s="45"/>
      <c r="P352" s="469">
        <v>15277.489999999998</v>
      </c>
      <c r="Q352" s="465"/>
      <c r="R352" s="45"/>
      <c r="S352" s="469">
        <v>17405.850000000006</v>
      </c>
      <c r="T352" s="465"/>
      <c r="U352" s="45"/>
      <c r="V352" s="469">
        <v>6322.929999999993</v>
      </c>
      <c r="W352" s="465"/>
      <c r="X352" s="45"/>
      <c r="Y352" s="469">
        <v>6492.9900000000052</v>
      </c>
    </row>
    <row r="353" spans="1:25" ht="14.25" customHeight="1" x14ac:dyDescent="0.35">
      <c r="A353" s="541" t="s">
        <v>135</v>
      </c>
      <c r="B353" s="465"/>
      <c r="C353" s="45"/>
      <c r="D353" s="469">
        <v>0</v>
      </c>
      <c r="E353" s="465"/>
      <c r="F353" s="45"/>
      <c r="G353" s="469">
        <v>0</v>
      </c>
      <c r="H353" s="465"/>
      <c r="I353" s="45"/>
      <c r="J353" s="469">
        <v>0</v>
      </c>
      <c r="K353" s="465"/>
      <c r="L353" s="45"/>
      <c r="M353" s="469">
        <v>0</v>
      </c>
      <c r="N353" s="465"/>
      <c r="O353" s="45"/>
      <c r="P353" s="469">
        <v>0</v>
      </c>
      <c r="Q353" s="465"/>
      <c r="R353" s="45"/>
      <c r="S353" s="469">
        <v>0</v>
      </c>
      <c r="T353" s="465"/>
      <c r="U353" s="45"/>
      <c r="V353" s="469">
        <v>0</v>
      </c>
      <c r="W353" s="465"/>
      <c r="X353" s="45"/>
      <c r="Y353" s="469">
        <v>438.31</v>
      </c>
    </row>
    <row r="354" spans="1:25" ht="14.25" customHeight="1" x14ac:dyDescent="0.35">
      <c r="A354" s="541" t="s">
        <v>136</v>
      </c>
      <c r="B354" s="465"/>
      <c r="C354" s="45"/>
      <c r="D354" s="469">
        <v>329.75</v>
      </c>
      <c r="E354" s="465"/>
      <c r="F354" s="45"/>
      <c r="G354" s="469">
        <v>271.28999999999996</v>
      </c>
      <c r="H354" s="465"/>
      <c r="I354" s="45"/>
      <c r="J354" s="469">
        <v>630.51</v>
      </c>
      <c r="K354" s="465"/>
      <c r="L354" s="45"/>
      <c r="M354" s="469">
        <v>531.76</v>
      </c>
      <c r="N354" s="465"/>
      <c r="O354" s="45"/>
      <c r="P354" s="469">
        <v>453.03999999999996</v>
      </c>
      <c r="Q354" s="465"/>
      <c r="R354" s="45"/>
      <c r="S354" s="469">
        <v>577.61000000000013</v>
      </c>
      <c r="T354" s="465"/>
      <c r="U354" s="45"/>
      <c r="V354" s="469">
        <v>101.4699999999998</v>
      </c>
      <c r="W354" s="465"/>
      <c r="X354" s="45"/>
      <c r="Y354" s="469">
        <v>405.70000000000027</v>
      </c>
    </row>
    <row r="355" spans="1:25" ht="14.25" customHeight="1" x14ac:dyDescent="0.35">
      <c r="A355" s="541" t="s">
        <v>137</v>
      </c>
      <c r="B355" s="465"/>
      <c r="C355" s="45"/>
      <c r="D355" s="469">
        <v>83.44</v>
      </c>
      <c r="E355" s="465"/>
      <c r="F355" s="45"/>
      <c r="G355" s="469">
        <v>82.670000000000016</v>
      </c>
      <c r="H355" s="465"/>
      <c r="I355" s="45"/>
      <c r="J355" s="469">
        <v>98.149999999999977</v>
      </c>
      <c r="K355" s="465"/>
      <c r="L355" s="45"/>
      <c r="M355" s="469">
        <v>95.329999999999984</v>
      </c>
      <c r="N355" s="465"/>
      <c r="O355" s="45"/>
      <c r="P355" s="469">
        <v>479.81</v>
      </c>
      <c r="Q355" s="465"/>
      <c r="R355" s="45"/>
      <c r="S355" s="469">
        <v>111.77999999999997</v>
      </c>
      <c r="T355" s="465"/>
      <c r="U355" s="45"/>
      <c r="V355" s="469">
        <v>210.09000000000003</v>
      </c>
      <c r="W355" s="465"/>
      <c r="X355" s="45"/>
      <c r="Y355" s="469">
        <v>224.12000000000012</v>
      </c>
    </row>
    <row r="356" spans="1:25" ht="14.25" customHeight="1" x14ac:dyDescent="0.35">
      <c r="A356" s="541" t="s">
        <v>138</v>
      </c>
      <c r="B356" s="465"/>
      <c r="C356" s="45"/>
      <c r="D356" s="469">
        <v>372.45</v>
      </c>
      <c r="E356" s="465"/>
      <c r="F356" s="45"/>
      <c r="G356" s="469">
        <v>449.24000000000007</v>
      </c>
      <c r="H356" s="465"/>
      <c r="I356" s="45"/>
      <c r="J356" s="469">
        <v>497.94000000000005</v>
      </c>
      <c r="K356" s="465"/>
      <c r="L356" s="45"/>
      <c r="M356" s="469">
        <v>589.84999999999991</v>
      </c>
      <c r="N356" s="465"/>
      <c r="O356" s="45"/>
      <c r="P356" s="469">
        <v>322.11000000000013</v>
      </c>
      <c r="Q356" s="465"/>
      <c r="R356" s="45"/>
      <c r="S356" s="469">
        <v>428.07999999999993</v>
      </c>
      <c r="T356" s="465"/>
      <c r="U356" s="45"/>
      <c r="V356" s="469">
        <v>294</v>
      </c>
      <c r="W356" s="465"/>
      <c r="X356" s="45"/>
      <c r="Y356" s="469">
        <v>100.79999999999973</v>
      </c>
    </row>
    <row r="357" spans="1:25" ht="14.25" customHeight="1" x14ac:dyDescent="0.35">
      <c r="A357" s="541" t="s">
        <v>139</v>
      </c>
      <c r="B357" s="465"/>
      <c r="C357" s="45"/>
      <c r="D357" s="469">
        <v>1103.71</v>
      </c>
      <c r="E357" s="465"/>
      <c r="F357" s="45"/>
      <c r="G357" s="469">
        <v>519.96</v>
      </c>
      <c r="H357" s="465"/>
      <c r="I357" s="45"/>
      <c r="J357" s="469">
        <v>1769.79</v>
      </c>
      <c r="K357" s="465"/>
      <c r="L357" s="45"/>
      <c r="M357" s="469">
        <v>1430.2799999999997</v>
      </c>
      <c r="N357" s="465"/>
      <c r="O357" s="45"/>
      <c r="P357" s="469">
        <v>1812.8900000000008</v>
      </c>
      <c r="Q357" s="465"/>
      <c r="R357" s="45"/>
      <c r="S357" s="469">
        <v>2612.67</v>
      </c>
      <c r="T357" s="465"/>
      <c r="U357" s="45"/>
      <c r="V357" s="469">
        <v>1351.7199999999993</v>
      </c>
      <c r="W357" s="465"/>
      <c r="X357" s="45"/>
      <c r="Y357" s="469">
        <v>1575.2600000000002</v>
      </c>
    </row>
    <row r="358" spans="1:25" ht="14.25" customHeight="1" x14ac:dyDescent="0.35">
      <c r="A358" s="541" t="s">
        <v>140</v>
      </c>
      <c r="B358" s="465"/>
      <c r="C358" s="45"/>
      <c r="D358" s="469">
        <v>309.87</v>
      </c>
      <c r="E358" s="465"/>
      <c r="F358" s="45"/>
      <c r="G358" s="469">
        <v>56</v>
      </c>
      <c r="H358" s="465"/>
      <c r="I358" s="45"/>
      <c r="J358" s="469">
        <v>578.34</v>
      </c>
      <c r="K358" s="465"/>
      <c r="L358" s="45"/>
      <c r="M358" s="469">
        <v>0</v>
      </c>
      <c r="N358" s="465"/>
      <c r="O358" s="45"/>
      <c r="P358" s="469">
        <v>0</v>
      </c>
      <c r="Q358" s="465"/>
      <c r="R358" s="45"/>
      <c r="S358" s="469">
        <v>0</v>
      </c>
      <c r="T358" s="465"/>
      <c r="U358" s="45"/>
      <c r="V358" s="469">
        <v>473</v>
      </c>
      <c r="W358" s="465"/>
      <c r="X358" s="45"/>
      <c r="Y358" s="469">
        <v>0</v>
      </c>
    </row>
    <row r="359" spans="1:25" ht="14.25" customHeight="1" x14ac:dyDescent="0.35">
      <c r="A359" s="541" t="s">
        <v>141</v>
      </c>
      <c r="B359" s="465"/>
      <c r="C359" s="45"/>
      <c r="D359" s="469">
        <v>187.04</v>
      </c>
      <c r="E359" s="465"/>
      <c r="F359" s="45"/>
      <c r="G359" s="469">
        <v>607.91000000000008</v>
      </c>
      <c r="H359" s="465"/>
      <c r="I359" s="45"/>
      <c r="J359" s="469">
        <v>233.01</v>
      </c>
      <c r="K359" s="465"/>
      <c r="L359" s="45"/>
      <c r="M359" s="469">
        <v>656.14999999999986</v>
      </c>
      <c r="N359" s="465"/>
      <c r="O359" s="45"/>
      <c r="P359" s="469">
        <v>585.12999999999988</v>
      </c>
      <c r="Q359" s="465"/>
      <c r="R359" s="45"/>
      <c r="S359" s="469">
        <v>519.36000000000013</v>
      </c>
      <c r="T359" s="465"/>
      <c r="U359" s="45"/>
      <c r="V359" s="469">
        <v>478.5300000000002</v>
      </c>
      <c r="W359" s="465"/>
      <c r="X359" s="45"/>
      <c r="Y359" s="469">
        <v>469.06999999999971</v>
      </c>
    </row>
    <row r="360" spans="1:25" ht="14.25" customHeight="1" x14ac:dyDescent="0.35">
      <c r="A360" s="541" t="s">
        <v>984</v>
      </c>
      <c r="B360" s="465"/>
      <c r="C360" s="45"/>
      <c r="D360" s="469">
        <v>0</v>
      </c>
      <c r="E360" s="465"/>
      <c r="F360" s="45"/>
      <c r="G360" s="469">
        <v>0</v>
      </c>
      <c r="H360" s="465"/>
      <c r="I360" s="45"/>
      <c r="J360" s="469">
        <v>0</v>
      </c>
      <c r="K360" s="465"/>
      <c r="L360" s="45"/>
      <c r="M360" s="469">
        <v>0</v>
      </c>
      <c r="N360" s="465"/>
      <c r="O360" s="45"/>
      <c r="P360" s="469">
        <v>1516.27</v>
      </c>
      <c r="Q360" s="465"/>
      <c r="R360" s="45"/>
      <c r="S360" s="469">
        <v>3923.52</v>
      </c>
      <c r="T360" s="465"/>
      <c r="U360" s="45"/>
      <c r="V360" s="469">
        <v>3075.0000000000009</v>
      </c>
      <c r="W360" s="465"/>
      <c r="X360" s="45"/>
      <c r="Y360" s="469">
        <v>3356.1899999999987</v>
      </c>
    </row>
    <row r="361" spans="1:25" ht="14.25" customHeight="1" x14ac:dyDescent="0.35">
      <c r="A361" s="541" t="s">
        <v>56</v>
      </c>
      <c r="B361" s="465"/>
      <c r="C361" s="45"/>
      <c r="D361" s="469">
        <v>0</v>
      </c>
      <c r="E361" s="465"/>
      <c r="F361" s="45"/>
      <c r="G361" s="469">
        <v>0</v>
      </c>
      <c r="H361" s="465"/>
      <c r="I361" s="45"/>
      <c r="J361" s="469">
        <v>0</v>
      </c>
      <c r="K361" s="465"/>
      <c r="L361" s="45"/>
      <c r="M361" s="469">
        <v>0</v>
      </c>
      <c r="N361" s="465"/>
      <c r="O361" s="45"/>
      <c r="P361" s="469">
        <v>0</v>
      </c>
      <c r="Q361" s="465"/>
      <c r="R361" s="45"/>
      <c r="S361" s="469">
        <v>0</v>
      </c>
      <c r="T361" s="465"/>
      <c r="U361" s="45"/>
      <c r="V361" s="469">
        <v>0</v>
      </c>
      <c r="W361" s="465"/>
      <c r="X361" s="45"/>
      <c r="Y361" s="469">
        <v>0</v>
      </c>
    </row>
    <row r="362" spans="1:25" ht="14.25" customHeight="1" x14ac:dyDescent="0.35">
      <c r="A362" s="541" t="s">
        <v>56</v>
      </c>
      <c r="B362" s="465"/>
      <c r="C362" s="45"/>
      <c r="D362" s="469">
        <v>0</v>
      </c>
      <c r="E362" s="465"/>
      <c r="F362" s="45"/>
      <c r="G362" s="469">
        <v>0</v>
      </c>
      <c r="H362" s="465"/>
      <c r="I362" s="45"/>
      <c r="J362" s="469">
        <v>0</v>
      </c>
      <c r="K362" s="465"/>
      <c r="L362" s="45"/>
      <c r="M362" s="469">
        <v>0</v>
      </c>
      <c r="N362" s="465"/>
      <c r="O362" s="45"/>
      <c r="P362" s="469">
        <v>0</v>
      </c>
      <c r="Q362" s="465"/>
      <c r="R362" s="45"/>
      <c r="S362" s="469">
        <v>0</v>
      </c>
      <c r="T362" s="465"/>
      <c r="U362" s="45"/>
      <c r="V362" s="469">
        <v>0</v>
      </c>
      <c r="W362" s="465"/>
      <c r="X362" s="45"/>
      <c r="Y362" s="469">
        <v>0</v>
      </c>
    </row>
    <row r="363" spans="1:25" ht="14.25" customHeight="1" x14ac:dyDescent="0.4">
      <c r="A363" s="534" t="s">
        <v>142</v>
      </c>
      <c r="B363" s="538" t="s">
        <v>225</v>
      </c>
      <c r="C363" s="536">
        <v>0.16206877238286121</v>
      </c>
      <c r="D363" s="537">
        <v>8796.6100000000024</v>
      </c>
      <c r="E363" s="538" t="s">
        <v>225</v>
      </c>
      <c r="F363" s="536">
        <v>0.11227591442164413</v>
      </c>
      <c r="G363" s="537">
        <v>7466.19</v>
      </c>
      <c r="H363" s="538" t="s">
        <v>225</v>
      </c>
      <c r="I363" s="536">
        <v>0.50347304486778099</v>
      </c>
      <c r="J363" s="537">
        <v>22716.879999999997</v>
      </c>
      <c r="K363" s="538" t="s">
        <v>225</v>
      </c>
      <c r="L363" s="536">
        <v>0.22143083028227756</v>
      </c>
      <c r="M363" s="537">
        <v>16440.690000000002</v>
      </c>
      <c r="N363" s="538" t="s">
        <v>225</v>
      </c>
      <c r="O363" s="536">
        <v>0.51462452899057121</v>
      </c>
      <c r="P363" s="537">
        <v>30341.480000000003</v>
      </c>
      <c r="Q363" s="538" t="s">
        <v>225</v>
      </c>
      <c r="R363" s="536">
        <v>0.39574182576709938</v>
      </c>
      <c r="S363" s="537">
        <v>32257.680000000004</v>
      </c>
      <c r="T363" s="538" t="s">
        <v>225</v>
      </c>
      <c r="U363" s="536">
        <v>0.3666394902004757</v>
      </c>
      <c r="V363" s="537">
        <v>21774.579999999987</v>
      </c>
      <c r="W363" s="538" t="s">
        <v>225</v>
      </c>
      <c r="X363" s="536">
        <v>0.39938660491689282</v>
      </c>
      <c r="Y363" s="537">
        <v>25115.850000000009</v>
      </c>
    </row>
    <row r="364" spans="1:25" ht="14.25" customHeight="1" x14ac:dyDescent="0.35">
      <c r="A364" s="456"/>
      <c r="B364" s="456"/>
      <c r="C364" s="546"/>
      <c r="D364" s="461"/>
      <c r="E364" s="456"/>
      <c r="F364" s="546"/>
      <c r="G364" s="461"/>
      <c r="H364" s="456"/>
      <c r="I364" s="546"/>
      <c r="J364" s="461"/>
      <c r="K364" s="456"/>
      <c r="L364" s="546"/>
      <c r="M364" s="461"/>
      <c r="N364" s="456"/>
      <c r="O364" s="546"/>
      <c r="P364" s="461"/>
      <c r="Q364" s="456"/>
      <c r="R364" s="546"/>
      <c r="S364" s="461"/>
      <c r="T364" s="456"/>
      <c r="U364" s="546"/>
      <c r="V364" s="461"/>
      <c r="W364" s="456"/>
      <c r="X364" s="546"/>
      <c r="Y364" s="461"/>
    </row>
    <row r="365" spans="1:25" ht="14.25" customHeight="1" x14ac:dyDescent="0.4">
      <c r="A365" s="534" t="s">
        <v>143</v>
      </c>
      <c r="B365" s="538" t="s">
        <v>225</v>
      </c>
      <c r="C365" s="536">
        <v>19.29563789238826</v>
      </c>
      <c r="D365" s="537">
        <v>37360.6</v>
      </c>
      <c r="E365" s="538" t="s">
        <v>225</v>
      </c>
      <c r="F365" s="536">
        <v>0.52367320871013956</v>
      </c>
      <c r="G365" s="537">
        <v>34823.53</v>
      </c>
      <c r="H365" s="538" t="s">
        <v>225</v>
      </c>
      <c r="I365" s="536">
        <v>1.0148507270001224</v>
      </c>
      <c r="J365" s="537">
        <v>45790.42</v>
      </c>
      <c r="K365" s="538" t="s">
        <v>225</v>
      </c>
      <c r="L365" s="536">
        <v>0.61039412494855072</v>
      </c>
      <c r="M365" s="537">
        <v>45320.25</v>
      </c>
      <c r="N365" s="538" t="s">
        <v>225</v>
      </c>
      <c r="O365" s="536">
        <v>0.97062882218130486</v>
      </c>
      <c r="P365" s="537">
        <v>57226.8</v>
      </c>
      <c r="Q365" s="538" t="s">
        <v>225</v>
      </c>
      <c r="R365" s="536">
        <v>0.8054165813519566</v>
      </c>
      <c r="S365" s="537">
        <v>65651.06</v>
      </c>
      <c r="T365" s="538" t="s">
        <v>225</v>
      </c>
      <c r="U365" s="536">
        <v>0.90668032561918999</v>
      </c>
      <c r="V365" s="537">
        <v>53847.399999999987</v>
      </c>
      <c r="W365" s="538" t="s">
        <v>225</v>
      </c>
      <c r="X365" s="536">
        <v>0.9297338710677695</v>
      </c>
      <c r="Y365" s="537">
        <v>58467.3</v>
      </c>
    </row>
    <row r="366" spans="1:25" ht="14.25" customHeight="1" x14ac:dyDescent="0.35">
      <c r="A366" s="465"/>
      <c r="B366" s="465"/>
      <c r="C366" s="45"/>
      <c r="D366" s="469"/>
      <c r="E366" s="465"/>
      <c r="F366" s="45"/>
      <c r="G366" s="469"/>
      <c r="H366" s="465"/>
      <c r="I366" s="45"/>
      <c r="J366" s="469"/>
      <c r="K366" s="465"/>
      <c r="L366" s="45"/>
      <c r="M366" s="469"/>
      <c r="N366" s="465"/>
      <c r="O366" s="45"/>
      <c r="P366" s="469"/>
      <c r="Q366" s="465"/>
      <c r="R366" s="45"/>
      <c r="S366" s="469"/>
      <c r="T366" s="465"/>
      <c r="U366" s="45"/>
      <c r="V366" s="469"/>
      <c r="W366" s="465"/>
      <c r="X366" s="45"/>
      <c r="Y366" s="469"/>
    </row>
    <row r="367" spans="1:25" ht="14.25" customHeight="1" x14ac:dyDescent="0.4">
      <c r="A367" s="561" t="s">
        <v>150</v>
      </c>
      <c r="B367" s="565"/>
      <c r="C367" s="563"/>
      <c r="D367" s="564">
        <v>20928.809999999976</v>
      </c>
      <c r="E367" s="565"/>
      <c r="F367" s="563"/>
      <c r="G367" s="564">
        <v>31675.059999999998</v>
      </c>
      <c r="H367" s="565"/>
      <c r="I367" s="563"/>
      <c r="J367" s="564">
        <v>-670.06999999997061</v>
      </c>
      <c r="K367" s="565"/>
      <c r="L367" s="563"/>
      <c r="M367" s="564">
        <v>28927.269999999975</v>
      </c>
      <c r="N367" s="565"/>
      <c r="O367" s="563"/>
      <c r="P367" s="564">
        <v>1731.6799999999785</v>
      </c>
      <c r="Q367" s="565"/>
      <c r="R367" s="563"/>
      <c r="S367" s="564">
        <v>15860.87000000001</v>
      </c>
      <c r="T367" s="565"/>
      <c r="U367" s="563"/>
      <c r="V367" s="564">
        <v>5542.2200000000448</v>
      </c>
      <c r="W367" s="565"/>
      <c r="X367" s="563"/>
      <c r="Y367" s="564">
        <v>4418.7599999999802</v>
      </c>
    </row>
    <row r="368" spans="1:25" ht="14.25" customHeight="1" x14ac:dyDescent="0.35">
      <c r="A368" s="45"/>
      <c r="B368" s="45"/>
      <c r="C368" s="45"/>
      <c r="D368" s="468"/>
      <c r="E368" s="45"/>
      <c r="F368" s="45"/>
      <c r="G368" s="468"/>
      <c r="H368" s="45"/>
      <c r="I368" s="45"/>
      <c r="J368" s="468"/>
      <c r="K368" s="45"/>
      <c r="L368" s="45"/>
      <c r="M368" s="468"/>
      <c r="N368" s="45"/>
      <c r="O368" s="45"/>
      <c r="P368" s="468"/>
      <c r="Q368" s="45"/>
      <c r="R368" s="45"/>
      <c r="S368" s="468"/>
      <c r="T368" s="45"/>
      <c r="U368" s="45"/>
      <c r="V368" s="468"/>
      <c r="W368" s="45"/>
      <c r="X368" s="45"/>
      <c r="Y368" s="468"/>
    </row>
    <row r="369" spans="1:25" ht="14.25" customHeight="1" x14ac:dyDescent="0.6">
      <c r="A369" s="437" t="s">
        <v>1</v>
      </c>
      <c r="B369" s="437"/>
      <c r="C369" s="440" t="s">
        <v>178</v>
      </c>
      <c r="D369" s="438"/>
      <c r="E369" s="437"/>
      <c r="F369" s="440" t="s">
        <v>178</v>
      </c>
      <c r="G369" s="438"/>
      <c r="H369" s="437"/>
      <c r="I369" s="440" t="s">
        <v>178</v>
      </c>
      <c r="J369" s="438"/>
      <c r="K369" s="437"/>
      <c r="L369" s="440" t="s">
        <v>178</v>
      </c>
      <c r="M369" s="438"/>
      <c r="N369" s="437"/>
      <c r="O369" s="440" t="s">
        <v>178</v>
      </c>
      <c r="P369" s="438"/>
      <c r="Q369" s="437"/>
      <c r="R369" s="440" t="s">
        <v>178</v>
      </c>
      <c r="S369" s="438"/>
      <c r="T369" s="437"/>
      <c r="U369" s="440" t="s">
        <v>178</v>
      </c>
      <c r="V369" s="438"/>
      <c r="W369" s="437"/>
      <c r="X369" s="440" t="s">
        <v>178</v>
      </c>
      <c r="Y369" s="438"/>
    </row>
    <row r="370" spans="1:25" ht="14.25" customHeight="1" x14ac:dyDescent="0.25">
      <c r="A370" s="39"/>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row>
    <row r="371" spans="1:25" ht="14.25" customHeight="1" x14ac:dyDescent="0.4">
      <c r="A371" s="448"/>
      <c r="B371" s="881" t="s">
        <v>775</v>
      </c>
      <c r="C371" s="882"/>
      <c r="D371" s="883"/>
      <c r="E371" s="881" t="s">
        <v>775</v>
      </c>
      <c r="F371" s="882"/>
      <c r="G371" s="883"/>
      <c r="H371" s="881" t="s">
        <v>775</v>
      </c>
      <c r="I371" s="882"/>
      <c r="J371" s="883"/>
      <c r="K371" s="881" t="s">
        <v>775</v>
      </c>
      <c r="L371" s="882"/>
      <c r="M371" s="883"/>
      <c r="N371" s="881" t="s">
        <v>775</v>
      </c>
      <c r="O371" s="882"/>
      <c r="P371" s="883"/>
      <c r="Q371" s="881" t="s">
        <v>775</v>
      </c>
      <c r="R371" s="882"/>
      <c r="S371" s="883"/>
      <c r="T371" s="881" t="s">
        <v>775</v>
      </c>
      <c r="U371" s="882"/>
      <c r="V371" s="883"/>
      <c r="W371" s="881" t="s">
        <v>775</v>
      </c>
      <c r="X371" s="882"/>
      <c r="Y371" s="883"/>
    </row>
    <row r="372" spans="1:25" ht="14.25" customHeight="1" x14ac:dyDescent="0.35">
      <c r="A372" s="634"/>
      <c r="B372" s="41" t="s">
        <v>222</v>
      </c>
      <c r="C372" s="41" t="s">
        <v>223</v>
      </c>
      <c r="D372" s="590" t="s">
        <v>95</v>
      </c>
      <c r="E372" s="41" t="s">
        <v>222</v>
      </c>
      <c r="F372" s="41" t="s">
        <v>223</v>
      </c>
      <c r="G372" s="590" t="s">
        <v>95</v>
      </c>
      <c r="H372" s="41" t="s">
        <v>222</v>
      </c>
      <c r="I372" s="41" t="s">
        <v>223</v>
      </c>
      <c r="J372" s="590" t="s">
        <v>95</v>
      </c>
      <c r="K372" s="41" t="s">
        <v>222</v>
      </c>
      <c r="L372" s="41" t="s">
        <v>223</v>
      </c>
      <c r="M372" s="590" t="s">
        <v>95</v>
      </c>
      <c r="N372" s="41" t="s">
        <v>222</v>
      </c>
      <c r="O372" s="41" t="s">
        <v>223</v>
      </c>
      <c r="P372" s="590" t="s">
        <v>95</v>
      </c>
      <c r="Q372" s="41" t="s">
        <v>222</v>
      </c>
      <c r="R372" s="41" t="s">
        <v>223</v>
      </c>
      <c r="S372" s="590" t="s">
        <v>95</v>
      </c>
      <c r="T372" s="41" t="s">
        <v>222</v>
      </c>
      <c r="U372" s="41" t="s">
        <v>223</v>
      </c>
      <c r="V372" s="590" t="s">
        <v>95</v>
      </c>
      <c r="W372" s="41" t="s">
        <v>222</v>
      </c>
      <c r="X372" s="41" t="s">
        <v>223</v>
      </c>
      <c r="Y372" s="590" t="s">
        <v>95</v>
      </c>
    </row>
    <row r="373" spans="1:25" ht="14.25" customHeight="1" x14ac:dyDescent="0.35">
      <c r="A373" s="635" t="s">
        <v>179</v>
      </c>
      <c r="B373" s="468">
        <v>41978.81</v>
      </c>
      <c r="C373" s="581">
        <v>4.1068815433310209E-2</v>
      </c>
      <c r="D373" s="469">
        <v>1724.0199999999968</v>
      </c>
      <c r="E373" s="468">
        <v>61654.270000000004</v>
      </c>
      <c r="F373" s="581">
        <v>0.32709591728196613</v>
      </c>
      <c r="G373" s="469">
        <v>20166.860000000008</v>
      </c>
      <c r="H373" s="468">
        <v>45897.710000000006</v>
      </c>
      <c r="I373" s="581">
        <v>0.3459734701360917</v>
      </c>
      <c r="J373" s="469">
        <v>15879.39</v>
      </c>
      <c r="K373" s="468">
        <v>42841</v>
      </c>
      <c r="L373" s="581">
        <v>0.36796760112975868</v>
      </c>
      <c r="M373" s="469">
        <v>15764.099999999991</v>
      </c>
      <c r="N373" s="468">
        <v>28230.26999999999</v>
      </c>
      <c r="O373" s="581">
        <v>0.34296413034661039</v>
      </c>
      <c r="P373" s="469">
        <v>9681.9700000000012</v>
      </c>
      <c r="Q373" s="468">
        <v>60893.31</v>
      </c>
      <c r="R373" s="581">
        <v>0.36434905575013105</v>
      </c>
      <c r="S373" s="469">
        <v>22186.420000000013</v>
      </c>
      <c r="T373" s="468">
        <v>52184.369999999995</v>
      </c>
      <c r="U373" s="581">
        <v>0.34519895516607735</v>
      </c>
      <c r="V373" s="469">
        <v>18013.989999999991</v>
      </c>
      <c r="W373" s="468">
        <v>49607.790000000037</v>
      </c>
      <c r="X373" s="581">
        <v>0.31416275548658851</v>
      </c>
      <c r="Y373" s="469">
        <v>15584.920000000042</v>
      </c>
    </row>
    <row r="374" spans="1:25" ht="14.25" customHeight="1" x14ac:dyDescent="0.35">
      <c r="A374" s="635" t="s">
        <v>180</v>
      </c>
      <c r="B374" s="468">
        <v>0</v>
      </c>
      <c r="C374" s="581">
        <v>0</v>
      </c>
      <c r="D374" s="469">
        <v>0</v>
      </c>
      <c r="E374" s="468">
        <v>0</v>
      </c>
      <c r="F374" s="581">
        <v>0</v>
      </c>
      <c r="G374" s="469">
        <v>0</v>
      </c>
      <c r="H374" s="468">
        <v>0</v>
      </c>
      <c r="I374" s="581">
        <v>0</v>
      </c>
      <c r="J374" s="469">
        <v>0</v>
      </c>
      <c r="K374" s="468">
        <v>0</v>
      </c>
      <c r="L374" s="581">
        <v>0</v>
      </c>
      <c r="M374" s="469">
        <v>0</v>
      </c>
      <c r="N374" s="468">
        <v>100.64</v>
      </c>
      <c r="O374" s="581">
        <v>0.51281796502384736</v>
      </c>
      <c r="P374" s="469">
        <v>51.61</v>
      </c>
      <c r="Q374" s="468">
        <v>0</v>
      </c>
      <c r="R374" s="581">
        <v>0</v>
      </c>
      <c r="S374" s="469">
        <v>0</v>
      </c>
      <c r="T374" s="468">
        <v>0</v>
      </c>
      <c r="U374" s="581">
        <v>0</v>
      </c>
      <c r="V374" s="469">
        <v>0</v>
      </c>
      <c r="W374" s="468">
        <v>0</v>
      </c>
      <c r="X374" s="581">
        <v>0</v>
      </c>
      <c r="Y374" s="469">
        <v>0</v>
      </c>
    </row>
    <row r="375" spans="1:25" ht="14.25" customHeight="1" x14ac:dyDescent="0.35">
      <c r="A375" s="635" t="s">
        <v>181</v>
      </c>
      <c r="B375" s="468">
        <v>55197.67</v>
      </c>
      <c r="C375" s="581">
        <v>0.28468212516941388</v>
      </c>
      <c r="D375" s="469">
        <v>15713.79</v>
      </c>
      <c r="E375" s="468">
        <v>52170.729999999996</v>
      </c>
      <c r="F375" s="581">
        <v>0.29864676994168932</v>
      </c>
      <c r="G375" s="469">
        <v>15580.619999999988</v>
      </c>
      <c r="H375" s="468">
        <v>76591.53</v>
      </c>
      <c r="I375" s="581">
        <v>0.28566944673908462</v>
      </c>
      <c r="J375" s="469">
        <v>21879.86</v>
      </c>
      <c r="K375" s="468">
        <v>58279.270000000019</v>
      </c>
      <c r="L375" s="581">
        <v>0.29025140500215613</v>
      </c>
      <c r="M375" s="469">
        <v>16915.640000000014</v>
      </c>
      <c r="N375" s="468">
        <v>27590.229999999981</v>
      </c>
      <c r="O375" s="581">
        <v>0.29573185870505619</v>
      </c>
      <c r="P375" s="469">
        <v>8159.3099999999977</v>
      </c>
      <c r="Q375" s="468">
        <v>90257.47000000003</v>
      </c>
      <c r="R375" s="581">
        <v>0.28845136031399954</v>
      </c>
      <c r="S375" s="469">
        <v>26034.890000000014</v>
      </c>
      <c r="T375" s="468">
        <v>53893.919999999984</v>
      </c>
      <c r="U375" s="581">
        <v>0.27661450493859052</v>
      </c>
      <c r="V375" s="469">
        <v>14907.839999999997</v>
      </c>
      <c r="W375" s="468">
        <v>86905.390000000014</v>
      </c>
      <c r="X375" s="581">
        <v>0.28624818322545936</v>
      </c>
      <c r="Y375" s="469">
        <v>24876.510000000009</v>
      </c>
    </row>
    <row r="376" spans="1:25" ht="14.25" customHeight="1" x14ac:dyDescent="0.35">
      <c r="A376" s="635" t="s">
        <v>182</v>
      </c>
      <c r="B376" s="468">
        <v>45959.51</v>
      </c>
      <c r="C376" s="581">
        <v>0.3535633865548175</v>
      </c>
      <c r="D376" s="469">
        <v>16249.600000000002</v>
      </c>
      <c r="E376" s="468">
        <v>59291.689999999995</v>
      </c>
      <c r="F376" s="581">
        <v>0.33899775837052365</v>
      </c>
      <c r="G376" s="469">
        <v>20099.749999999993</v>
      </c>
      <c r="H376" s="468">
        <v>59967.319999999992</v>
      </c>
      <c r="I376" s="581">
        <v>0.30415482966389018</v>
      </c>
      <c r="J376" s="469">
        <v>18239.349999999991</v>
      </c>
      <c r="K376" s="468">
        <v>67902.63</v>
      </c>
      <c r="L376" s="581">
        <v>0.30906976651714407</v>
      </c>
      <c r="M376" s="469">
        <v>20986.650000000023</v>
      </c>
      <c r="N376" s="468">
        <v>41924.720000000001</v>
      </c>
      <c r="O376" s="581">
        <v>0.3252720590620522</v>
      </c>
      <c r="P376" s="469">
        <v>13636.940000000002</v>
      </c>
      <c r="Q376" s="468">
        <v>47867.75</v>
      </c>
      <c r="R376" s="581">
        <v>0.31346135968371136</v>
      </c>
      <c r="S376" s="469">
        <v>15004.689999999973</v>
      </c>
      <c r="T376" s="468">
        <v>42397.270000000019</v>
      </c>
      <c r="U376" s="581">
        <v>0.30565269886480945</v>
      </c>
      <c r="V376" s="469">
        <v>12958.840000000026</v>
      </c>
      <c r="W376" s="468">
        <v>36953.440000000002</v>
      </c>
      <c r="X376" s="581">
        <v>0.27563469057278628</v>
      </c>
      <c r="Y376" s="469">
        <v>10185.650000000023</v>
      </c>
    </row>
    <row r="377" spans="1:25" ht="14.25" customHeight="1" x14ac:dyDescent="0.35">
      <c r="A377" s="635" t="s">
        <v>183</v>
      </c>
      <c r="B377" s="468">
        <v>28409.34</v>
      </c>
      <c r="C377" s="581">
        <v>0.25007127937502244</v>
      </c>
      <c r="D377" s="469">
        <v>7104.3600000000006</v>
      </c>
      <c r="E377" s="468">
        <v>20887.759999999998</v>
      </c>
      <c r="F377" s="581">
        <v>0.24490898018743987</v>
      </c>
      <c r="G377" s="469">
        <v>5115.5999999999985</v>
      </c>
      <c r="H377" s="468">
        <v>42435.85</v>
      </c>
      <c r="I377" s="581">
        <v>0.23697486912598673</v>
      </c>
      <c r="J377" s="469">
        <v>10056.230000000003</v>
      </c>
      <c r="K377" s="468">
        <v>39063.410000000003</v>
      </c>
      <c r="L377" s="581">
        <v>0.23736637431294388</v>
      </c>
      <c r="M377" s="469">
        <v>9272.3399999999965</v>
      </c>
      <c r="N377" s="468">
        <v>37366.520000000004</v>
      </c>
      <c r="O377" s="581">
        <v>0.20944444384973515</v>
      </c>
      <c r="P377" s="469">
        <v>7826.2100000000064</v>
      </c>
      <c r="Q377" s="468">
        <v>50611.01999999999</v>
      </c>
      <c r="R377" s="581">
        <v>0.23124509247195582</v>
      </c>
      <c r="S377" s="469">
        <v>11703.550000000003</v>
      </c>
      <c r="T377" s="468">
        <v>53971.639999999985</v>
      </c>
      <c r="U377" s="581">
        <v>0.16372709815747619</v>
      </c>
      <c r="V377" s="469">
        <v>8836.6199999999662</v>
      </c>
      <c r="W377" s="468">
        <v>31441.490000000049</v>
      </c>
      <c r="X377" s="581">
        <v>0.19543571249327105</v>
      </c>
      <c r="Y377" s="469">
        <v>6144.7900000000664</v>
      </c>
    </row>
    <row r="378" spans="1:25" ht="14.25" customHeight="1" x14ac:dyDescent="0.35">
      <c r="A378" s="635" t="s">
        <v>184</v>
      </c>
      <c r="B378" s="468">
        <v>177580.69</v>
      </c>
      <c r="C378" s="581">
        <v>0.16758854805666085</v>
      </c>
      <c r="D378" s="469">
        <v>29760.489999999991</v>
      </c>
      <c r="E378" s="468">
        <v>142854.25</v>
      </c>
      <c r="F378" s="581">
        <v>0.19499412863110471</v>
      </c>
      <c r="G378" s="469">
        <v>27855.739999999991</v>
      </c>
      <c r="H378" s="468">
        <v>124562.68</v>
      </c>
      <c r="I378" s="581">
        <v>0.12471407969064274</v>
      </c>
      <c r="J378" s="469">
        <v>15534.72000000003</v>
      </c>
      <c r="K378" s="468">
        <v>97725.190000000061</v>
      </c>
      <c r="L378" s="581">
        <v>0.22359383491605433</v>
      </c>
      <c r="M378" s="469">
        <v>21850.750000000058</v>
      </c>
      <c r="N378" s="468">
        <v>127023.08999999997</v>
      </c>
      <c r="O378" s="581">
        <v>0.16509620416256537</v>
      </c>
      <c r="P378" s="469">
        <v>20971.029999999912</v>
      </c>
      <c r="Q378" s="468">
        <v>124633.58999999997</v>
      </c>
      <c r="R378" s="581">
        <v>0.15998167107278199</v>
      </c>
      <c r="S378" s="469">
        <v>19939.089999999967</v>
      </c>
      <c r="T378" s="468">
        <v>138088.62</v>
      </c>
      <c r="U378" s="581">
        <v>0.1735633247692677</v>
      </c>
      <c r="V378" s="469">
        <v>23967.119999999995</v>
      </c>
      <c r="W378" s="468">
        <v>116127.41000000003</v>
      </c>
      <c r="X378" s="581">
        <v>0.19691018683702699</v>
      </c>
      <c r="Y378" s="469">
        <v>22866.670000000042</v>
      </c>
    </row>
    <row r="379" spans="1:25" ht="14.25" customHeight="1" x14ac:dyDescent="0.35">
      <c r="A379" s="635" t="s">
        <v>56</v>
      </c>
      <c r="B379" s="468">
        <v>0</v>
      </c>
      <c r="C379" s="581">
        <v>0</v>
      </c>
      <c r="D379" s="469">
        <v>0</v>
      </c>
      <c r="E379" s="468">
        <v>0</v>
      </c>
      <c r="F379" s="581">
        <v>0</v>
      </c>
      <c r="G379" s="469">
        <v>0</v>
      </c>
      <c r="H379" s="468">
        <v>0</v>
      </c>
      <c r="I379" s="581">
        <v>0</v>
      </c>
      <c r="J379" s="469">
        <v>0</v>
      </c>
      <c r="K379" s="468">
        <v>0</v>
      </c>
      <c r="L379" s="581">
        <v>0</v>
      </c>
      <c r="M379" s="469">
        <v>0</v>
      </c>
      <c r="N379" s="468">
        <v>0</v>
      </c>
      <c r="O379" s="581">
        <v>0</v>
      </c>
      <c r="P379" s="469">
        <v>0</v>
      </c>
      <c r="Q379" s="468">
        <v>0</v>
      </c>
      <c r="R379" s="581">
        <v>0</v>
      </c>
      <c r="S379" s="469">
        <v>0</v>
      </c>
      <c r="T379" s="468">
        <v>0</v>
      </c>
      <c r="U379" s="581">
        <v>0</v>
      </c>
      <c r="V379" s="469">
        <v>0</v>
      </c>
      <c r="W379" s="468">
        <v>0</v>
      </c>
      <c r="X379" s="581">
        <v>0</v>
      </c>
      <c r="Y379" s="469">
        <v>0</v>
      </c>
    </row>
    <row r="380" spans="1:25" ht="14.25" customHeight="1" x14ac:dyDescent="0.35">
      <c r="A380" s="635" t="s">
        <v>185</v>
      </c>
      <c r="B380" s="468">
        <v>0</v>
      </c>
      <c r="C380" s="581">
        <v>0</v>
      </c>
      <c r="D380" s="469">
        <v>20065.36</v>
      </c>
      <c r="E380" s="468">
        <v>0</v>
      </c>
      <c r="F380" s="581">
        <v>0</v>
      </c>
      <c r="G380" s="469">
        <v>3238.119999999999</v>
      </c>
      <c r="H380" s="468">
        <v>0</v>
      </c>
      <c r="I380" s="581">
        <v>0</v>
      </c>
      <c r="J380" s="469">
        <v>3258.7400000000016</v>
      </c>
      <c r="K380" s="468">
        <v>0</v>
      </c>
      <c r="L380" s="581">
        <v>0</v>
      </c>
      <c r="M380" s="469">
        <v>22413.879999999997</v>
      </c>
      <c r="N380" s="468">
        <v>0</v>
      </c>
      <c r="O380" s="581">
        <v>0</v>
      </c>
      <c r="P380" s="469">
        <v>10813.050000000003</v>
      </c>
      <c r="Q380" s="468">
        <v>0</v>
      </c>
      <c r="R380" s="581">
        <v>0</v>
      </c>
      <c r="S380" s="469">
        <v>2410.0499999999956</v>
      </c>
      <c r="T380" s="468">
        <v>0</v>
      </c>
      <c r="U380" s="581">
        <v>0</v>
      </c>
      <c r="V380" s="469">
        <v>16459.300000000003</v>
      </c>
      <c r="W380" s="468">
        <v>0</v>
      </c>
      <c r="X380" s="581">
        <v>0</v>
      </c>
      <c r="Y380" s="469">
        <v>5375.6900000000023</v>
      </c>
    </row>
    <row r="381" spans="1:25" ht="14.25" customHeight="1" x14ac:dyDescent="0.35">
      <c r="A381" s="636" t="s">
        <v>186</v>
      </c>
      <c r="B381" s="468">
        <v>0</v>
      </c>
      <c r="C381" s="581">
        <v>0</v>
      </c>
      <c r="D381" s="469">
        <v>3656.81</v>
      </c>
      <c r="E381" s="468">
        <v>0</v>
      </c>
      <c r="F381" s="581">
        <v>0</v>
      </c>
      <c r="G381" s="469">
        <v>227.57000000000016</v>
      </c>
      <c r="H381" s="468">
        <v>0</v>
      </c>
      <c r="I381" s="581">
        <v>0</v>
      </c>
      <c r="J381" s="469">
        <v>1165.1199999999999</v>
      </c>
      <c r="K381" s="468">
        <v>0</v>
      </c>
      <c r="L381" s="581">
        <v>0</v>
      </c>
      <c r="M381" s="469">
        <v>-55.680000000000291</v>
      </c>
      <c r="N381" s="468">
        <v>0</v>
      </c>
      <c r="O381" s="581">
        <v>0</v>
      </c>
      <c r="P381" s="469">
        <v>1648.8900000000003</v>
      </c>
      <c r="Q381" s="468">
        <v>0</v>
      </c>
      <c r="R381" s="581">
        <v>0</v>
      </c>
      <c r="S381" s="469">
        <v>436.71000000000004</v>
      </c>
      <c r="T381" s="468">
        <v>0</v>
      </c>
      <c r="U381" s="581">
        <v>0</v>
      </c>
      <c r="V381" s="469">
        <v>1121.25</v>
      </c>
      <c r="W381" s="468">
        <v>0</v>
      </c>
      <c r="X381" s="581">
        <v>0</v>
      </c>
      <c r="Y381" s="469">
        <v>1480.4799999999996</v>
      </c>
    </row>
    <row r="382" spans="1:25" ht="14.25" customHeight="1" x14ac:dyDescent="0.4">
      <c r="A382" s="637" t="s">
        <v>187</v>
      </c>
      <c r="B382" s="479">
        <v>349126.02</v>
      </c>
      <c r="C382" s="638">
        <v>0.27002980184633613</v>
      </c>
      <c r="D382" s="480">
        <v>94274.43</v>
      </c>
      <c r="E382" s="479">
        <v>336858.7</v>
      </c>
      <c r="F382" s="638">
        <v>0.27395540029098248</v>
      </c>
      <c r="G382" s="480">
        <v>92284.25999999998</v>
      </c>
      <c r="H382" s="479">
        <v>349455.08999999997</v>
      </c>
      <c r="I382" s="638">
        <v>0.24613580531907556</v>
      </c>
      <c r="J382" s="480">
        <v>86013.410000000018</v>
      </c>
      <c r="K382" s="479">
        <v>305811.50000000012</v>
      </c>
      <c r="L382" s="638">
        <v>0.35037165051020003</v>
      </c>
      <c r="M382" s="480">
        <v>107147.68000000008</v>
      </c>
      <c r="N382" s="479">
        <v>262235.46999999997</v>
      </c>
      <c r="O382" s="638">
        <v>0.27757118440156064</v>
      </c>
      <c r="P382" s="480">
        <v>72789.009999999922</v>
      </c>
      <c r="Q382" s="479">
        <v>374263.14</v>
      </c>
      <c r="R382" s="638">
        <v>0.26108742634927923</v>
      </c>
      <c r="S382" s="480">
        <v>97715.39999999998</v>
      </c>
      <c r="T382" s="479">
        <v>340535.81999999995</v>
      </c>
      <c r="U382" s="638">
        <v>0.28268673762425345</v>
      </c>
      <c r="V382" s="480">
        <v>96264.959999999977</v>
      </c>
      <c r="W382" s="479">
        <v>321035.52000000014</v>
      </c>
      <c r="X382" s="638">
        <v>0.26948641072489471</v>
      </c>
      <c r="Y382" s="480">
        <v>86514.710000000181</v>
      </c>
    </row>
    <row r="383" spans="1:25" ht="14.25" customHeight="1" x14ac:dyDescent="0.35">
      <c r="A383" s="635"/>
      <c r="B383" s="471"/>
      <c r="C383" s="45"/>
      <c r="D383" s="469"/>
      <c r="E383" s="471"/>
      <c r="F383" s="45"/>
      <c r="G383" s="469"/>
      <c r="H383" s="471"/>
      <c r="I383" s="45"/>
      <c r="J383" s="469"/>
      <c r="K383" s="471"/>
      <c r="L383" s="45"/>
      <c r="M383" s="469"/>
      <c r="N383" s="471"/>
      <c r="O383" s="45"/>
      <c r="P383" s="469"/>
      <c r="Q383" s="471"/>
      <c r="R383" s="45"/>
      <c r="S383" s="469"/>
      <c r="T383" s="471"/>
      <c r="U383" s="45"/>
      <c r="V383" s="469"/>
      <c r="W383" s="471"/>
      <c r="X383" s="45"/>
      <c r="Y383" s="469"/>
    </row>
    <row r="384" spans="1:25" ht="14.25" customHeight="1" x14ac:dyDescent="0.35">
      <c r="A384" s="636"/>
      <c r="B384" s="601"/>
      <c r="C384" s="546"/>
      <c r="D384" s="461"/>
      <c r="E384" s="601"/>
      <c r="F384" s="546"/>
      <c r="G384" s="461"/>
      <c r="H384" s="601"/>
      <c r="I384" s="546"/>
      <c r="J384" s="461"/>
      <c r="K384" s="601"/>
      <c r="L384" s="546"/>
      <c r="M384" s="461"/>
      <c r="N384" s="601"/>
      <c r="O384" s="546"/>
      <c r="P384" s="461"/>
      <c r="Q384" s="601"/>
      <c r="R384" s="546"/>
      <c r="S384" s="461"/>
      <c r="T384" s="601"/>
      <c r="U384" s="546"/>
      <c r="V384" s="461"/>
      <c r="W384" s="601"/>
      <c r="X384" s="546"/>
      <c r="Y384" s="461"/>
    </row>
    <row r="385" spans="1:25" ht="14.25" customHeight="1" x14ac:dyDescent="0.35">
      <c r="A385" s="635" t="s">
        <v>188</v>
      </c>
      <c r="B385" s="468">
        <v>40036.18</v>
      </c>
      <c r="C385" s="581">
        <v>0.12763705228620709</v>
      </c>
      <c r="D385" s="505">
        <v>5110.0999999999985</v>
      </c>
      <c r="E385" s="468">
        <v>30701.980000000003</v>
      </c>
      <c r="F385" s="581">
        <v>0.11420957215137284</v>
      </c>
      <c r="G385" s="505">
        <v>3506.4600000000064</v>
      </c>
      <c r="H385" s="468">
        <v>16910.179999999993</v>
      </c>
      <c r="I385" s="581">
        <v>0.1673879284549302</v>
      </c>
      <c r="J385" s="505">
        <v>2830.5599999999904</v>
      </c>
      <c r="K385" s="468">
        <v>25649.839999999997</v>
      </c>
      <c r="L385" s="581">
        <v>0.18000112281402147</v>
      </c>
      <c r="M385" s="505">
        <v>4617</v>
      </c>
      <c r="N385" s="468">
        <v>15109.180000000008</v>
      </c>
      <c r="O385" s="581">
        <v>0.1291612119254654</v>
      </c>
      <c r="P385" s="505">
        <v>1951.5200000000041</v>
      </c>
      <c r="Q385" s="468">
        <v>18632.909999999989</v>
      </c>
      <c r="R385" s="581">
        <v>0.21857670111646485</v>
      </c>
      <c r="S385" s="505">
        <v>4072.7199999999866</v>
      </c>
      <c r="T385" s="468">
        <v>12605.040000000008</v>
      </c>
      <c r="U385" s="581">
        <v>0.15404076464652242</v>
      </c>
      <c r="V385" s="505">
        <v>1941.6900000000023</v>
      </c>
      <c r="W385" s="468">
        <v>18670.01999999999</v>
      </c>
      <c r="X385" s="581">
        <v>0.12284775270728196</v>
      </c>
      <c r="Y385" s="505">
        <v>2293.570000000007</v>
      </c>
    </row>
    <row r="386" spans="1:25" ht="14.25" customHeight="1" x14ac:dyDescent="0.35">
      <c r="A386" s="636" t="s">
        <v>189</v>
      </c>
      <c r="B386" s="468">
        <v>9627.3799999999992</v>
      </c>
      <c r="C386" s="581">
        <v>0.29354299923759108</v>
      </c>
      <c r="D386" s="461">
        <v>2826.0499999999993</v>
      </c>
      <c r="E386" s="468">
        <v>9872.26</v>
      </c>
      <c r="F386" s="581">
        <v>0.29479977229124843</v>
      </c>
      <c r="G386" s="461">
        <v>2910.34</v>
      </c>
      <c r="H386" s="468">
        <v>13286.270000000004</v>
      </c>
      <c r="I386" s="581">
        <v>0.28625867154588941</v>
      </c>
      <c r="J386" s="461">
        <v>3803.3100000000049</v>
      </c>
      <c r="K386" s="468">
        <v>11456.909999999996</v>
      </c>
      <c r="L386" s="581">
        <v>0.27956229035577618</v>
      </c>
      <c r="M386" s="461">
        <v>3202.9199999999946</v>
      </c>
      <c r="N386" s="468">
        <v>11599.029999999999</v>
      </c>
      <c r="O386" s="581">
        <v>0.27764907927645699</v>
      </c>
      <c r="P386" s="461">
        <v>3220.4600000000028</v>
      </c>
      <c r="Q386" s="468">
        <v>14869.200000000004</v>
      </c>
      <c r="R386" s="581">
        <v>0.27263538051811809</v>
      </c>
      <c r="S386" s="461">
        <v>4053.8700000000026</v>
      </c>
      <c r="T386" s="468">
        <v>12665.369999999995</v>
      </c>
      <c r="U386" s="581">
        <v>0.2730761122651762</v>
      </c>
      <c r="V386" s="461">
        <v>3458.6099999999933</v>
      </c>
      <c r="W386" s="468">
        <v>13578.690000000002</v>
      </c>
      <c r="X386" s="581">
        <v>0.25880626187062222</v>
      </c>
      <c r="Y386" s="461">
        <v>3514.25</v>
      </c>
    </row>
    <row r="387" spans="1:25" ht="14.25" customHeight="1" x14ac:dyDescent="0.4">
      <c r="A387" s="483" t="s">
        <v>190</v>
      </c>
      <c r="B387" s="474">
        <v>398789.58</v>
      </c>
      <c r="C387" s="638">
        <v>0.2563020327662523</v>
      </c>
      <c r="D387" s="480">
        <v>102210.58</v>
      </c>
      <c r="E387" s="474">
        <v>377432.94</v>
      </c>
      <c r="F387" s="638">
        <v>0.26150621617710418</v>
      </c>
      <c r="G387" s="480">
        <v>98701.059999999983</v>
      </c>
      <c r="H387" s="474">
        <v>379651.54</v>
      </c>
      <c r="I387" s="638">
        <v>0.24403240929827388</v>
      </c>
      <c r="J387" s="480">
        <v>92647.28</v>
      </c>
      <c r="K387" s="474">
        <v>342918.25000000006</v>
      </c>
      <c r="L387" s="638">
        <v>0.33526241312616073</v>
      </c>
      <c r="M387" s="480">
        <v>114967.60000000008</v>
      </c>
      <c r="N387" s="474">
        <v>288943.67999999993</v>
      </c>
      <c r="O387" s="638">
        <v>0.2698137920857101</v>
      </c>
      <c r="P387" s="480">
        <v>77960.989999999932</v>
      </c>
      <c r="Q387" s="474">
        <v>407765.25</v>
      </c>
      <c r="R387" s="638">
        <v>0.25956598802865122</v>
      </c>
      <c r="S387" s="480">
        <v>105841.98999999996</v>
      </c>
      <c r="T387" s="474">
        <v>365806.23</v>
      </c>
      <c r="U387" s="638">
        <v>0.27792107313207864</v>
      </c>
      <c r="V387" s="480">
        <v>101665.25999999998</v>
      </c>
      <c r="W387" s="474">
        <v>353284.23000000016</v>
      </c>
      <c r="X387" s="638">
        <v>0.26132649623222681</v>
      </c>
      <c r="Y387" s="480">
        <v>92322.530000000188</v>
      </c>
    </row>
    <row r="388" spans="1:25" ht="14.25" customHeight="1" x14ac:dyDescent="0.35">
      <c r="A388" s="465"/>
      <c r="B388" s="471"/>
      <c r="C388" s="45"/>
      <c r="D388" s="469"/>
      <c r="E388" s="471"/>
      <c r="F388" s="45"/>
      <c r="G388" s="469"/>
      <c r="H388" s="471"/>
      <c r="I388" s="45"/>
      <c r="J388" s="469"/>
      <c r="K388" s="471"/>
      <c r="L388" s="45"/>
      <c r="M388" s="469"/>
      <c r="N388" s="471"/>
      <c r="O388" s="45"/>
      <c r="P388" s="469"/>
      <c r="Q388" s="471"/>
      <c r="R388" s="45"/>
      <c r="S388" s="469"/>
      <c r="T388" s="471"/>
      <c r="U388" s="45"/>
      <c r="V388" s="469"/>
      <c r="W388" s="471"/>
      <c r="X388" s="45"/>
      <c r="Y388" s="469"/>
    </row>
    <row r="389" spans="1:25" ht="14.25" customHeight="1" x14ac:dyDescent="0.35">
      <c r="A389" s="465"/>
      <c r="B389" s="471"/>
      <c r="C389" s="45"/>
      <c r="D389" s="469"/>
      <c r="E389" s="471"/>
      <c r="F389" s="45"/>
      <c r="G389" s="469"/>
      <c r="H389" s="471"/>
      <c r="I389" s="45"/>
      <c r="J389" s="469"/>
      <c r="K389" s="471"/>
      <c r="L389" s="45"/>
      <c r="M389" s="469"/>
      <c r="N389" s="471"/>
      <c r="O389" s="45"/>
      <c r="P389" s="469"/>
      <c r="Q389" s="471"/>
      <c r="R389" s="45"/>
      <c r="S389" s="469"/>
      <c r="T389" s="471"/>
      <c r="U389" s="45"/>
      <c r="V389" s="469"/>
      <c r="W389" s="471"/>
      <c r="X389" s="45"/>
      <c r="Y389" s="469"/>
    </row>
    <row r="390" spans="1:25" ht="14.25" customHeight="1" x14ac:dyDescent="0.35">
      <c r="A390" s="456" t="s">
        <v>191</v>
      </c>
      <c r="B390" s="601">
        <v>0</v>
      </c>
      <c r="C390" s="641">
        <v>0</v>
      </c>
      <c r="D390" s="461">
        <v>0</v>
      </c>
      <c r="E390" s="601">
        <v>0</v>
      </c>
      <c r="F390" s="641">
        <v>0</v>
      </c>
      <c r="G390" s="461">
        <v>0</v>
      </c>
      <c r="H390" s="601">
        <v>0</v>
      </c>
      <c r="I390" s="641">
        <v>0</v>
      </c>
      <c r="J390" s="461">
        <v>0</v>
      </c>
      <c r="K390" s="601">
        <v>0</v>
      </c>
      <c r="L390" s="641">
        <v>0</v>
      </c>
      <c r="M390" s="461">
        <v>0</v>
      </c>
      <c r="N390" s="601">
        <v>0</v>
      </c>
      <c r="O390" s="641">
        <v>0</v>
      </c>
      <c r="P390" s="461">
        <v>0</v>
      </c>
      <c r="Q390" s="601">
        <v>0</v>
      </c>
      <c r="R390" s="641">
        <v>0</v>
      </c>
      <c r="S390" s="461">
        <v>0</v>
      </c>
      <c r="T390" s="601">
        <v>0</v>
      </c>
      <c r="U390" s="641">
        <v>0</v>
      </c>
      <c r="V390" s="461">
        <v>0</v>
      </c>
      <c r="W390" s="601">
        <v>0</v>
      </c>
      <c r="X390" s="641">
        <v>0</v>
      </c>
      <c r="Y390" s="461">
        <v>0</v>
      </c>
    </row>
    <row r="391" spans="1:25" ht="14.25" customHeight="1" x14ac:dyDescent="0.35">
      <c r="A391" s="465"/>
      <c r="B391" s="471"/>
      <c r="C391" s="581"/>
      <c r="D391" s="469"/>
      <c r="E391" s="471"/>
      <c r="F391" s="581"/>
      <c r="G391" s="469"/>
      <c r="H391" s="471"/>
      <c r="I391" s="581"/>
      <c r="J391" s="469"/>
      <c r="K391" s="471"/>
      <c r="L391" s="581"/>
      <c r="M391" s="469"/>
      <c r="N391" s="471"/>
      <c r="O391" s="581"/>
      <c r="P391" s="469"/>
      <c r="Q391" s="471"/>
      <c r="R391" s="581"/>
      <c r="S391" s="469"/>
      <c r="T391" s="471"/>
      <c r="U391" s="581"/>
      <c r="V391" s="469"/>
      <c r="W391" s="471"/>
      <c r="X391" s="581"/>
      <c r="Y391" s="469"/>
    </row>
    <row r="392" spans="1:25" ht="14.25" customHeight="1" x14ac:dyDescent="0.4">
      <c r="A392" s="508" t="s">
        <v>192</v>
      </c>
      <c r="B392" s="512">
        <v>398789.58</v>
      </c>
      <c r="C392" s="642">
        <v>0.2563020327662523</v>
      </c>
      <c r="D392" s="511">
        <v>102210.58</v>
      </c>
      <c r="E392" s="512">
        <v>377432.94</v>
      </c>
      <c r="F392" s="642">
        <v>0.26150621617710418</v>
      </c>
      <c r="G392" s="511">
        <v>98701.059999999983</v>
      </c>
      <c r="H392" s="512">
        <v>379651.54</v>
      </c>
      <c r="I392" s="642">
        <v>0.24403240929827388</v>
      </c>
      <c r="J392" s="511">
        <v>92647.28</v>
      </c>
      <c r="K392" s="512">
        <v>342918.25000000006</v>
      </c>
      <c r="L392" s="642">
        <v>0.33526241312616073</v>
      </c>
      <c r="M392" s="511">
        <v>114967.60000000008</v>
      </c>
      <c r="N392" s="512">
        <v>288943.67999999993</v>
      </c>
      <c r="O392" s="642">
        <v>0.2698137920857101</v>
      </c>
      <c r="P392" s="511">
        <v>77960.989999999932</v>
      </c>
      <c r="Q392" s="512">
        <v>407765.25</v>
      </c>
      <c r="R392" s="642">
        <v>0.25956598802865122</v>
      </c>
      <c r="S392" s="511">
        <v>105841.98999999996</v>
      </c>
      <c r="T392" s="512">
        <v>365806.23</v>
      </c>
      <c r="U392" s="642">
        <v>0.27792107313207864</v>
      </c>
      <c r="V392" s="511">
        <v>101665.25999999998</v>
      </c>
      <c r="W392" s="512">
        <v>353284.23000000016</v>
      </c>
      <c r="X392" s="642">
        <v>0.26132649623222681</v>
      </c>
      <c r="Y392" s="511">
        <v>92322.530000000188</v>
      </c>
    </row>
    <row r="393" spans="1:25" ht="14.25" customHeight="1" x14ac:dyDescent="0.4">
      <c r="A393" s="513"/>
      <c r="B393" s="513"/>
      <c r="C393" s="516"/>
      <c r="D393" s="517"/>
      <c r="E393" s="513"/>
      <c r="F393" s="516"/>
      <c r="G393" s="517"/>
      <c r="H393" s="513"/>
      <c r="I393" s="516"/>
      <c r="J393" s="517"/>
      <c r="K393" s="513"/>
      <c r="L393" s="516"/>
      <c r="M393" s="517"/>
      <c r="N393" s="513"/>
      <c r="O393" s="516"/>
      <c r="P393" s="517"/>
      <c r="Q393" s="513"/>
      <c r="R393" s="516"/>
      <c r="S393" s="517"/>
      <c r="T393" s="513"/>
      <c r="U393" s="516"/>
      <c r="V393" s="517"/>
      <c r="W393" s="513"/>
      <c r="X393" s="516"/>
      <c r="Y393" s="517"/>
    </row>
    <row r="394" spans="1:25" ht="14.25" customHeight="1" x14ac:dyDescent="0.4">
      <c r="A394" s="483"/>
      <c r="B394" s="579"/>
      <c r="C394" s="578"/>
      <c r="D394" s="487"/>
      <c r="E394" s="579"/>
      <c r="F394" s="578"/>
      <c r="G394" s="487"/>
      <c r="H394" s="579"/>
      <c r="I394" s="578"/>
      <c r="J394" s="487"/>
      <c r="K394" s="579"/>
      <c r="L394" s="578"/>
      <c r="M394" s="487"/>
      <c r="N394" s="579"/>
      <c r="O394" s="578"/>
      <c r="P394" s="487"/>
      <c r="Q394" s="579"/>
      <c r="R394" s="578"/>
      <c r="S394" s="487"/>
      <c r="T394" s="579"/>
      <c r="U394" s="578"/>
      <c r="V394" s="487"/>
      <c r="W394" s="579"/>
      <c r="X394" s="578"/>
      <c r="Y394" s="487"/>
    </row>
    <row r="395" spans="1:25" ht="14.25" customHeight="1" x14ac:dyDescent="0.4">
      <c r="A395" s="523" t="s">
        <v>110</v>
      </c>
      <c r="B395" s="465"/>
      <c r="C395" s="45"/>
      <c r="D395" s="497"/>
      <c r="E395" s="465"/>
      <c r="F395" s="45"/>
      <c r="G395" s="497"/>
      <c r="H395" s="465"/>
      <c r="I395" s="45"/>
      <c r="J395" s="497"/>
      <c r="K395" s="465"/>
      <c r="L395" s="45"/>
      <c r="M395" s="497"/>
      <c r="N395" s="465"/>
      <c r="O395" s="45"/>
      <c r="P395" s="497"/>
      <c r="Q395" s="465"/>
      <c r="R395" s="45"/>
      <c r="S395" s="497"/>
      <c r="T395" s="465"/>
      <c r="U395" s="45"/>
      <c r="V395" s="497"/>
      <c r="W395" s="465"/>
      <c r="X395" s="45"/>
      <c r="Y395" s="497"/>
    </row>
    <row r="396" spans="1:25" ht="14.25" customHeight="1" x14ac:dyDescent="0.35">
      <c r="A396" s="541" t="s">
        <v>119</v>
      </c>
      <c r="B396" s="465"/>
      <c r="C396" s="45"/>
      <c r="D396" s="469">
        <v>2416.39</v>
      </c>
      <c r="E396" s="465"/>
      <c r="F396" s="45"/>
      <c r="G396" s="469">
        <v>2004.7800000000002</v>
      </c>
      <c r="H396" s="465"/>
      <c r="I396" s="45"/>
      <c r="J396" s="469">
        <v>-2656.26</v>
      </c>
      <c r="K396" s="465"/>
      <c r="L396" s="45"/>
      <c r="M396" s="469">
        <v>1332.3299999999997</v>
      </c>
      <c r="N396" s="465"/>
      <c r="O396" s="45"/>
      <c r="P396" s="469">
        <v>1211.1300000000001</v>
      </c>
      <c r="Q396" s="465"/>
      <c r="R396" s="45"/>
      <c r="S396" s="469">
        <v>5820.1500000000005</v>
      </c>
      <c r="T396" s="465"/>
      <c r="U396" s="45"/>
      <c r="V396" s="469">
        <v>6751.489999999998</v>
      </c>
      <c r="W396" s="465"/>
      <c r="X396" s="45"/>
      <c r="Y396" s="469">
        <v>7934.34</v>
      </c>
    </row>
    <row r="397" spans="1:25" ht="14.25" customHeight="1" x14ac:dyDescent="0.35">
      <c r="A397" s="542" t="s">
        <v>120</v>
      </c>
      <c r="B397" s="465"/>
      <c r="C397" s="45"/>
      <c r="D397" s="469">
        <v>2671.35</v>
      </c>
      <c r="E397" s="465"/>
      <c r="F397" s="45"/>
      <c r="G397" s="469">
        <v>2732.6</v>
      </c>
      <c r="H397" s="465"/>
      <c r="I397" s="45"/>
      <c r="J397" s="469">
        <v>2868.920000000001</v>
      </c>
      <c r="K397" s="465"/>
      <c r="L397" s="45"/>
      <c r="M397" s="469">
        <v>2778.9799999999996</v>
      </c>
      <c r="N397" s="465"/>
      <c r="O397" s="45"/>
      <c r="P397" s="469">
        <v>2848.0299999999988</v>
      </c>
      <c r="Q397" s="465"/>
      <c r="R397" s="45"/>
      <c r="S397" s="469">
        <v>2900.7199999999993</v>
      </c>
      <c r="T397" s="465"/>
      <c r="U397" s="45"/>
      <c r="V397" s="469">
        <v>2577.3100000000013</v>
      </c>
      <c r="W397" s="465"/>
      <c r="X397" s="45"/>
      <c r="Y397" s="469">
        <v>2116.0299999999988</v>
      </c>
    </row>
    <row r="398" spans="1:25" ht="14.25" customHeight="1" x14ac:dyDescent="0.35">
      <c r="A398" s="541" t="s">
        <v>121</v>
      </c>
      <c r="B398" s="451"/>
      <c r="C398" s="544"/>
      <c r="D398" s="505">
        <v>17492.64</v>
      </c>
      <c r="E398" s="451"/>
      <c r="F398" s="544"/>
      <c r="G398" s="505">
        <v>18072.520000000004</v>
      </c>
      <c r="H398" s="451"/>
      <c r="I398" s="544"/>
      <c r="J398" s="505">
        <v>25634.07</v>
      </c>
      <c r="K398" s="451"/>
      <c r="L398" s="544"/>
      <c r="M398" s="505">
        <v>21619.93</v>
      </c>
      <c r="N398" s="451"/>
      <c r="O398" s="544"/>
      <c r="P398" s="505">
        <v>19188.64</v>
      </c>
      <c r="Q398" s="451"/>
      <c r="R398" s="544"/>
      <c r="S398" s="505">
        <v>16762.869999999995</v>
      </c>
      <c r="T398" s="451"/>
      <c r="U398" s="544"/>
      <c r="V398" s="505">
        <v>13617.36</v>
      </c>
      <c r="W398" s="451"/>
      <c r="X398" s="544"/>
      <c r="Y398" s="505">
        <v>14321.329999999987</v>
      </c>
    </row>
    <row r="399" spans="1:25" ht="14.25" customHeight="1" x14ac:dyDescent="0.35">
      <c r="A399" s="541" t="s">
        <v>122</v>
      </c>
      <c r="B399" s="465"/>
      <c r="C399" s="45"/>
      <c r="D399" s="469">
        <v>0</v>
      </c>
      <c r="E399" s="465"/>
      <c r="F399" s="45"/>
      <c r="G399" s="469">
        <v>0</v>
      </c>
      <c r="H399" s="465"/>
      <c r="I399" s="45"/>
      <c r="J399" s="469">
        <v>0</v>
      </c>
      <c r="K399" s="465"/>
      <c r="L399" s="45"/>
      <c r="M399" s="469">
        <v>0</v>
      </c>
      <c r="N399" s="465"/>
      <c r="O399" s="45"/>
      <c r="P399" s="469">
        <v>0</v>
      </c>
      <c r="Q399" s="465"/>
      <c r="R399" s="45"/>
      <c r="S399" s="469">
        <v>0</v>
      </c>
      <c r="T399" s="465"/>
      <c r="U399" s="45"/>
      <c r="V399" s="469">
        <v>0</v>
      </c>
      <c r="W399" s="465"/>
      <c r="X399" s="45"/>
      <c r="Y399" s="469">
        <v>0</v>
      </c>
    </row>
    <row r="400" spans="1:25" ht="14.25" customHeight="1" x14ac:dyDescent="0.35">
      <c r="A400" s="465" t="s">
        <v>56</v>
      </c>
      <c r="B400" s="465"/>
      <c r="C400" s="45"/>
      <c r="D400" s="469">
        <v>0</v>
      </c>
      <c r="E400" s="465"/>
      <c r="F400" s="45"/>
      <c r="G400" s="469">
        <v>0</v>
      </c>
      <c r="H400" s="465"/>
      <c r="I400" s="45"/>
      <c r="J400" s="469">
        <v>0</v>
      </c>
      <c r="K400" s="465"/>
      <c r="L400" s="45"/>
      <c r="M400" s="469">
        <v>0</v>
      </c>
      <c r="N400" s="465"/>
      <c r="O400" s="45"/>
      <c r="P400" s="469">
        <v>0</v>
      </c>
      <c r="Q400" s="465"/>
      <c r="R400" s="45"/>
      <c r="S400" s="469">
        <v>0</v>
      </c>
      <c r="T400" s="465"/>
      <c r="U400" s="45"/>
      <c r="V400" s="469">
        <v>0</v>
      </c>
      <c r="W400" s="465"/>
      <c r="X400" s="45"/>
      <c r="Y400" s="469">
        <v>0</v>
      </c>
    </row>
    <row r="401" spans="1:25" ht="14.25" customHeight="1" x14ac:dyDescent="0.35">
      <c r="A401" s="465" t="s">
        <v>56</v>
      </c>
      <c r="B401" s="465"/>
      <c r="C401" s="45"/>
      <c r="D401" s="469">
        <v>0</v>
      </c>
      <c r="E401" s="465"/>
      <c r="F401" s="45"/>
      <c r="G401" s="469">
        <v>0</v>
      </c>
      <c r="H401" s="465"/>
      <c r="I401" s="45"/>
      <c r="J401" s="469">
        <v>0</v>
      </c>
      <c r="K401" s="465"/>
      <c r="L401" s="45"/>
      <c r="M401" s="469">
        <v>0</v>
      </c>
      <c r="N401" s="465"/>
      <c r="O401" s="45"/>
      <c r="P401" s="469">
        <v>0</v>
      </c>
      <c r="Q401" s="465"/>
      <c r="R401" s="45"/>
      <c r="S401" s="469">
        <v>0</v>
      </c>
      <c r="T401" s="465"/>
      <c r="U401" s="45"/>
      <c r="V401" s="469">
        <v>0</v>
      </c>
      <c r="W401" s="465"/>
      <c r="X401" s="45"/>
      <c r="Y401" s="469">
        <v>0</v>
      </c>
    </row>
    <row r="402" spans="1:25" ht="14.25" customHeight="1" x14ac:dyDescent="0.35">
      <c r="A402" s="465" t="s">
        <v>56</v>
      </c>
      <c r="B402" s="465"/>
      <c r="C402" s="45"/>
      <c r="D402" s="469">
        <v>0</v>
      </c>
      <c r="E402" s="465"/>
      <c r="F402" s="45"/>
      <c r="G402" s="469">
        <v>0</v>
      </c>
      <c r="H402" s="465"/>
      <c r="I402" s="45"/>
      <c r="J402" s="469">
        <v>0</v>
      </c>
      <c r="K402" s="465"/>
      <c r="L402" s="45"/>
      <c r="M402" s="469">
        <v>0</v>
      </c>
      <c r="N402" s="465"/>
      <c r="O402" s="45"/>
      <c r="P402" s="469">
        <v>0</v>
      </c>
      <c r="Q402" s="465"/>
      <c r="R402" s="45"/>
      <c r="S402" s="469">
        <v>0</v>
      </c>
      <c r="T402" s="465"/>
      <c r="U402" s="45"/>
      <c r="V402" s="469">
        <v>0</v>
      </c>
      <c r="W402" s="465"/>
      <c r="X402" s="45"/>
      <c r="Y402" s="469">
        <v>0</v>
      </c>
    </row>
    <row r="403" spans="1:25" ht="14.25" customHeight="1" x14ac:dyDescent="0.35">
      <c r="A403" s="542" t="s">
        <v>123</v>
      </c>
      <c r="B403" s="465"/>
      <c r="C403" s="45"/>
      <c r="D403" s="469">
        <v>3888.96</v>
      </c>
      <c r="E403" s="465"/>
      <c r="F403" s="45"/>
      <c r="G403" s="469">
        <v>1606.9899999999998</v>
      </c>
      <c r="H403" s="465"/>
      <c r="I403" s="45"/>
      <c r="J403" s="469">
        <v>1273.54</v>
      </c>
      <c r="K403" s="465"/>
      <c r="L403" s="45"/>
      <c r="M403" s="469">
        <v>2266.8999999999996</v>
      </c>
      <c r="N403" s="465"/>
      <c r="O403" s="45"/>
      <c r="P403" s="469">
        <v>3192.2800000000007</v>
      </c>
      <c r="Q403" s="465"/>
      <c r="R403" s="45"/>
      <c r="S403" s="469">
        <v>3186.5200000000004</v>
      </c>
      <c r="T403" s="465"/>
      <c r="U403" s="45"/>
      <c r="V403" s="469">
        <v>2899.6400000000012</v>
      </c>
      <c r="W403" s="465"/>
      <c r="X403" s="45"/>
      <c r="Y403" s="469">
        <v>1984.9599999999991</v>
      </c>
    </row>
    <row r="404" spans="1:25" ht="14.25" customHeight="1" x14ac:dyDescent="0.35">
      <c r="A404" s="541" t="s">
        <v>124</v>
      </c>
      <c r="B404" s="451"/>
      <c r="C404" s="544"/>
      <c r="D404" s="505">
        <v>2930.86</v>
      </c>
      <c r="E404" s="451"/>
      <c r="F404" s="544"/>
      <c r="G404" s="505">
        <v>2982.7000000000003</v>
      </c>
      <c r="H404" s="451"/>
      <c r="I404" s="544"/>
      <c r="J404" s="505">
        <v>3556.8199999999988</v>
      </c>
      <c r="K404" s="451"/>
      <c r="L404" s="544"/>
      <c r="M404" s="505">
        <v>2865.6600000000017</v>
      </c>
      <c r="N404" s="451"/>
      <c r="O404" s="544"/>
      <c r="P404" s="505">
        <v>3359.3499999999985</v>
      </c>
      <c r="Q404" s="451"/>
      <c r="R404" s="544"/>
      <c r="S404" s="505">
        <v>3481.630000000001</v>
      </c>
      <c r="T404" s="451"/>
      <c r="U404" s="544"/>
      <c r="V404" s="505">
        <v>3642.5799999999981</v>
      </c>
      <c r="W404" s="451"/>
      <c r="X404" s="544"/>
      <c r="Y404" s="505">
        <v>3728.8300000000017</v>
      </c>
    </row>
    <row r="405" spans="1:25" ht="14.25" customHeight="1" x14ac:dyDescent="0.35">
      <c r="A405" s="541" t="s">
        <v>125</v>
      </c>
      <c r="B405" s="465"/>
      <c r="C405" s="45"/>
      <c r="D405" s="469">
        <v>1425.1</v>
      </c>
      <c r="E405" s="465"/>
      <c r="F405" s="45"/>
      <c r="G405" s="469">
        <v>2985.47</v>
      </c>
      <c r="H405" s="465"/>
      <c r="I405" s="45"/>
      <c r="J405" s="469">
        <v>479.0600000000004</v>
      </c>
      <c r="K405" s="465"/>
      <c r="L405" s="45"/>
      <c r="M405" s="469">
        <v>1260.7299999999996</v>
      </c>
      <c r="N405" s="465"/>
      <c r="O405" s="45"/>
      <c r="P405" s="469">
        <v>523.28000000000065</v>
      </c>
      <c r="Q405" s="465"/>
      <c r="R405" s="45"/>
      <c r="S405" s="469">
        <v>406.04999999999927</v>
      </c>
      <c r="T405" s="465"/>
      <c r="U405" s="45"/>
      <c r="V405" s="469">
        <v>435.78000000000065</v>
      </c>
      <c r="W405" s="465"/>
      <c r="X405" s="45"/>
      <c r="Y405" s="469">
        <v>444.86999999999989</v>
      </c>
    </row>
    <row r="406" spans="1:25" ht="14.25" customHeight="1" x14ac:dyDescent="0.35">
      <c r="A406" s="541" t="s">
        <v>126</v>
      </c>
      <c r="B406" s="465"/>
      <c r="C406" s="45"/>
      <c r="D406" s="469">
        <v>195.98</v>
      </c>
      <c r="E406" s="465"/>
      <c r="F406" s="45"/>
      <c r="G406" s="469">
        <v>105.01000000000002</v>
      </c>
      <c r="H406" s="465"/>
      <c r="I406" s="45"/>
      <c r="J406" s="469">
        <v>1696.7</v>
      </c>
      <c r="K406" s="465"/>
      <c r="L406" s="45"/>
      <c r="M406" s="469">
        <v>901.04</v>
      </c>
      <c r="N406" s="465"/>
      <c r="O406" s="45"/>
      <c r="P406" s="469">
        <v>956.25999999999976</v>
      </c>
      <c r="Q406" s="465"/>
      <c r="R406" s="45"/>
      <c r="S406" s="469">
        <v>1319.1100000000006</v>
      </c>
      <c r="T406" s="465"/>
      <c r="U406" s="45"/>
      <c r="V406" s="469">
        <v>985.23999999999978</v>
      </c>
      <c r="W406" s="465"/>
      <c r="X406" s="45"/>
      <c r="Y406" s="469">
        <v>1388.9700000000003</v>
      </c>
    </row>
    <row r="407" spans="1:25" ht="14.25" customHeight="1" x14ac:dyDescent="0.35">
      <c r="A407" s="465" t="s">
        <v>56</v>
      </c>
      <c r="B407" s="456"/>
      <c r="C407" s="546"/>
      <c r="D407" s="469">
        <v>0</v>
      </c>
      <c r="E407" s="456"/>
      <c r="F407" s="546"/>
      <c r="G407" s="469">
        <v>0</v>
      </c>
      <c r="H407" s="456"/>
      <c r="I407" s="546"/>
      <c r="J407" s="469">
        <v>0</v>
      </c>
      <c r="K407" s="456"/>
      <c r="L407" s="546"/>
      <c r="M407" s="469">
        <v>0</v>
      </c>
      <c r="N407" s="456"/>
      <c r="O407" s="546"/>
      <c r="P407" s="469">
        <v>0</v>
      </c>
      <c r="Q407" s="456"/>
      <c r="R407" s="546"/>
      <c r="S407" s="469">
        <v>0</v>
      </c>
      <c r="T407" s="456"/>
      <c r="U407" s="546"/>
      <c r="V407" s="469">
        <v>0</v>
      </c>
      <c r="W407" s="456"/>
      <c r="X407" s="546"/>
      <c r="Y407" s="469">
        <v>0</v>
      </c>
    </row>
    <row r="408" spans="1:25" ht="14.25" customHeight="1" x14ac:dyDescent="0.4">
      <c r="A408" s="534" t="s">
        <v>127</v>
      </c>
      <c r="B408" s="538" t="s">
        <v>225</v>
      </c>
      <c r="C408" s="536">
        <v>0.30350360990026665</v>
      </c>
      <c r="D408" s="537">
        <v>31021.279999999995</v>
      </c>
      <c r="E408" s="538" t="s">
        <v>225</v>
      </c>
      <c r="F408" s="536">
        <v>0.30891329839821391</v>
      </c>
      <c r="G408" s="537">
        <v>30490.070000000007</v>
      </c>
      <c r="H408" s="538" t="s">
        <v>225</v>
      </c>
      <c r="I408" s="536">
        <v>0.35460134393583925</v>
      </c>
      <c r="J408" s="537">
        <v>32852.85</v>
      </c>
      <c r="K408" s="538" t="s">
        <v>225</v>
      </c>
      <c r="L408" s="536">
        <v>0.28725980189201111</v>
      </c>
      <c r="M408" s="537">
        <v>33025.57</v>
      </c>
      <c r="N408" s="538" t="s">
        <v>225</v>
      </c>
      <c r="O408" s="536">
        <v>0.40121309388195331</v>
      </c>
      <c r="P408" s="537">
        <v>31278.969999999998</v>
      </c>
      <c r="Q408" s="538" t="s">
        <v>225</v>
      </c>
      <c r="R408" s="536">
        <v>0.3200719298645085</v>
      </c>
      <c r="S408" s="537">
        <v>33877.049999999996</v>
      </c>
      <c r="T408" s="538" t="s">
        <v>225</v>
      </c>
      <c r="U408" s="536">
        <v>0.30403109184002486</v>
      </c>
      <c r="V408" s="537">
        <v>30909.4</v>
      </c>
      <c r="W408" s="538" t="s">
        <v>225</v>
      </c>
      <c r="X408" s="536">
        <v>0.34573716729816573</v>
      </c>
      <c r="Y408" s="537">
        <v>31919.329999999987</v>
      </c>
    </row>
    <row r="409" spans="1:25" ht="14.25" customHeight="1" x14ac:dyDescent="0.35">
      <c r="A409" s="633" t="s">
        <v>128</v>
      </c>
      <c r="B409" s="465"/>
      <c r="C409" s="45"/>
      <c r="D409" s="469">
        <v>1238.78</v>
      </c>
      <c r="E409" s="465"/>
      <c r="F409" s="45"/>
      <c r="G409" s="469">
        <v>167.97000000000006</v>
      </c>
      <c r="H409" s="465"/>
      <c r="I409" s="45"/>
      <c r="J409" s="469">
        <v>1528.15</v>
      </c>
      <c r="K409" s="465"/>
      <c r="L409" s="45"/>
      <c r="M409" s="469">
        <v>1014.7799999999999</v>
      </c>
      <c r="N409" s="465"/>
      <c r="O409" s="45"/>
      <c r="P409" s="469">
        <v>376.39000000000033</v>
      </c>
      <c r="Q409" s="465"/>
      <c r="R409" s="45"/>
      <c r="S409" s="469">
        <v>1238.7799999999997</v>
      </c>
      <c r="T409" s="465"/>
      <c r="U409" s="45"/>
      <c r="V409" s="469">
        <v>460.05999999999995</v>
      </c>
      <c r="W409" s="465"/>
      <c r="X409" s="45"/>
      <c r="Y409" s="469">
        <v>1155.46</v>
      </c>
    </row>
    <row r="410" spans="1:25" ht="14.25" customHeight="1" x14ac:dyDescent="0.35">
      <c r="A410" s="541" t="s">
        <v>129</v>
      </c>
      <c r="B410" s="465"/>
      <c r="C410" s="45"/>
      <c r="D410" s="469">
        <v>0</v>
      </c>
      <c r="E410" s="465"/>
      <c r="F410" s="45"/>
      <c r="G410" s="469">
        <v>0</v>
      </c>
      <c r="H410" s="465"/>
      <c r="I410" s="45"/>
      <c r="J410" s="469">
        <v>0</v>
      </c>
      <c r="K410" s="465"/>
      <c r="L410" s="45"/>
      <c r="M410" s="469">
        <v>0</v>
      </c>
      <c r="N410" s="465"/>
      <c r="O410" s="45"/>
      <c r="P410" s="469">
        <v>0</v>
      </c>
      <c r="Q410" s="465"/>
      <c r="R410" s="45"/>
      <c r="S410" s="469">
        <v>0</v>
      </c>
      <c r="T410" s="465"/>
      <c r="U410" s="45"/>
      <c r="V410" s="469">
        <v>53.47</v>
      </c>
      <c r="W410" s="465"/>
      <c r="X410" s="45"/>
      <c r="Y410" s="469">
        <v>0</v>
      </c>
    </row>
    <row r="411" spans="1:25" ht="14.25" customHeight="1" x14ac:dyDescent="0.35">
      <c r="A411" s="542" t="s">
        <v>130</v>
      </c>
      <c r="B411" s="456"/>
      <c r="C411" s="546"/>
      <c r="D411" s="461">
        <v>1460.27</v>
      </c>
      <c r="E411" s="456"/>
      <c r="F411" s="546"/>
      <c r="G411" s="461">
        <v>825.40000000000009</v>
      </c>
      <c r="H411" s="456"/>
      <c r="I411" s="546"/>
      <c r="J411" s="461">
        <v>3280.7200000000003</v>
      </c>
      <c r="K411" s="456"/>
      <c r="L411" s="546"/>
      <c r="M411" s="461">
        <v>1302.4399999999996</v>
      </c>
      <c r="N411" s="456"/>
      <c r="O411" s="546"/>
      <c r="P411" s="461">
        <v>3301.3799999999992</v>
      </c>
      <c r="Q411" s="456"/>
      <c r="R411" s="546"/>
      <c r="S411" s="461">
        <v>2849.3100000000013</v>
      </c>
      <c r="T411" s="456"/>
      <c r="U411" s="546"/>
      <c r="V411" s="461">
        <v>1882.2999999999993</v>
      </c>
      <c r="W411" s="456"/>
      <c r="X411" s="546"/>
      <c r="Y411" s="461">
        <v>1652.2000000000007</v>
      </c>
    </row>
    <row r="412" spans="1:25" ht="14.25" customHeight="1" x14ac:dyDescent="0.35">
      <c r="A412" s="541" t="s">
        <v>131</v>
      </c>
      <c r="B412" s="465"/>
      <c r="C412" s="45"/>
      <c r="D412" s="469">
        <v>2388.42</v>
      </c>
      <c r="E412" s="465"/>
      <c r="F412" s="45"/>
      <c r="G412" s="469">
        <v>648.82999999999993</v>
      </c>
      <c r="H412" s="465"/>
      <c r="I412" s="45"/>
      <c r="J412" s="469">
        <v>1933.3400000000001</v>
      </c>
      <c r="K412" s="465"/>
      <c r="L412" s="45"/>
      <c r="M412" s="469">
        <v>2398.3999999999996</v>
      </c>
      <c r="N412" s="465"/>
      <c r="O412" s="45"/>
      <c r="P412" s="469">
        <v>1832.9699999999993</v>
      </c>
      <c r="Q412" s="465"/>
      <c r="R412" s="45"/>
      <c r="S412" s="469">
        <v>1887.42</v>
      </c>
      <c r="T412" s="465"/>
      <c r="U412" s="45"/>
      <c r="V412" s="469">
        <v>2969.33</v>
      </c>
      <c r="W412" s="465"/>
      <c r="X412" s="45"/>
      <c r="Y412" s="469">
        <v>1981.5600000000013</v>
      </c>
    </row>
    <row r="413" spans="1:25" ht="14.25" customHeight="1" x14ac:dyDescent="0.35">
      <c r="A413" s="541" t="s">
        <v>132</v>
      </c>
      <c r="B413" s="465"/>
      <c r="C413" s="45"/>
      <c r="D413" s="469">
        <v>493.93</v>
      </c>
      <c r="E413" s="465"/>
      <c r="F413" s="45"/>
      <c r="G413" s="469">
        <v>872.08999999999992</v>
      </c>
      <c r="H413" s="465"/>
      <c r="I413" s="45"/>
      <c r="J413" s="469">
        <v>1272.5900000000001</v>
      </c>
      <c r="K413" s="465"/>
      <c r="L413" s="45"/>
      <c r="M413" s="469">
        <v>3274.59</v>
      </c>
      <c r="N413" s="465"/>
      <c r="O413" s="45"/>
      <c r="P413" s="469">
        <v>375.5</v>
      </c>
      <c r="Q413" s="465"/>
      <c r="R413" s="45"/>
      <c r="S413" s="469">
        <v>184.26999999999953</v>
      </c>
      <c r="T413" s="465"/>
      <c r="U413" s="45"/>
      <c r="V413" s="469">
        <v>185.01000000000022</v>
      </c>
      <c r="W413" s="465"/>
      <c r="X413" s="45"/>
      <c r="Y413" s="469">
        <v>278.6899999999996</v>
      </c>
    </row>
    <row r="414" spans="1:25" ht="14.25" customHeight="1" x14ac:dyDescent="0.35">
      <c r="A414" s="542" t="s">
        <v>133</v>
      </c>
      <c r="B414" s="456"/>
      <c r="C414" s="546"/>
      <c r="D414" s="461">
        <v>5205.57</v>
      </c>
      <c r="E414" s="456"/>
      <c r="F414" s="546"/>
      <c r="G414" s="461">
        <v>1480.8999999999996</v>
      </c>
      <c r="H414" s="456"/>
      <c r="I414" s="546"/>
      <c r="J414" s="461">
        <v>2872.58</v>
      </c>
      <c r="K414" s="456"/>
      <c r="L414" s="546"/>
      <c r="M414" s="461">
        <v>2045.15</v>
      </c>
      <c r="N414" s="456"/>
      <c r="O414" s="546"/>
      <c r="P414" s="461">
        <v>3099.05</v>
      </c>
      <c r="Q414" s="456"/>
      <c r="R414" s="546"/>
      <c r="S414" s="461">
        <v>2590.3199999999997</v>
      </c>
      <c r="T414" s="456"/>
      <c r="U414" s="546"/>
      <c r="V414" s="461">
        <v>1431.3500000000004</v>
      </c>
      <c r="W414" s="456"/>
      <c r="X414" s="546"/>
      <c r="Y414" s="461">
        <v>1012.3899999999994</v>
      </c>
    </row>
    <row r="415" spans="1:25" ht="14.25" customHeight="1" x14ac:dyDescent="0.35">
      <c r="A415" s="541" t="s">
        <v>173</v>
      </c>
      <c r="B415" s="465"/>
      <c r="C415" s="45"/>
      <c r="D415" s="469">
        <v>0</v>
      </c>
      <c r="E415" s="465"/>
      <c r="F415" s="45"/>
      <c r="G415" s="469">
        <v>0</v>
      </c>
      <c r="H415" s="465"/>
      <c r="I415" s="45"/>
      <c r="J415" s="469">
        <v>0</v>
      </c>
      <c r="K415" s="465"/>
      <c r="L415" s="45"/>
      <c r="M415" s="469">
        <v>0</v>
      </c>
      <c r="N415" s="465"/>
      <c r="O415" s="45"/>
      <c r="P415" s="469">
        <v>0</v>
      </c>
      <c r="Q415" s="465"/>
      <c r="R415" s="45"/>
      <c r="S415" s="469">
        <v>0</v>
      </c>
      <c r="T415" s="465"/>
      <c r="U415" s="45"/>
      <c r="V415" s="469">
        <v>0</v>
      </c>
      <c r="W415" s="465"/>
      <c r="X415" s="45"/>
      <c r="Y415" s="469">
        <v>0</v>
      </c>
    </row>
    <row r="416" spans="1:25" ht="14.25" customHeight="1" x14ac:dyDescent="0.35">
      <c r="A416" s="541" t="s">
        <v>134</v>
      </c>
      <c r="B416" s="465"/>
      <c r="C416" s="45"/>
      <c r="D416" s="469">
        <v>49.59</v>
      </c>
      <c r="E416" s="465"/>
      <c r="F416" s="45"/>
      <c r="G416" s="469">
        <v>118.66</v>
      </c>
      <c r="H416" s="465"/>
      <c r="I416" s="45"/>
      <c r="J416" s="469">
        <v>615.79</v>
      </c>
      <c r="K416" s="465"/>
      <c r="L416" s="45"/>
      <c r="M416" s="469">
        <v>187.83000000000004</v>
      </c>
      <c r="N416" s="465"/>
      <c r="O416" s="45"/>
      <c r="P416" s="469">
        <v>80.13</v>
      </c>
      <c r="Q416" s="465"/>
      <c r="R416" s="45"/>
      <c r="S416" s="469">
        <v>145</v>
      </c>
      <c r="T416" s="465"/>
      <c r="U416" s="45"/>
      <c r="V416" s="469">
        <v>89.660000000000082</v>
      </c>
      <c r="W416" s="465"/>
      <c r="X416" s="45"/>
      <c r="Y416" s="469">
        <v>39.199999999999818</v>
      </c>
    </row>
    <row r="417" spans="1:25" ht="14.25" customHeight="1" x14ac:dyDescent="0.35">
      <c r="A417" s="541" t="s">
        <v>135</v>
      </c>
      <c r="B417" s="465"/>
      <c r="C417" s="45"/>
      <c r="D417" s="469">
        <v>0</v>
      </c>
      <c r="E417" s="465"/>
      <c r="F417" s="45"/>
      <c r="G417" s="469">
        <v>0</v>
      </c>
      <c r="H417" s="465"/>
      <c r="I417" s="45"/>
      <c r="J417" s="469">
        <v>0</v>
      </c>
      <c r="K417" s="465"/>
      <c r="L417" s="45"/>
      <c r="M417" s="469">
        <v>0</v>
      </c>
      <c r="N417" s="465"/>
      <c r="O417" s="45"/>
      <c r="P417" s="469">
        <v>0</v>
      </c>
      <c r="Q417" s="465"/>
      <c r="R417" s="45"/>
      <c r="S417" s="469">
        <v>0</v>
      </c>
      <c r="T417" s="465"/>
      <c r="U417" s="45"/>
      <c r="V417" s="469">
        <v>0</v>
      </c>
      <c r="W417" s="465"/>
      <c r="X417" s="45"/>
      <c r="Y417" s="469">
        <v>0</v>
      </c>
    </row>
    <row r="418" spans="1:25" ht="14.25" customHeight="1" x14ac:dyDescent="0.35">
      <c r="A418" s="541" t="s">
        <v>136</v>
      </c>
      <c r="B418" s="465"/>
      <c r="C418" s="45"/>
      <c r="D418" s="469">
        <v>545</v>
      </c>
      <c r="E418" s="465"/>
      <c r="F418" s="45"/>
      <c r="G418" s="469">
        <v>277.27999999999997</v>
      </c>
      <c r="H418" s="465"/>
      <c r="I418" s="45"/>
      <c r="J418" s="469">
        <v>840.33999999999992</v>
      </c>
      <c r="K418" s="465"/>
      <c r="L418" s="45"/>
      <c r="M418" s="469">
        <v>324.75</v>
      </c>
      <c r="N418" s="465"/>
      <c r="O418" s="45"/>
      <c r="P418" s="469">
        <v>452.92000000000007</v>
      </c>
      <c r="Q418" s="465"/>
      <c r="R418" s="45"/>
      <c r="S418" s="469">
        <v>432.09000000000015</v>
      </c>
      <c r="T418" s="465"/>
      <c r="U418" s="45"/>
      <c r="V418" s="469">
        <v>101.46000000000004</v>
      </c>
      <c r="W418" s="465"/>
      <c r="X418" s="45"/>
      <c r="Y418" s="469">
        <v>533.02999999999975</v>
      </c>
    </row>
    <row r="419" spans="1:25" ht="14.25" customHeight="1" x14ac:dyDescent="0.35">
      <c r="A419" s="541" t="s">
        <v>137</v>
      </c>
      <c r="B419" s="465"/>
      <c r="C419" s="45"/>
      <c r="D419" s="469">
        <v>83.41</v>
      </c>
      <c r="E419" s="465"/>
      <c r="F419" s="45"/>
      <c r="G419" s="469">
        <v>82.670000000000016</v>
      </c>
      <c r="H419" s="465"/>
      <c r="I419" s="45"/>
      <c r="J419" s="469">
        <v>98.16</v>
      </c>
      <c r="K419" s="465"/>
      <c r="L419" s="45"/>
      <c r="M419" s="469">
        <v>95.300000000000011</v>
      </c>
      <c r="N419" s="465"/>
      <c r="O419" s="45"/>
      <c r="P419" s="469">
        <v>479.8</v>
      </c>
      <c r="Q419" s="465"/>
      <c r="R419" s="45"/>
      <c r="S419" s="469">
        <v>111.78999999999996</v>
      </c>
      <c r="T419" s="465"/>
      <c r="U419" s="45"/>
      <c r="V419" s="469">
        <v>210.08000000000004</v>
      </c>
      <c r="W419" s="465"/>
      <c r="X419" s="45"/>
      <c r="Y419" s="469">
        <v>224.08999999999992</v>
      </c>
    </row>
    <row r="420" spans="1:25" ht="14.25" customHeight="1" x14ac:dyDescent="0.35">
      <c r="A420" s="541" t="s">
        <v>138</v>
      </c>
      <c r="B420" s="465"/>
      <c r="C420" s="45"/>
      <c r="D420" s="469">
        <v>1132.83</v>
      </c>
      <c r="E420" s="465"/>
      <c r="F420" s="45"/>
      <c r="G420" s="469">
        <v>2291.9900000000002</v>
      </c>
      <c r="H420" s="465"/>
      <c r="I420" s="45"/>
      <c r="J420" s="469">
        <v>462.4699999999998</v>
      </c>
      <c r="K420" s="465"/>
      <c r="L420" s="45"/>
      <c r="M420" s="469">
        <v>706.06999999999971</v>
      </c>
      <c r="N420" s="465"/>
      <c r="O420" s="45"/>
      <c r="P420" s="469">
        <v>1166.54</v>
      </c>
      <c r="Q420" s="465"/>
      <c r="R420" s="45"/>
      <c r="S420" s="469">
        <v>681.64000000000033</v>
      </c>
      <c r="T420" s="465"/>
      <c r="U420" s="45"/>
      <c r="V420" s="469">
        <v>1239.3599999999997</v>
      </c>
      <c r="W420" s="465"/>
      <c r="X420" s="45"/>
      <c r="Y420" s="469">
        <v>810.47999999999956</v>
      </c>
    </row>
    <row r="421" spans="1:25" ht="14.25" customHeight="1" x14ac:dyDescent="0.35">
      <c r="A421" s="541" t="s">
        <v>139</v>
      </c>
      <c r="B421" s="465"/>
      <c r="C421" s="45"/>
      <c r="D421" s="469">
        <v>1460.79</v>
      </c>
      <c r="E421" s="465"/>
      <c r="F421" s="45"/>
      <c r="G421" s="469">
        <v>2224.66</v>
      </c>
      <c r="H421" s="465"/>
      <c r="I421" s="45"/>
      <c r="J421" s="469">
        <v>936.51000000000022</v>
      </c>
      <c r="K421" s="465"/>
      <c r="L421" s="45"/>
      <c r="M421" s="469">
        <v>1450.5699999999997</v>
      </c>
      <c r="N421" s="465"/>
      <c r="O421" s="45"/>
      <c r="P421" s="469">
        <v>4676.3900000000003</v>
      </c>
      <c r="Q421" s="465"/>
      <c r="R421" s="45"/>
      <c r="S421" s="469">
        <v>1123.8900000000003</v>
      </c>
      <c r="T421" s="465"/>
      <c r="U421" s="45"/>
      <c r="V421" s="469">
        <v>1090.46</v>
      </c>
      <c r="W421" s="465"/>
      <c r="X421" s="45"/>
      <c r="Y421" s="469">
        <v>1214.4099999999989</v>
      </c>
    </row>
    <row r="422" spans="1:25" ht="14.25" customHeight="1" x14ac:dyDescent="0.35">
      <c r="A422" s="541" t="s">
        <v>140</v>
      </c>
      <c r="B422" s="465"/>
      <c r="C422" s="45"/>
      <c r="D422" s="469">
        <v>0</v>
      </c>
      <c r="E422" s="465"/>
      <c r="F422" s="45"/>
      <c r="G422" s="469">
        <v>186</v>
      </c>
      <c r="H422" s="465"/>
      <c r="I422" s="45"/>
      <c r="J422" s="469">
        <v>578.33000000000004</v>
      </c>
      <c r="K422" s="465"/>
      <c r="L422" s="45"/>
      <c r="M422" s="469">
        <v>0</v>
      </c>
      <c r="N422" s="465"/>
      <c r="O422" s="45"/>
      <c r="P422" s="469">
        <v>0</v>
      </c>
      <c r="Q422" s="465"/>
      <c r="R422" s="45"/>
      <c r="S422" s="469">
        <v>0</v>
      </c>
      <c r="T422" s="465"/>
      <c r="U422" s="45"/>
      <c r="V422" s="469">
        <v>0</v>
      </c>
      <c r="W422" s="465"/>
      <c r="X422" s="45"/>
      <c r="Y422" s="469">
        <v>0</v>
      </c>
    </row>
    <row r="423" spans="1:25" ht="14.25" customHeight="1" x14ac:dyDescent="0.35">
      <c r="A423" s="541" t="s">
        <v>141</v>
      </c>
      <c r="B423" s="465"/>
      <c r="C423" s="45"/>
      <c r="D423" s="469">
        <v>187.04</v>
      </c>
      <c r="E423" s="465"/>
      <c r="F423" s="45"/>
      <c r="G423" s="469">
        <v>607.91000000000008</v>
      </c>
      <c r="H423" s="465"/>
      <c r="I423" s="45"/>
      <c r="J423" s="469">
        <v>233</v>
      </c>
      <c r="K423" s="465"/>
      <c r="L423" s="45"/>
      <c r="M423" s="469">
        <v>656.1099999999999</v>
      </c>
      <c r="N423" s="465"/>
      <c r="O423" s="45"/>
      <c r="P423" s="469">
        <v>585.11999999999989</v>
      </c>
      <c r="Q423" s="465"/>
      <c r="R423" s="45"/>
      <c r="S423" s="469">
        <v>519.36000000000013</v>
      </c>
      <c r="T423" s="465"/>
      <c r="U423" s="45"/>
      <c r="V423" s="469">
        <v>478.49000000000024</v>
      </c>
      <c r="W423" s="465"/>
      <c r="X423" s="45"/>
      <c r="Y423" s="469">
        <v>469.05999999999995</v>
      </c>
    </row>
    <row r="424" spans="1:25" ht="14.25" customHeight="1" x14ac:dyDescent="0.35">
      <c r="A424" s="541" t="s">
        <v>56</v>
      </c>
      <c r="B424" s="465"/>
      <c r="C424" s="45"/>
      <c r="D424" s="469">
        <v>0</v>
      </c>
      <c r="E424" s="465"/>
      <c r="F424" s="45"/>
      <c r="G424" s="469">
        <v>0</v>
      </c>
      <c r="H424" s="465"/>
      <c r="I424" s="45"/>
      <c r="J424" s="469">
        <v>0</v>
      </c>
      <c r="K424" s="465"/>
      <c r="L424" s="45"/>
      <c r="M424" s="469">
        <v>0</v>
      </c>
      <c r="N424" s="465"/>
      <c r="O424" s="45"/>
      <c r="P424" s="469">
        <v>0</v>
      </c>
      <c r="Q424" s="465"/>
      <c r="R424" s="45"/>
      <c r="S424" s="469">
        <v>0</v>
      </c>
      <c r="T424" s="465"/>
      <c r="U424" s="45"/>
      <c r="V424" s="469">
        <v>0</v>
      </c>
      <c r="W424" s="465"/>
      <c r="X424" s="45"/>
      <c r="Y424" s="469">
        <v>0</v>
      </c>
    </row>
    <row r="425" spans="1:25" ht="14.25" customHeight="1" x14ac:dyDescent="0.35">
      <c r="A425" s="541" t="s">
        <v>56</v>
      </c>
      <c r="B425" s="465"/>
      <c r="C425" s="45"/>
      <c r="D425" s="469">
        <v>0</v>
      </c>
      <c r="E425" s="465"/>
      <c r="F425" s="45"/>
      <c r="G425" s="469">
        <v>0</v>
      </c>
      <c r="H425" s="465"/>
      <c r="I425" s="45"/>
      <c r="J425" s="469">
        <v>0</v>
      </c>
      <c r="K425" s="465"/>
      <c r="L425" s="45"/>
      <c r="M425" s="469">
        <v>0</v>
      </c>
      <c r="N425" s="465"/>
      <c r="O425" s="45"/>
      <c r="P425" s="469">
        <v>0</v>
      </c>
      <c r="Q425" s="465"/>
      <c r="R425" s="45"/>
      <c r="S425" s="469">
        <v>0</v>
      </c>
      <c r="T425" s="465"/>
      <c r="U425" s="45"/>
      <c r="V425" s="469">
        <v>0</v>
      </c>
      <c r="W425" s="465"/>
      <c r="X425" s="45"/>
      <c r="Y425" s="469">
        <v>0</v>
      </c>
    </row>
    <row r="426" spans="1:25" ht="14.25" customHeight="1" x14ac:dyDescent="0.35">
      <c r="A426" s="541" t="s">
        <v>56</v>
      </c>
      <c r="B426" s="465"/>
      <c r="C426" s="45"/>
      <c r="D426" s="469">
        <v>0</v>
      </c>
      <c r="E426" s="465"/>
      <c r="F426" s="45"/>
      <c r="G426" s="469">
        <v>0</v>
      </c>
      <c r="H426" s="465"/>
      <c r="I426" s="45"/>
      <c r="J426" s="469">
        <v>0</v>
      </c>
      <c r="K426" s="465"/>
      <c r="L426" s="45"/>
      <c r="M426" s="469">
        <v>0</v>
      </c>
      <c r="N426" s="465"/>
      <c r="O426" s="45"/>
      <c r="P426" s="469">
        <v>0</v>
      </c>
      <c r="Q426" s="465"/>
      <c r="R426" s="45"/>
      <c r="S426" s="469">
        <v>0</v>
      </c>
      <c r="T426" s="465"/>
      <c r="U426" s="45"/>
      <c r="V426" s="469">
        <v>0</v>
      </c>
      <c r="W426" s="465"/>
      <c r="X426" s="45"/>
      <c r="Y426" s="469">
        <v>0</v>
      </c>
    </row>
    <row r="427" spans="1:25" ht="14.25" customHeight="1" x14ac:dyDescent="0.4">
      <c r="A427" s="534" t="s">
        <v>142</v>
      </c>
      <c r="B427" s="538" t="s">
        <v>225</v>
      </c>
      <c r="C427" s="536">
        <v>0.13937529754747505</v>
      </c>
      <c r="D427" s="537">
        <v>14245.630000000001</v>
      </c>
      <c r="E427" s="538" t="s">
        <v>225</v>
      </c>
      <c r="F427" s="536">
        <v>9.9131255530589032E-2</v>
      </c>
      <c r="G427" s="537">
        <v>9784.3599999999988</v>
      </c>
      <c r="H427" s="538" t="s">
        <v>225</v>
      </c>
      <c r="I427" s="536">
        <v>0.15814797800863664</v>
      </c>
      <c r="J427" s="537">
        <v>14651.980000000001</v>
      </c>
      <c r="K427" s="538" t="s">
        <v>225</v>
      </c>
      <c r="L427" s="536">
        <v>0.11704158388972187</v>
      </c>
      <c r="M427" s="537">
        <v>13455.989999999998</v>
      </c>
      <c r="N427" s="538" t="s">
        <v>225</v>
      </c>
      <c r="O427" s="536">
        <v>0.21069755527732537</v>
      </c>
      <c r="P427" s="537">
        <v>16426.189999999995</v>
      </c>
      <c r="Q427" s="538" t="s">
        <v>225</v>
      </c>
      <c r="R427" s="536">
        <v>0.11114558598151833</v>
      </c>
      <c r="S427" s="537">
        <v>11763.869999999999</v>
      </c>
      <c r="T427" s="538" t="s">
        <v>225</v>
      </c>
      <c r="U427" s="536">
        <v>0.10024102628567516</v>
      </c>
      <c r="V427" s="537">
        <v>10191.029999999997</v>
      </c>
      <c r="W427" s="538" t="s">
        <v>225</v>
      </c>
      <c r="X427" s="536">
        <v>0.10149819334457125</v>
      </c>
      <c r="Y427" s="537">
        <v>9370.5699999999979</v>
      </c>
    </row>
    <row r="428" spans="1:25" ht="14.25" customHeight="1" x14ac:dyDescent="0.35">
      <c r="A428" s="456"/>
      <c r="B428" s="456"/>
      <c r="C428" s="546"/>
      <c r="D428" s="461"/>
      <c r="E428" s="456"/>
      <c r="F428" s="546"/>
      <c r="G428" s="461"/>
      <c r="H428" s="456"/>
      <c r="I428" s="546"/>
      <c r="J428" s="461"/>
      <c r="K428" s="456"/>
      <c r="L428" s="546"/>
      <c r="M428" s="461"/>
      <c r="N428" s="456"/>
      <c r="O428" s="546"/>
      <c r="P428" s="461"/>
      <c r="Q428" s="456"/>
      <c r="R428" s="546"/>
      <c r="S428" s="461"/>
      <c r="T428" s="456"/>
      <c r="U428" s="546"/>
      <c r="V428" s="461"/>
      <c r="W428" s="456"/>
      <c r="X428" s="546"/>
      <c r="Y428" s="461"/>
    </row>
    <row r="429" spans="1:25" ht="14.25" customHeight="1" x14ac:dyDescent="0.4">
      <c r="A429" s="534" t="s">
        <v>143</v>
      </c>
      <c r="B429" s="538" t="s">
        <v>225</v>
      </c>
      <c r="C429" s="536">
        <v>0.44287890744774167</v>
      </c>
      <c r="D429" s="537">
        <v>45266.909999999996</v>
      </c>
      <c r="E429" s="538" t="s">
        <v>225</v>
      </c>
      <c r="F429" s="536">
        <v>0.40804455392880296</v>
      </c>
      <c r="G429" s="537">
        <v>40274.430000000008</v>
      </c>
      <c r="H429" s="538" t="s">
        <v>225</v>
      </c>
      <c r="I429" s="536">
        <v>0.51274932194447587</v>
      </c>
      <c r="J429" s="537">
        <v>47504.83</v>
      </c>
      <c r="K429" s="538" t="s">
        <v>225</v>
      </c>
      <c r="L429" s="536">
        <v>0.40430138578173297</v>
      </c>
      <c r="M429" s="537">
        <v>46481.56</v>
      </c>
      <c r="N429" s="538" t="s">
        <v>225</v>
      </c>
      <c r="O429" s="536">
        <v>0.61191064915927862</v>
      </c>
      <c r="P429" s="537">
        <v>47705.159999999989</v>
      </c>
      <c r="Q429" s="538" t="s">
        <v>225</v>
      </c>
      <c r="R429" s="536">
        <v>0.43121751584602686</v>
      </c>
      <c r="S429" s="537">
        <v>45640.92</v>
      </c>
      <c r="T429" s="538" t="s">
        <v>225</v>
      </c>
      <c r="U429" s="536">
        <v>0.40427211812570008</v>
      </c>
      <c r="V429" s="537">
        <v>41100.43</v>
      </c>
      <c r="W429" s="538" t="s">
        <v>225</v>
      </c>
      <c r="X429" s="536">
        <v>0.44723536064273695</v>
      </c>
      <c r="Y429" s="537">
        <v>41289.899999999987</v>
      </c>
    </row>
    <row r="430" spans="1:25" ht="14.25" customHeight="1" x14ac:dyDescent="0.35">
      <c r="A430" s="465"/>
      <c r="B430" s="465"/>
      <c r="C430" s="45"/>
      <c r="D430" s="469"/>
      <c r="E430" s="465"/>
      <c r="F430" s="45"/>
      <c r="G430" s="469"/>
      <c r="H430" s="465"/>
      <c r="I430" s="45"/>
      <c r="J430" s="469"/>
      <c r="K430" s="465"/>
      <c r="L430" s="45"/>
      <c r="M430" s="469"/>
      <c r="N430" s="465"/>
      <c r="O430" s="45"/>
      <c r="P430" s="469"/>
      <c r="Q430" s="465"/>
      <c r="R430" s="45"/>
      <c r="S430" s="469"/>
      <c r="T430" s="465"/>
      <c r="U430" s="45"/>
      <c r="V430" s="469"/>
      <c r="W430" s="465"/>
      <c r="X430" s="45"/>
      <c r="Y430" s="469"/>
    </row>
    <row r="431" spans="1:25" ht="14.25" customHeight="1" x14ac:dyDescent="0.4">
      <c r="A431" s="561" t="s">
        <v>150</v>
      </c>
      <c r="B431" s="565"/>
      <c r="C431" s="563"/>
      <c r="D431" s="564">
        <v>56943.670000000006</v>
      </c>
      <c r="E431" s="565"/>
      <c r="F431" s="563"/>
      <c r="G431" s="564">
        <v>58426.629999999976</v>
      </c>
      <c r="H431" s="565"/>
      <c r="I431" s="563"/>
      <c r="J431" s="564">
        <v>45142.45</v>
      </c>
      <c r="K431" s="565"/>
      <c r="L431" s="563"/>
      <c r="M431" s="564">
        <v>68486.040000000081</v>
      </c>
      <c r="N431" s="565"/>
      <c r="O431" s="563"/>
      <c r="P431" s="564">
        <v>30255.829999999944</v>
      </c>
      <c r="Q431" s="565"/>
      <c r="R431" s="563"/>
      <c r="S431" s="564">
        <v>60201.069999999963</v>
      </c>
      <c r="T431" s="565"/>
      <c r="U431" s="563"/>
      <c r="V431" s="564">
        <v>60564.82999999998</v>
      </c>
      <c r="W431" s="565"/>
      <c r="X431" s="563"/>
      <c r="Y431" s="564">
        <v>51032.630000000201</v>
      </c>
    </row>
    <row r="432" spans="1:25" ht="14.25" customHeight="1" x14ac:dyDescent="0.4">
      <c r="A432" s="11"/>
      <c r="B432" s="11"/>
      <c r="C432" s="11"/>
      <c r="D432" s="486"/>
      <c r="E432" s="11"/>
      <c r="F432" s="11"/>
      <c r="G432" s="486"/>
      <c r="H432" s="11"/>
      <c r="I432" s="11"/>
      <c r="J432" s="486"/>
      <c r="K432" s="11"/>
      <c r="L432" s="11"/>
      <c r="M432" s="486"/>
      <c r="N432" s="11"/>
      <c r="O432" s="11"/>
      <c r="P432" s="486"/>
      <c r="Q432" s="11"/>
      <c r="R432" s="11"/>
      <c r="S432" s="486"/>
      <c r="T432" s="11"/>
      <c r="U432" s="11"/>
      <c r="V432" s="486"/>
      <c r="W432" s="11"/>
      <c r="X432" s="11"/>
      <c r="Y432" s="486"/>
    </row>
    <row r="433" spans="1:25" ht="14.25" customHeight="1" x14ac:dyDescent="0.4">
      <c r="A433" s="11"/>
      <c r="B433" s="11"/>
      <c r="C433" s="11"/>
      <c r="D433" s="486"/>
      <c r="E433" s="11"/>
      <c r="F433" s="11"/>
      <c r="G433" s="486"/>
      <c r="H433" s="11"/>
      <c r="I433" s="11"/>
      <c r="J433" s="486"/>
      <c r="K433" s="11"/>
      <c r="L433" s="11"/>
      <c r="M433" s="486"/>
      <c r="N433" s="11"/>
      <c r="O433" s="11"/>
      <c r="P433" s="486"/>
      <c r="Q433" s="11"/>
      <c r="R433" s="11"/>
      <c r="S433" s="486"/>
      <c r="T433" s="11"/>
      <c r="U433" s="11"/>
      <c r="V433" s="486"/>
      <c r="W433" s="11"/>
      <c r="X433" s="11"/>
      <c r="Y433" s="486"/>
    </row>
    <row r="434" spans="1:25" ht="14.25" customHeight="1" x14ac:dyDescent="0.6">
      <c r="A434" s="437" t="s">
        <v>1</v>
      </c>
      <c r="B434" s="437"/>
      <c r="C434" s="440" t="s">
        <v>1025</v>
      </c>
      <c r="D434" s="438"/>
      <c r="E434" s="437"/>
      <c r="F434" s="440" t="s">
        <v>1025</v>
      </c>
      <c r="G434" s="438"/>
      <c r="H434" s="437"/>
      <c r="I434" s="440" t="s">
        <v>1025</v>
      </c>
      <c r="J434" s="438"/>
      <c r="K434" s="437"/>
      <c r="L434" s="440" t="s">
        <v>1025</v>
      </c>
      <c r="M434" s="438"/>
      <c r="N434" s="437"/>
      <c r="O434" s="440" t="s">
        <v>1025</v>
      </c>
      <c r="P434" s="438"/>
      <c r="Q434" s="437"/>
      <c r="R434" s="440" t="s">
        <v>1025</v>
      </c>
      <c r="S434" s="438"/>
      <c r="T434" s="437"/>
      <c r="U434" s="440" t="s">
        <v>1025</v>
      </c>
      <c r="V434" s="438"/>
      <c r="W434" s="437"/>
      <c r="X434" s="440" t="s">
        <v>1025</v>
      </c>
      <c r="Y434" s="438"/>
    </row>
    <row r="435" spans="1:25" ht="14.25" customHeight="1" x14ac:dyDescent="0.25">
      <c r="A435" s="39"/>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row>
    <row r="436" spans="1:25" ht="14.25" customHeight="1" x14ac:dyDescent="0.4">
      <c r="A436" s="448"/>
      <c r="B436" s="881" t="s">
        <v>775</v>
      </c>
      <c r="C436" s="882"/>
      <c r="D436" s="883"/>
      <c r="E436" s="881" t="s">
        <v>775</v>
      </c>
      <c r="F436" s="882"/>
      <c r="G436" s="883"/>
      <c r="H436" s="881" t="s">
        <v>775</v>
      </c>
      <c r="I436" s="882"/>
      <c r="J436" s="883"/>
      <c r="K436" s="881" t="s">
        <v>775</v>
      </c>
      <c r="L436" s="882"/>
      <c r="M436" s="883"/>
      <c r="N436" s="881" t="s">
        <v>775</v>
      </c>
      <c r="O436" s="882"/>
      <c r="P436" s="883"/>
      <c r="Q436" s="881" t="s">
        <v>775</v>
      </c>
      <c r="R436" s="882"/>
      <c r="S436" s="883"/>
      <c r="T436" s="881" t="s">
        <v>775</v>
      </c>
      <c r="U436" s="882"/>
      <c r="V436" s="883"/>
      <c r="W436" s="881" t="s">
        <v>775</v>
      </c>
      <c r="X436" s="882"/>
      <c r="Y436" s="883"/>
    </row>
    <row r="437" spans="1:25" ht="14.25" customHeight="1" x14ac:dyDescent="0.35">
      <c r="A437" s="634"/>
      <c r="B437" s="589" t="s">
        <v>221</v>
      </c>
      <c r="C437" s="41" t="s">
        <v>222</v>
      </c>
      <c r="D437" s="590" t="s">
        <v>95</v>
      </c>
      <c r="E437" s="589" t="s">
        <v>221</v>
      </c>
      <c r="F437" s="41" t="s">
        <v>222</v>
      </c>
      <c r="G437" s="590" t="s">
        <v>95</v>
      </c>
      <c r="H437" s="589" t="s">
        <v>221</v>
      </c>
      <c r="I437" s="41" t="s">
        <v>222</v>
      </c>
      <c r="J437" s="590" t="s">
        <v>95</v>
      </c>
      <c r="K437" s="589" t="s">
        <v>221</v>
      </c>
      <c r="L437" s="41" t="s">
        <v>222</v>
      </c>
      <c r="M437" s="590" t="s">
        <v>95</v>
      </c>
      <c r="N437" s="589" t="s">
        <v>221</v>
      </c>
      <c r="O437" s="41" t="s">
        <v>222</v>
      </c>
      <c r="P437" s="590" t="s">
        <v>95</v>
      </c>
      <c r="Q437" s="589" t="s">
        <v>221</v>
      </c>
      <c r="R437" s="41" t="s">
        <v>222</v>
      </c>
      <c r="S437" s="590" t="s">
        <v>95</v>
      </c>
      <c r="T437" s="589" t="s">
        <v>221</v>
      </c>
      <c r="U437" s="41" t="s">
        <v>222</v>
      </c>
      <c r="V437" s="590" t="s">
        <v>95</v>
      </c>
      <c r="W437" s="589" t="s">
        <v>221</v>
      </c>
      <c r="X437" s="41" t="s">
        <v>222</v>
      </c>
      <c r="Y437" s="590" t="s">
        <v>95</v>
      </c>
    </row>
    <row r="438" spans="1:25" ht="14.25" customHeight="1" x14ac:dyDescent="0.35">
      <c r="A438" s="465"/>
      <c r="B438" s="589"/>
      <c r="C438" s="41"/>
      <c r="D438" s="590"/>
      <c r="E438" s="589"/>
      <c r="F438" s="41"/>
      <c r="G438" s="590"/>
      <c r="H438" s="589"/>
      <c r="I438" s="41"/>
      <c r="J438" s="590"/>
      <c r="K438" s="589"/>
      <c r="L438" s="41"/>
      <c r="M438" s="590"/>
      <c r="N438" s="589"/>
      <c r="O438" s="41"/>
      <c r="P438" s="590"/>
      <c r="Q438" s="589"/>
      <c r="R438" s="41"/>
      <c r="S438" s="590"/>
      <c r="T438" s="589"/>
      <c r="U438" s="41"/>
      <c r="V438" s="590"/>
      <c r="W438" s="589"/>
      <c r="X438" s="41"/>
      <c r="Y438" s="590"/>
    </row>
    <row r="439" spans="1:25" ht="14.25" customHeight="1" x14ac:dyDescent="0.35">
      <c r="A439" s="465" t="s">
        <v>1027</v>
      </c>
      <c r="B439" s="471">
        <v>0</v>
      </c>
      <c r="C439" s="468">
        <v>0</v>
      </c>
      <c r="D439" s="469">
        <v>0</v>
      </c>
      <c r="E439" s="471">
        <v>0</v>
      </c>
      <c r="F439" s="468">
        <v>0</v>
      </c>
      <c r="G439" s="469">
        <v>0</v>
      </c>
      <c r="H439" s="471">
        <v>0</v>
      </c>
      <c r="I439" s="468">
        <v>0</v>
      </c>
      <c r="J439" s="469">
        <v>0</v>
      </c>
      <c r="K439" s="471">
        <v>0</v>
      </c>
      <c r="L439" s="468">
        <v>0</v>
      </c>
      <c r="M439" s="469">
        <v>0</v>
      </c>
      <c r="N439" s="471">
        <v>158</v>
      </c>
      <c r="O439" s="468">
        <v>26312.5</v>
      </c>
      <c r="P439" s="469">
        <v>20185.39</v>
      </c>
      <c r="Q439" s="471">
        <v>437</v>
      </c>
      <c r="R439" s="468">
        <v>70820</v>
      </c>
      <c r="S439" s="469">
        <v>53041.86</v>
      </c>
      <c r="T439" s="471">
        <v>393</v>
      </c>
      <c r="U439" s="468">
        <v>69525</v>
      </c>
      <c r="V439" s="469">
        <v>50590.67</v>
      </c>
      <c r="W439" s="471">
        <v>332</v>
      </c>
      <c r="X439" s="468">
        <v>53877.5</v>
      </c>
      <c r="Y439" s="469">
        <v>38417.480000000003</v>
      </c>
    </row>
    <row r="440" spans="1:25" ht="14.25" customHeight="1" x14ac:dyDescent="0.35">
      <c r="A440" s="465" t="s">
        <v>163</v>
      </c>
      <c r="B440" s="471"/>
      <c r="C440" s="45"/>
      <c r="D440" s="499">
        <v>0</v>
      </c>
      <c r="E440" s="471"/>
      <c r="F440" s="45"/>
      <c r="G440" s="499">
        <v>0</v>
      </c>
      <c r="H440" s="471"/>
      <c r="I440" s="45"/>
      <c r="J440" s="499">
        <v>0</v>
      </c>
      <c r="K440" s="471"/>
      <c r="L440" s="45"/>
      <c r="M440" s="499">
        <v>0</v>
      </c>
      <c r="N440" s="471"/>
      <c r="O440" s="45"/>
      <c r="P440" s="499">
        <v>0.76714071258907357</v>
      </c>
      <c r="Q440" s="471"/>
      <c r="R440" s="45"/>
      <c r="S440" s="499">
        <v>0.7489672408924033</v>
      </c>
      <c r="T440" s="471"/>
      <c r="U440" s="45"/>
      <c r="V440" s="499">
        <v>0.72766156058971587</v>
      </c>
      <c r="W440" s="471"/>
      <c r="X440" s="45"/>
      <c r="Y440" s="499">
        <v>0.71305238736021537</v>
      </c>
    </row>
    <row r="441" spans="1:25" ht="14.25" customHeight="1" x14ac:dyDescent="0.35">
      <c r="A441" s="465"/>
      <c r="B441" s="589"/>
      <c r="C441" s="41"/>
      <c r="D441" s="590"/>
      <c r="E441" s="589"/>
      <c r="F441" s="41"/>
      <c r="G441" s="590"/>
      <c r="H441" s="589"/>
      <c r="I441" s="41"/>
      <c r="J441" s="590"/>
      <c r="K441" s="589"/>
      <c r="L441" s="41"/>
      <c r="M441" s="590"/>
      <c r="N441" s="589"/>
      <c r="O441" s="41"/>
      <c r="P441" s="590"/>
      <c r="Q441" s="589"/>
      <c r="R441" s="41"/>
      <c r="S441" s="590"/>
      <c r="T441" s="589"/>
      <c r="U441" s="41">
        <v>176.90839694656489</v>
      </c>
      <c r="V441" s="590"/>
      <c r="W441" s="589"/>
      <c r="X441" s="41">
        <v>162.28162650602408</v>
      </c>
      <c r="Y441" s="590"/>
    </row>
    <row r="442" spans="1:25" ht="14.25" customHeight="1" x14ac:dyDescent="0.35">
      <c r="A442" s="451" t="s">
        <v>1028</v>
      </c>
      <c r="B442" s="249">
        <v>0</v>
      </c>
      <c r="C442" s="504">
        <v>81920</v>
      </c>
      <c r="D442" s="505">
        <v>60987.130000000005</v>
      </c>
      <c r="E442" s="249">
        <v>467</v>
      </c>
      <c r="F442" s="504">
        <v>81850</v>
      </c>
      <c r="G442" s="505">
        <v>60365.279999999999</v>
      </c>
      <c r="H442" s="249">
        <v>647</v>
      </c>
      <c r="I442" s="504">
        <v>108725</v>
      </c>
      <c r="J442" s="505">
        <v>83750.12999999999</v>
      </c>
      <c r="K442" s="249">
        <v>661</v>
      </c>
      <c r="L442" s="504">
        <v>109560</v>
      </c>
      <c r="M442" s="505">
        <v>83862.320000000007</v>
      </c>
      <c r="N442" s="249">
        <v>474</v>
      </c>
      <c r="O442" s="504">
        <v>70264.950000000012</v>
      </c>
      <c r="P442" s="505">
        <v>53721.700000000012</v>
      </c>
      <c r="Q442" s="249">
        <v>152</v>
      </c>
      <c r="R442" s="504">
        <v>19165.469999999972</v>
      </c>
      <c r="S442" s="505">
        <v>13954.829999999973</v>
      </c>
      <c r="T442" s="249">
        <v>193</v>
      </c>
      <c r="U442" s="504">
        <v>23700</v>
      </c>
      <c r="V442" s="505">
        <v>17337</v>
      </c>
      <c r="W442" s="249">
        <v>139</v>
      </c>
      <c r="X442" s="504">
        <v>17125</v>
      </c>
      <c r="Y442" s="505">
        <v>12648.740000000005</v>
      </c>
    </row>
    <row r="443" spans="1:25" ht="14.25" customHeight="1" x14ac:dyDescent="0.35">
      <c r="A443" s="465" t="s">
        <v>163</v>
      </c>
      <c r="B443" s="471"/>
      <c r="C443" s="45"/>
      <c r="D443" s="499">
        <v>0.74447180175781258</v>
      </c>
      <c r="E443" s="471"/>
      <c r="F443" s="45"/>
      <c r="G443" s="499">
        <v>0.73751105681124007</v>
      </c>
      <c r="H443" s="471"/>
      <c r="I443" s="45"/>
      <c r="J443" s="499">
        <v>0.77029321683145546</v>
      </c>
      <c r="K443" s="471"/>
      <c r="L443" s="45"/>
      <c r="M443" s="499">
        <v>0.76544651332603142</v>
      </c>
      <c r="N443" s="471"/>
      <c r="O443" s="45"/>
      <c r="P443" s="499">
        <v>0.76455900132285015</v>
      </c>
      <c r="Q443" s="471"/>
      <c r="R443" s="45"/>
      <c r="S443" s="499">
        <v>0.72812354719190253</v>
      </c>
      <c r="T443" s="471"/>
      <c r="U443" s="45"/>
      <c r="V443" s="499">
        <v>0.73151898734177212</v>
      </c>
      <c r="W443" s="471"/>
      <c r="X443" s="45"/>
      <c r="Y443" s="499">
        <v>0.73861255474452581</v>
      </c>
    </row>
    <row r="444" spans="1:25" ht="14.25" customHeight="1" x14ac:dyDescent="0.35">
      <c r="A444" s="456"/>
      <c r="B444" s="601"/>
      <c r="C444" s="631"/>
      <c r="D444" s="593"/>
      <c r="E444" s="601"/>
      <c r="F444" s="631"/>
      <c r="G444" s="593"/>
      <c r="H444" s="601"/>
      <c r="I444" s="631"/>
      <c r="J444" s="593"/>
      <c r="K444" s="601"/>
      <c r="L444" s="631"/>
      <c r="M444" s="593"/>
      <c r="N444" s="601"/>
      <c r="O444" s="631"/>
      <c r="P444" s="593"/>
      <c r="Q444" s="601"/>
      <c r="R444" s="631"/>
      <c r="S444" s="593"/>
      <c r="T444" s="601"/>
      <c r="U444" s="631">
        <v>122.79792746113989</v>
      </c>
      <c r="V444" s="593"/>
      <c r="W444" s="601"/>
      <c r="X444" s="631">
        <v>123.20143884892086</v>
      </c>
      <c r="Y444" s="593"/>
    </row>
    <row r="445" spans="1:25" ht="14.25" customHeight="1" x14ac:dyDescent="0.35">
      <c r="A445" s="451" t="s">
        <v>1029</v>
      </c>
      <c r="B445" s="249">
        <v>0</v>
      </c>
      <c r="C445" s="468">
        <v>1950</v>
      </c>
      <c r="D445" s="469">
        <v>1468.24</v>
      </c>
      <c r="E445" s="249">
        <v>2</v>
      </c>
      <c r="F445" s="468">
        <v>300</v>
      </c>
      <c r="G445" s="469">
        <v>187.67999999999995</v>
      </c>
      <c r="H445" s="249">
        <v>2</v>
      </c>
      <c r="I445" s="468">
        <v>300</v>
      </c>
      <c r="J445" s="469">
        <v>229.62</v>
      </c>
      <c r="K445" s="249">
        <v>1</v>
      </c>
      <c r="L445" s="468">
        <v>150</v>
      </c>
      <c r="M445" s="469">
        <v>108.69000000000005</v>
      </c>
      <c r="N445" s="249">
        <v>3</v>
      </c>
      <c r="O445" s="468">
        <v>390</v>
      </c>
      <c r="P445" s="469">
        <v>265.24</v>
      </c>
      <c r="Q445" s="249">
        <v>0</v>
      </c>
      <c r="R445" s="468">
        <v>0</v>
      </c>
      <c r="S445" s="469">
        <v>0</v>
      </c>
      <c r="T445" s="249">
        <v>5</v>
      </c>
      <c r="U445" s="468">
        <v>630.5</v>
      </c>
      <c r="V445" s="469">
        <v>453.29999999999995</v>
      </c>
      <c r="W445" s="249">
        <v>5</v>
      </c>
      <c r="X445" s="468">
        <v>750</v>
      </c>
      <c r="Y445" s="469">
        <v>536.94000000000005</v>
      </c>
    </row>
    <row r="446" spans="1:25" ht="14.25" customHeight="1" x14ac:dyDescent="0.35">
      <c r="A446" s="465" t="s">
        <v>163</v>
      </c>
      <c r="B446" s="471"/>
      <c r="C446" s="45"/>
      <c r="D446" s="499">
        <v>0.75294358974358977</v>
      </c>
      <c r="E446" s="471"/>
      <c r="F446" s="45"/>
      <c r="G446" s="499">
        <v>0.62559999999999982</v>
      </c>
      <c r="H446" s="471"/>
      <c r="I446" s="45"/>
      <c r="J446" s="499">
        <v>0.76539999999999997</v>
      </c>
      <c r="K446" s="471"/>
      <c r="L446" s="45"/>
      <c r="M446" s="499">
        <v>0.72460000000000035</v>
      </c>
      <c r="N446" s="471"/>
      <c r="O446" s="45"/>
      <c r="P446" s="499">
        <v>0.68010256410256409</v>
      </c>
      <c r="Q446" s="471"/>
      <c r="R446" s="45"/>
      <c r="S446" s="499">
        <v>0</v>
      </c>
      <c r="T446" s="471"/>
      <c r="U446" s="45"/>
      <c r="V446" s="499">
        <v>0.71895321173671678</v>
      </c>
      <c r="W446" s="471"/>
      <c r="X446" s="45"/>
      <c r="Y446" s="499">
        <v>0.71592000000000011</v>
      </c>
    </row>
    <row r="447" spans="1:25" ht="14.25" customHeight="1" x14ac:dyDescent="0.35">
      <c r="A447" s="465"/>
      <c r="B447" s="471"/>
      <c r="C447" s="45"/>
      <c r="D447" s="499"/>
      <c r="E447" s="471"/>
      <c r="F447" s="45"/>
      <c r="G447" s="499"/>
      <c r="H447" s="471"/>
      <c r="I447" s="45"/>
      <c r="J447" s="499"/>
      <c r="K447" s="471"/>
      <c r="L447" s="45"/>
      <c r="M447" s="499"/>
      <c r="N447" s="471"/>
      <c r="O447" s="45"/>
      <c r="P447" s="499"/>
      <c r="Q447" s="471"/>
      <c r="R447" s="45"/>
      <c r="S447" s="499"/>
      <c r="T447" s="471"/>
      <c r="U447" s="45">
        <v>126.1</v>
      </c>
      <c r="V447" s="499"/>
      <c r="W447" s="471"/>
      <c r="X447" s="45">
        <v>150</v>
      </c>
      <c r="Y447" s="499"/>
    </row>
    <row r="448" spans="1:25" ht="14.25" customHeight="1" x14ac:dyDescent="0.35">
      <c r="A448" s="465" t="s">
        <v>1030</v>
      </c>
      <c r="B448" s="471"/>
      <c r="C448" s="45"/>
      <c r="D448" s="499"/>
      <c r="E448" s="471"/>
      <c r="F448" s="45"/>
      <c r="G448" s="499"/>
      <c r="H448" s="471"/>
      <c r="I448" s="45"/>
      <c r="J448" s="499"/>
      <c r="K448" s="471"/>
      <c r="L448" s="45"/>
      <c r="M448" s="499"/>
      <c r="N448" s="471"/>
      <c r="O448" s="45"/>
      <c r="P448" s="499"/>
      <c r="Q448" s="471"/>
      <c r="R448" s="45"/>
      <c r="S448" s="499"/>
      <c r="T448" s="471"/>
      <c r="U448" s="45"/>
      <c r="V448" s="499">
        <v>-1417.39</v>
      </c>
      <c r="W448" s="471"/>
      <c r="X448" s="45"/>
      <c r="Y448" s="499">
        <v>-2023.32</v>
      </c>
    </row>
    <row r="449" spans="1:25" ht="14.25" customHeight="1" x14ac:dyDescent="0.35">
      <c r="A449" s="465"/>
      <c r="B449" s="589"/>
      <c r="C449" s="41"/>
      <c r="D449" s="590"/>
      <c r="E449" s="589"/>
      <c r="F449" s="41"/>
      <c r="G449" s="590"/>
      <c r="H449" s="589"/>
      <c r="I449" s="41"/>
      <c r="J449" s="590"/>
      <c r="K449" s="589"/>
      <c r="L449" s="41"/>
      <c r="M449" s="590"/>
      <c r="N449" s="589"/>
      <c r="O449" s="41"/>
      <c r="P449" s="590"/>
      <c r="Q449" s="589"/>
      <c r="R449" s="41"/>
      <c r="S449" s="590"/>
      <c r="T449" s="589"/>
      <c r="U449" s="41"/>
      <c r="V449" s="590"/>
      <c r="W449" s="589"/>
      <c r="X449" s="41"/>
      <c r="Y449" s="590"/>
    </row>
    <row r="450" spans="1:25" ht="14.25" customHeight="1" x14ac:dyDescent="0.4">
      <c r="A450" s="508" t="s">
        <v>1032</v>
      </c>
      <c r="B450" s="512"/>
      <c r="C450" s="509">
        <v>83870</v>
      </c>
      <c r="D450" s="511">
        <v>62455.37</v>
      </c>
      <c r="E450" s="512"/>
      <c r="F450" s="509">
        <v>82150</v>
      </c>
      <c r="G450" s="511">
        <v>60552.959999999999</v>
      </c>
      <c r="H450" s="512"/>
      <c r="I450" s="509">
        <v>109025</v>
      </c>
      <c r="J450" s="511">
        <v>83979.749999999985</v>
      </c>
      <c r="K450" s="512"/>
      <c r="L450" s="509">
        <v>109710</v>
      </c>
      <c r="M450" s="511">
        <v>83971.010000000009</v>
      </c>
      <c r="N450" s="512"/>
      <c r="O450" s="509">
        <v>96967.450000000012</v>
      </c>
      <c r="P450" s="511">
        <v>74172.330000000016</v>
      </c>
      <c r="Q450" s="512"/>
      <c r="R450" s="509">
        <v>89985.469999999972</v>
      </c>
      <c r="S450" s="511">
        <v>66996.689999999973</v>
      </c>
      <c r="T450" s="512"/>
      <c r="U450" s="509">
        <v>93855.5</v>
      </c>
      <c r="V450" s="511">
        <v>66963.58</v>
      </c>
      <c r="W450" s="512"/>
      <c r="X450" s="509">
        <v>71752.5</v>
      </c>
      <c r="Y450" s="511">
        <v>49579.840000000011</v>
      </c>
    </row>
    <row r="451" spans="1:25" ht="14.25" customHeight="1" x14ac:dyDescent="0.4">
      <c r="A451" s="513"/>
      <c r="B451" s="513"/>
      <c r="C451" s="516"/>
      <c r="D451" s="520">
        <v>0.74466877310122814</v>
      </c>
      <c r="E451" s="513"/>
      <c r="F451" s="516"/>
      <c r="G451" s="520">
        <v>0.73710237370663423</v>
      </c>
      <c r="H451" s="513"/>
      <c r="I451" s="516"/>
      <c r="J451" s="520">
        <v>0.77027975235037827</v>
      </c>
      <c r="K451" s="513"/>
      <c r="L451" s="516"/>
      <c r="M451" s="520">
        <v>0.7653906663020692</v>
      </c>
      <c r="N451" s="513"/>
      <c r="O451" s="516"/>
      <c r="P451" s="520">
        <v>0.76491987775279235</v>
      </c>
      <c r="Q451" s="513"/>
      <c r="R451" s="516"/>
      <c r="S451" s="520">
        <v>0.74452786655445591</v>
      </c>
      <c r="T451" s="513"/>
      <c r="U451" s="516"/>
      <c r="V451" s="520">
        <v>0.71347528914128633</v>
      </c>
      <c r="W451" s="513"/>
      <c r="X451" s="516"/>
      <c r="Y451" s="520">
        <v>0.69098414689383658</v>
      </c>
    </row>
    <row r="452" spans="1:25" ht="14.25" customHeight="1" x14ac:dyDescent="0.4">
      <c r="A452" s="523"/>
      <c r="B452" s="465"/>
      <c r="C452" s="45"/>
      <c r="D452" s="497"/>
      <c r="E452" s="465"/>
      <c r="F452" s="45"/>
      <c r="G452" s="497"/>
      <c r="H452" s="465"/>
      <c r="I452" s="45"/>
      <c r="J452" s="497"/>
      <c r="K452" s="465"/>
      <c r="L452" s="45"/>
      <c r="M452" s="497"/>
      <c r="N452" s="465"/>
      <c r="O452" s="45"/>
      <c r="P452" s="497"/>
      <c r="Q452" s="465"/>
      <c r="R452" s="45"/>
      <c r="S452" s="497"/>
      <c r="T452" s="465"/>
      <c r="U452" s="45"/>
      <c r="V452" s="497"/>
      <c r="W452" s="465"/>
      <c r="X452" s="45"/>
      <c r="Y452" s="497"/>
    </row>
    <row r="453" spans="1:25" ht="14.25" customHeight="1" x14ac:dyDescent="0.4">
      <c r="A453" s="523" t="s">
        <v>110</v>
      </c>
      <c r="B453" s="465"/>
      <c r="C453" s="45"/>
      <c r="D453" s="497"/>
      <c r="E453" s="465"/>
      <c r="F453" s="45"/>
      <c r="G453" s="497"/>
      <c r="H453" s="465"/>
      <c r="I453" s="45"/>
      <c r="J453" s="497"/>
      <c r="K453" s="465"/>
      <c r="L453" s="45"/>
      <c r="M453" s="497"/>
      <c r="N453" s="465"/>
      <c r="O453" s="45"/>
      <c r="P453" s="497"/>
      <c r="Q453" s="465"/>
      <c r="R453" s="45"/>
      <c r="S453" s="497"/>
      <c r="T453" s="465"/>
      <c r="U453" s="45"/>
      <c r="V453" s="497"/>
      <c r="W453" s="465"/>
      <c r="X453" s="45"/>
      <c r="Y453" s="497"/>
    </row>
    <row r="454" spans="1:25" ht="14.25" customHeight="1" x14ac:dyDescent="0.35">
      <c r="A454" s="541" t="s">
        <v>119</v>
      </c>
      <c r="B454" s="465"/>
      <c r="C454" s="45"/>
      <c r="D454" s="469">
        <v>0</v>
      </c>
      <c r="E454" s="465"/>
      <c r="F454" s="45"/>
      <c r="G454" s="469">
        <v>0</v>
      </c>
      <c r="H454" s="465"/>
      <c r="I454" s="45"/>
      <c r="J454" s="469">
        <v>0</v>
      </c>
      <c r="K454" s="465"/>
      <c r="L454" s="45"/>
      <c r="M454" s="469">
        <v>0</v>
      </c>
      <c r="N454" s="465"/>
      <c r="O454" s="45"/>
      <c r="P454" s="469">
        <v>0</v>
      </c>
      <c r="Q454" s="465"/>
      <c r="R454" s="45"/>
      <c r="S454" s="469">
        <v>1560</v>
      </c>
      <c r="T454" s="465"/>
      <c r="U454" s="45"/>
      <c r="V454" s="469">
        <v>540</v>
      </c>
      <c r="W454" s="465"/>
      <c r="X454" s="45"/>
      <c r="Y454" s="469">
        <v>0</v>
      </c>
    </row>
    <row r="455" spans="1:25" ht="14.25" customHeight="1" x14ac:dyDescent="0.35">
      <c r="A455" s="542" t="s">
        <v>120</v>
      </c>
      <c r="B455" s="465"/>
      <c r="C455" s="45"/>
      <c r="D455" s="461">
        <v>0</v>
      </c>
      <c r="E455" s="465"/>
      <c r="F455" s="45"/>
      <c r="G455" s="461">
        <v>0</v>
      </c>
      <c r="H455" s="465"/>
      <c r="I455" s="45"/>
      <c r="J455" s="461">
        <v>0</v>
      </c>
      <c r="K455" s="465"/>
      <c r="L455" s="45"/>
      <c r="M455" s="461">
        <v>0</v>
      </c>
      <c r="N455" s="465"/>
      <c r="O455" s="45"/>
      <c r="P455" s="461">
        <v>8313.8799999999992</v>
      </c>
      <c r="Q455" s="465"/>
      <c r="R455" s="45"/>
      <c r="S455" s="461">
        <v>7349.1600000000017</v>
      </c>
      <c r="T455" s="465"/>
      <c r="U455" s="45"/>
      <c r="V455" s="461">
        <v>8742.9399999999987</v>
      </c>
      <c r="W455" s="465"/>
      <c r="X455" s="45"/>
      <c r="Y455" s="461">
        <v>4410.9700000000012</v>
      </c>
    </row>
    <row r="456" spans="1:25" ht="14.25" customHeight="1" x14ac:dyDescent="0.35">
      <c r="A456" s="541" t="s">
        <v>121</v>
      </c>
      <c r="B456" s="451"/>
      <c r="C456" s="544"/>
      <c r="D456" s="469">
        <v>0</v>
      </c>
      <c r="E456" s="451"/>
      <c r="F456" s="544"/>
      <c r="G456" s="469">
        <v>0</v>
      </c>
      <c r="H456" s="451"/>
      <c r="I456" s="544"/>
      <c r="J456" s="469">
        <v>0</v>
      </c>
      <c r="K456" s="451"/>
      <c r="L456" s="544"/>
      <c r="M456" s="469">
        <v>0</v>
      </c>
      <c r="N456" s="451"/>
      <c r="O456" s="544"/>
      <c r="P456" s="469">
        <v>0</v>
      </c>
      <c r="Q456" s="451"/>
      <c r="R456" s="544"/>
      <c r="S456" s="469">
        <v>0</v>
      </c>
      <c r="T456" s="451"/>
      <c r="U456" s="544"/>
      <c r="V456" s="469">
        <v>1646.34</v>
      </c>
      <c r="W456" s="451"/>
      <c r="X456" s="544"/>
      <c r="Y456" s="469">
        <v>375</v>
      </c>
    </row>
    <row r="457" spans="1:25" ht="14.25" customHeight="1" x14ac:dyDescent="0.35">
      <c r="A457" s="541" t="s">
        <v>122</v>
      </c>
      <c r="B457" s="465"/>
      <c r="C457" s="45"/>
      <c r="D457" s="469">
        <v>0</v>
      </c>
      <c r="E457" s="465"/>
      <c r="F457" s="45"/>
      <c r="G457" s="469">
        <v>0</v>
      </c>
      <c r="H457" s="465"/>
      <c r="I457" s="45"/>
      <c r="J457" s="469">
        <v>0</v>
      </c>
      <c r="K457" s="465"/>
      <c r="L457" s="45"/>
      <c r="M457" s="469">
        <v>0</v>
      </c>
      <c r="N457" s="465"/>
      <c r="O457" s="45"/>
      <c r="P457" s="469">
        <v>0</v>
      </c>
      <c r="Q457" s="465"/>
      <c r="R457" s="45"/>
      <c r="S457" s="469">
        <v>0</v>
      </c>
      <c r="T457" s="465"/>
      <c r="U457" s="45"/>
      <c r="V457" s="469">
        <v>0</v>
      </c>
      <c r="W457" s="465"/>
      <c r="X457" s="45"/>
      <c r="Y457" s="469">
        <v>0</v>
      </c>
    </row>
    <row r="458" spans="1:25" ht="14.25" customHeight="1" x14ac:dyDescent="0.35">
      <c r="A458" s="465" t="s">
        <v>56</v>
      </c>
      <c r="B458" s="465"/>
      <c r="C458" s="45"/>
      <c r="D458" s="469">
        <v>0</v>
      </c>
      <c r="E458" s="465"/>
      <c r="F458" s="45"/>
      <c r="G458" s="469">
        <v>0</v>
      </c>
      <c r="H458" s="465"/>
      <c r="I458" s="45"/>
      <c r="J458" s="469">
        <v>0</v>
      </c>
      <c r="K458" s="465"/>
      <c r="L458" s="45"/>
      <c r="M458" s="469">
        <v>0</v>
      </c>
      <c r="N458" s="465"/>
      <c r="O458" s="45"/>
      <c r="P458" s="469">
        <v>0</v>
      </c>
      <c r="Q458" s="465"/>
      <c r="R458" s="45"/>
      <c r="S458" s="469">
        <v>0</v>
      </c>
      <c r="T458" s="465"/>
      <c r="U458" s="45"/>
      <c r="V458" s="469">
        <v>0</v>
      </c>
      <c r="W458" s="465"/>
      <c r="X458" s="45"/>
      <c r="Y458" s="469">
        <v>0</v>
      </c>
    </row>
    <row r="459" spans="1:25" ht="14.25" customHeight="1" x14ac:dyDescent="0.35">
      <c r="A459" s="465" t="s">
        <v>56</v>
      </c>
      <c r="B459" s="465"/>
      <c r="C459" s="45"/>
      <c r="D459" s="469">
        <v>0</v>
      </c>
      <c r="E459" s="465"/>
      <c r="F459" s="45"/>
      <c r="G459" s="469">
        <v>0</v>
      </c>
      <c r="H459" s="465"/>
      <c r="I459" s="45"/>
      <c r="J459" s="469">
        <v>0</v>
      </c>
      <c r="K459" s="465"/>
      <c r="L459" s="45"/>
      <c r="M459" s="469">
        <v>0</v>
      </c>
      <c r="N459" s="465"/>
      <c r="O459" s="45"/>
      <c r="P459" s="469">
        <v>0</v>
      </c>
      <c r="Q459" s="465"/>
      <c r="R459" s="45"/>
      <c r="S459" s="469">
        <v>0</v>
      </c>
      <c r="T459" s="465"/>
      <c r="U459" s="45"/>
      <c r="V459" s="469">
        <v>0</v>
      </c>
      <c r="W459" s="465"/>
      <c r="X459" s="45"/>
      <c r="Y459" s="469">
        <v>0</v>
      </c>
    </row>
    <row r="460" spans="1:25" ht="14.25" customHeight="1" x14ac:dyDescent="0.35">
      <c r="A460" s="465" t="s">
        <v>56</v>
      </c>
      <c r="B460" s="465"/>
      <c r="C460" s="45"/>
      <c r="D460" s="469">
        <v>0</v>
      </c>
      <c r="E460" s="465"/>
      <c r="F460" s="45"/>
      <c r="G460" s="469">
        <v>0</v>
      </c>
      <c r="H460" s="465"/>
      <c r="I460" s="45"/>
      <c r="J460" s="469">
        <v>0</v>
      </c>
      <c r="K460" s="465"/>
      <c r="L460" s="45"/>
      <c r="M460" s="469">
        <v>0</v>
      </c>
      <c r="N460" s="465"/>
      <c r="O460" s="45"/>
      <c r="P460" s="469">
        <v>0</v>
      </c>
      <c r="Q460" s="465"/>
      <c r="R460" s="45"/>
      <c r="S460" s="469">
        <v>0</v>
      </c>
      <c r="T460" s="465"/>
      <c r="U460" s="45"/>
      <c r="V460" s="469">
        <v>0</v>
      </c>
      <c r="W460" s="465"/>
      <c r="X460" s="45"/>
      <c r="Y460" s="469">
        <v>0</v>
      </c>
    </row>
    <row r="461" spans="1:25" ht="14.25" customHeight="1" x14ac:dyDescent="0.35">
      <c r="A461" s="542" t="s">
        <v>123</v>
      </c>
      <c r="B461" s="465"/>
      <c r="C461" s="45"/>
      <c r="D461" s="461">
        <v>0</v>
      </c>
      <c r="E461" s="465"/>
      <c r="F461" s="45"/>
      <c r="G461" s="461">
        <v>0</v>
      </c>
      <c r="H461" s="465"/>
      <c r="I461" s="45"/>
      <c r="J461" s="461">
        <v>0</v>
      </c>
      <c r="K461" s="465"/>
      <c r="L461" s="45"/>
      <c r="M461" s="461">
        <v>0</v>
      </c>
      <c r="N461" s="465"/>
      <c r="O461" s="45"/>
      <c r="P461" s="461">
        <v>0</v>
      </c>
      <c r="Q461" s="465"/>
      <c r="R461" s="45"/>
      <c r="S461" s="461">
        <v>4902.3599999999997</v>
      </c>
      <c r="T461" s="465"/>
      <c r="U461" s="45"/>
      <c r="V461" s="461">
        <v>5220.0199999999995</v>
      </c>
      <c r="W461" s="465"/>
      <c r="X461" s="45"/>
      <c r="Y461" s="461">
        <v>3742.17</v>
      </c>
    </row>
    <row r="462" spans="1:25" ht="14.25" customHeight="1" x14ac:dyDescent="0.35">
      <c r="A462" s="541" t="s">
        <v>124</v>
      </c>
      <c r="B462" s="451"/>
      <c r="C462" s="544"/>
      <c r="D462" s="469">
        <v>0</v>
      </c>
      <c r="E462" s="451"/>
      <c r="F462" s="544"/>
      <c r="G462" s="469">
        <v>0</v>
      </c>
      <c r="H462" s="451"/>
      <c r="I462" s="544"/>
      <c r="J462" s="469">
        <v>0</v>
      </c>
      <c r="K462" s="451"/>
      <c r="L462" s="544"/>
      <c r="M462" s="469">
        <v>0</v>
      </c>
      <c r="N462" s="451"/>
      <c r="O462" s="544"/>
      <c r="P462" s="469">
        <v>0</v>
      </c>
      <c r="Q462" s="451"/>
      <c r="R462" s="544"/>
      <c r="S462" s="469">
        <v>4971.96</v>
      </c>
      <c r="T462" s="451"/>
      <c r="U462" s="544"/>
      <c r="V462" s="469">
        <v>5081.0700000000006</v>
      </c>
      <c r="W462" s="451"/>
      <c r="X462" s="544"/>
      <c r="Y462" s="469">
        <v>4901.619999999999</v>
      </c>
    </row>
    <row r="463" spans="1:25" ht="14.25" customHeight="1" x14ac:dyDescent="0.35">
      <c r="A463" s="541" t="s">
        <v>125</v>
      </c>
      <c r="B463" s="465"/>
      <c r="C463" s="45"/>
      <c r="D463" s="469">
        <v>0</v>
      </c>
      <c r="E463" s="465"/>
      <c r="F463" s="45"/>
      <c r="G463" s="469">
        <v>0</v>
      </c>
      <c r="H463" s="465"/>
      <c r="I463" s="45"/>
      <c r="J463" s="469">
        <v>0</v>
      </c>
      <c r="K463" s="465"/>
      <c r="L463" s="45"/>
      <c r="M463" s="469">
        <v>0</v>
      </c>
      <c r="N463" s="465"/>
      <c r="O463" s="45"/>
      <c r="P463" s="469">
        <v>0</v>
      </c>
      <c r="Q463" s="465"/>
      <c r="R463" s="45"/>
      <c r="S463" s="469">
        <v>1046.9000000000001</v>
      </c>
      <c r="T463" s="465"/>
      <c r="U463" s="45"/>
      <c r="V463" s="469">
        <v>1069.58</v>
      </c>
      <c r="W463" s="465"/>
      <c r="X463" s="45"/>
      <c r="Y463" s="469">
        <v>1280.1999999999998</v>
      </c>
    </row>
    <row r="464" spans="1:25" ht="14.25" customHeight="1" x14ac:dyDescent="0.35">
      <c r="A464" s="541" t="s">
        <v>126</v>
      </c>
      <c r="B464" s="465"/>
      <c r="C464" s="45"/>
      <c r="D464" s="469">
        <v>0</v>
      </c>
      <c r="E464" s="465"/>
      <c r="F464" s="45"/>
      <c r="G464" s="469">
        <v>0</v>
      </c>
      <c r="H464" s="465"/>
      <c r="I464" s="45"/>
      <c r="J464" s="469">
        <v>0</v>
      </c>
      <c r="K464" s="465"/>
      <c r="L464" s="45"/>
      <c r="M464" s="469">
        <v>0</v>
      </c>
      <c r="N464" s="465"/>
      <c r="O464" s="45"/>
      <c r="P464" s="469">
        <v>0</v>
      </c>
      <c r="Q464" s="465"/>
      <c r="R464" s="45"/>
      <c r="S464" s="469">
        <v>665.01</v>
      </c>
      <c r="T464" s="465"/>
      <c r="U464" s="45"/>
      <c r="V464" s="469">
        <v>669.43000000000006</v>
      </c>
      <c r="W464" s="465"/>
      <c r="X464" s="45"/>
      <c r="Y464" s="469">
        <v>647.62999999999988</v>
      </c>
    </row>
    <row r="465" spans="1:25" ht="14.25" customHeight="1" x14ac:dyDescent="0.35">
      <c r="A465" s="465" t="s">
        <v>56</v>
      </c>
      <c r="B465" s="456"/>
      <c r="C465" s="546"/>
      <c r="D465" s="469">
        <v>0</v>
      </c>
      <c r="E465" s="456"/>
      <c r="F465" s="546"/>
      <c r="G465" s="469">
        <v>0</v>
      </c>
      <c r="H465" s="456"/>
      <c r="I465" s="546"/>
      <c r="J465" s="469">
        <v>0</v>
      </c>
      <c r="K465" s="456"/>
      <c r="L465" s="546"/>
      <c r="M465" s="469">
        <v>0</v>
      </c>
      <c r="N465" s="456"/>
      <c r="O465" s="546"/>
      <c r="P465" s="469">
        <v>0</v>
      </c>
      <c r="Q465" s="456"/>
      <c r="R465" s="546"/>
      <c r="S465" s="469">
        <v>0</v>
      </c>
      <c r="T465" s="456"/>
      <c r="U465" s="546"/>
      <c r="V465" s="469">
        <v>0</v>
      </c>
      <c r="W465" s="456"/>
      <c r="X465" s="546"/>
      <c r="Y465" s="469">
        <v>0</v>
      </c>
    </row>
    <row r="466" spans="1:25" ht="14.25" customHeight="1" x14ac:dyDescent="0.4">
      <c r="A466" s="534" t="s">
        <v>127</v>
      </c>
      <c r="B466" s="538" t="s">
        <v>225</v>
      </c>
      <c r="C466" s="536">
        <v>0</v>
      </c>
      <c r="D466" s="537">
        <v>0</v>
      </c>
      <c r="E466" s="538" t="s">
        <v>225</v>
      </c>
      <c r="F466" s="536">
        <v>0</v>
      </c>
      <c r="G466" s="537">
        <v>0</v>
      </c>
      <c r="H466" s="538" t="s">
        <v>225</v>
      </c>
      <c r="I466" s="536">
        <v>0</v>
      </c>
      <c r="J466" s="537">
        <v>0</v>
      </c>
      <c r="K466" s="538" t="s">
        <v>225</v>
      </c>
      <c r="L466" s="536">
        <v>0</v>
      </c>
      <c r="M466" s="537">
        <v>0</v>
      </c>
      <c r="N466" s="538" t="s">
        <v>225</v>
      </c>
      <c r="O466" s="536">
        <v>0.11208869938425822</v>
      </c>
      <c r="P466" s="537">
        <v>8313.8799999999992</v>
      </c>
      <c r="Q466" s="538" t="s">
        <v>225</v>
      </c>
      <c r="R466" s="536">
        <v>0.30591645646971527</v>
      </c>
      <c r="S466" s="537">
        <v>20495.39</v>
      </c>
      <c r="T466" s="538" t="s">
        <v>225</v>
      </c>
      <c r="U466" s="536">
        <v>0.34301302289991065</v>
      </c>
      <c r="V466" s="537">
        <v>22969.379999999997</v>
      </c>
      <c r="W466" s="538" t="s">
        <v>225</v>
      </c>
      <c r="X466" s="536">
        <v>0.30975473095516232</v>
      </c>
      <c r="Y466" s="537">
        <v>15357.589999999998</v>
      </c>
    </row>
    <row r="467" spans="1:25" ht="14.25" customHeight="1" x14ac:dyDescent="0.35">
      <c r="A467" s="633" t="s">
        <v>128</v>
      </c>
      <c r="B467" s="465"/>
      <c r="C467" s="45"/>
      <c r="D467" s="469">
        <v>0</v>
      </c>
      <c r="E467" s="465"/>
      <c r="F467" s="45"/>
      <c r="G467" s="469">
        <v>0</v>
      </c>
      <c r="H467" s="465"/>
      <c r="I467" s="45"/>
      <c r="J467" s="469">
        <v>0</v>
      </c>
      <c r="K467" s="465"/>
      <c r="L467" s="45"/>
      <c r="M467" s="469">
        <v>0</v>
      </c>
      <c r="N467" s="465"/>
      <c r="O467" s="45"/>
      <c r="P467" s="469">
        <v>0</v>
      </c>
      <c r="Q467" s="465"/>
      <c r="R467" s="45"/>
      <c r="S467" s="469">
        <v>0</v>
      </c>
      <c r="T467" s="465"/>
      <c r="U467" s="45"/>
      <c r="V467" s="469">
        <v>0</v>
      </c>
      <c r="W467" s="465"/>
      <c r="X467" s="45"/>
      <c r="Y467" s="469">
        <v>0</v>
      </c>
    </row>
    <row r="468" spans="1:25" ht="14.25" customHeight="1" x14ac:dyDescent="0.35">
      <c r="A468" s="541" t="s">
        <v>129</v>
      </c>
      <c r="B468" s="465"/>
      <c r="C468" s="45"/>
      <c r="D468" s="469">
        <v>0</v>
      </c>
      <c r="E468" s="465"/>
      <c r="F468" s="45"/>
      <c r="G468" s="469">
        <v>0</v>
      </c>
      <c r="H468" s="465"/>
      <c r="I468" s="45"/>
      <c r="J468" s="469">
        <v>0</v>
      </c>
      <c r="K468" s="465"/>
      <c r="L468" s="45"/>
      <c r="M468" s="469">
        <v>0</v>
      </c>
      <c r="N468" s="465"/>
      <c r="O468" s="45"/>
      <c r="P468" s="469">
        <v>0</v>
      </c>
      <c r="Q468" s="465"/>
      <c r="R468" s="45"/>
      <c r="S468" s="469">
        <v>80.48</v>
      </c>
      <c r="T468" s="465"/>
      <c r="U468" s="45"/>
      <c r="V468" s="469">
        <v>0</v>
      </c>
      <c r="W468" s="465"/>
      <c r="X468" s="45"/>
      <c r="Y468" s="469">
        <v>0</v>
      </c>
    </row>
    <row r="469" spans="1:25" ht="14.25" customHeight="1" x14ac:dyDescent="0.35">
      <c r="A469" s="542" t="s">
        <v>130</v>
      </c>
      <c r="B469" s="456"/>
      <c r="C469" s="546"/>
      <c r="D469" s="461">
        <v>0</v>
      </c>
      <c r="E469" s="456"/>
      <c r="F469" s="546"/>
      <c r="G469" s="461">
        <v>0</v>
      </c>
      <c r="H469" s="456"/>
      <c r="I469" s="546"/>
      <c r="J469" s="461">
        <v>0</v>
      </c>
      <c r="K469" s="456"/>
      <c r="L469" s="546"/>
      <c r="M469" s="461">
        <v>0</v>
      </c>
      <c r="N469" s="456"/>
      <c r="O469" s="546"/>
      <c r="P469" s="461">
        <v>0</v>
      </c>
      <c r="Q469" s="456"/>
      <c r="R469" s="546"/>
      <c r="S469" s="461">
        <v>0</v>
      </c>
      <c r="T469" s="456"/>
      <c r="U469" s="546"/>
      <c r="V469" s="461">
        <v>0</v>
      </c>
      <c r="W469" s="456"/>
      <c r="X469" s="546"/>
      <c r="Y469" s="461">
        <v>0</v>
      </c>
    </row>
    <row r="470" spans="1:25" ht="14.25" customHeight="1" x14ac:dyDescent="0.35">
      <c r="A470" s="541" t="s">
        <v>131</v>
      </c>
      <c r="B470" s="465"/>
      <c r="C470" s="45"/>
      <c r="D470" s="469">
        <v>0</v>
      </c>
      <c r="E470" s="465"/>
      <c r="F470" s="45"/>
      <c r="G470" s="469">
        <v>0</v>
      </c>
      <c r="H470" s="465"/>
      <c r="I470" s="45"/>
      <c r="J470" s="469">
        <v>0</v>
      </c>
      <c r="K470" s="465"/>
      <c r="L470" s="45"/>
      <c r="M470" s="469">
        <v>0</v>
      </c>
      <c r="N470" s="465"/>
      <c r="O470" s="45"/>
      <c r="P470" s="469">
        <v>0</v>
      </c>
      <c r="Q470" s="465"/>
      <c r="R470" s="45"/>
      <c r="S470" s="469">
        <v>0</v>
      </c>
      <c r="T470" s="465"/>
      <c r="U470" s="45"/>
      <c r="V470" s="469">
        <v>0</v>
      </c>
      <c r="W470" s="465"/>
      <c r="X470" s="45"/>
      <c r="Y470" s="469">
        <v>0</v>
      </c>
    </row>
    <row r="471" spans="1:25" ht="14.25" customHeight="1" x14ac:dyDescent="0.35">
      <c r="A471" s="541" t="s">
        <v>132</v>
      </c>
      <c r="B471" s="465"/>
      <c r="C471" s="45"/>
      <c r="D471" s="469">
        <v>0</v>
      </c>
      <c r="E471" s="465"/>
      <c r="F471" s="45"/>
      <c r="G471" s="469">
        <v>0</v>
      </c>
      <c r="H471" s="465"/>
      <c r="I471" s="45"/>
      <c r="J471" s="469">
        <v>0</v>
      </c>
      <c r="K471" s="465"/>
      <c r="L471" s="45"/>
      <c r="M471" s="469">
        <v>0</v>
      </c>
      <c r="N471" s="465"/>
      <c r="O471" s="45"/>
      <c r="P471" s="469">
        <v>0</v>
      </c>
      <c r="Q471" s="465"/>
      <c r="R471" s="45"/>
      <c r="S471" s="469">
        <v>0</v>
      </c>
      <c r="T471" s="465"/>
      <c r="U471" s="45"/>
      <c r="V471" s="469">
        <v>0</v>
      </c>
      <c r="W471" s="465"/>
      <c r="X471" s="45"/>
      <c r="Y471" s="469">
        <v>0</v>
      </c>
    </row>
    <row r="472" spans="1:25" ht="14.25" customHeight="1" x14ac:dyDescent="0.35">
      <c r="A472" s="541" t="s">
        <v>133</v>
      </c>
      <c r="B472" s="456"/>
      <c r="C472" s="546"/>
      <c r="D472" s="461">
        <v>0</v>
      </c>
      <c r="E472" s="456"/>
      <c r="F472" s="546"/>
      <c r="G472" s="461">
        <v>0</v>
      </c>
      <c r="H472" s="456"/>
      <c r="I472" s="546"/>
      <c r="J472" s="461">
        <v>0</v>
      </c>
      <c r="K472" s="456"/>
      <c r="L472" s="546"/>
      <c r="M472" s="461">
        <v>0</v>
      </c>
      <c r="N472" s="456"/>
      <c r="O472" s="546"/>
      <c r="P472" s="461">
        <v>0</v>
      </c>
      <c r="Q472" s="456"/>
      <c r="R472" s="546"/>
      <c r="S472" s="461">
        <v>0</v>
      </c>
      <c r="T472" s="456"/>
      <c r="U472" s="546"/>
      <c r="V472" s="461">
        <v>0</v>
      </c>
      <c r="W472" s="456"/>
      <c r="X472" s="546"/>
      <c r="Y472" s="461">
        <v>0</v>
      </c>
    </row>
    <row r="473" spans="1:25" ht="14.25" customHeight="1" x14ac:dyDescent="0.35">
      <c r="A473" s="633" t="s">
        <v>134</v>
      </c>
      <c r="B473" s="465"/>
      <c r="C473" s="45"/>
      <c r="D473" s="469">
        <v>0</v>
      </c>
      <c r="E473" s="465"/>
      <c r="F473" s="45"/>
      <c r="G473" s="469">
        <v>0</v>
      </c>
      <c r="H473" s="465"/>
      <c r="I473" s="45"/>
      <c r="J473" s="469">
        <v>0</v>
      </c>
      <c r="K473" s="465"/>
      <c r="L473" s="45"/>
      <c r="M473" s="469">
        <v>0</v>
      </c>
      <c r="N473" s="465"/>
      <c r="O473" s="45"/>
      <c r="P473" s="469">
        <v>0</v>
      </c>
      <c r="Q473" s="465"/>
      <c r="R473" s="45"/>
      <c r="S473" s="469">
        <v>0</v>
      </c>
      <c r="T473" s="465"/>
      <c r="U473" s="45"/>
      <c r="V473" s="469">
        <v>0</v>
      </c>
      <c r="W473" s="465"/>
      <c r="X473" s="45"/>
      <c r="Y473" s="469">
        <v>0</v>
      </c>
    </row>
    <row r="474" spans="1:25" ht="14.25" customHeight="1" x14ac:dyDescent="0.35">
      <c r="A474" s="541" t="s">
        <v>135</v>
      </c>
      <c r="B474" s="465"/>
      <c r="C474" s="45"/>
      <c r="D474" s="469">
        <v>0</v>
      </c>
      <c r="E474" s="465"/>
      <c r="F474" s="45"/>
      <c r="G474" s="469">
        <v>0</v>
      </c>
      <c r="H474" s="465"/>
      <c r="I474" s="45"/>
      <c r="J474" s="469">
        <v>0</v>
      </c>
      <c r="K474" s="465"/>
      <c r="L474" s="45"/>
      <c r="M474" s="469">
        <v>0</v>
      </c>
      <c r="N474" s="465"/>
      <c r="O474" s="45"/>
      <c r="P474" s="469">
        <v>0</v>
      </c>
      <c r="Q474" s="465"/>
      <c r="R474" s="45"/>
      <c r="S474" s="469">
        <v>0</v>
      </c>
      <c r="T474" s="465"/>
      <c r="U474" s="45"/>
      <c r="V474" s="469">
        <v>0</v>
      </c>
      <c r="W474" s="465"/>
      <c r="X474" s="45"/>
      <c r="Y474" s="469">
        <v>435.59</v>
      </c>
    </row>
    <row r="475" spans="1:25" ht="14.25" customHeight="1" x14ac:dyDescent="0.35">
      <c r="A475" s="541" t="s">
        <v>136</v>
      </c>
      <c r="B475" s="465"/>
      <c r="C475" s="45"/>
      <c r="D475" s="469">
        <v>0</v>
      </c>
      <c r="E475" s="465"/>
      <c r="F475" s="45"/>
      <c r="G475" s="469">
        <v>0</v>
      </c>
      <c r="H475" s="465"/>
      <c r="I475" s="45"/>
      <c r="J475" s="469">
        <v>0</v>
      </c>
      <c r="K475" s="465"/>
      <c r="L475" s="45"/>
      <c r="M475" s="469">
        <v>0</v>
      </c>
      <c r="N475" s="465"/>
      <c r="O475" s="45"/>
      <c r="P475" s="469">
        <v>0</v>
      </c>
      <c r="Q475" s="465"/>
      <c r="R475" s="45"/>
      <c r="S475" s="469">
        <v>0</v>
      </c>
      <c r="T475" s="465"/>
      <c r="U475" s="45"/>
      <c r="V475" s="469">
        <v>0</v>
      </c>
      <c r="W475" s="465"/>
      <c r="X475" s="45"/>
      <c r="Y475" s="469">
        <v>0</v>
      </c>
    </row>
    <row r="476" spans="1:25" ht="14.25" customHeight="1" x14ac:dyDescent="0.35">
      <c r="A476" s="541" t="s">
        <v>137</v>
      </c>
      <c r="B476" s="465"/>
      <c r="C476" s="45"/>
      <c r="D476" s="469">
        <v>0</v>
      </c>
      <c r="E476" s="465"/>
      <c r="F476" s="45"/>
      <c r="G476" s="469">
        <v>0</v>
      </c>
      <c r="H476" s="465"/>
      <c r="I476" s="45"/>
      <c r="J476" s="469">
        <v>0</v>
      </c>
      <c r="K476" s="465"/>
      <c r="L476" s="45"/>
      <c r="M476" s="469">
        <v>0</v>
      </c>
      <c r="N476" s="465"/>
      <c r="O476" s="45"/>
      <c r="P476" s="469">
        <v>0</v>
      </c>
      <c r="Q476" s="465"/>
      <c r="R476" s="45"/>
      <c r="S476" s="469">
        <v>0</v>
      </c>
      <c r="T476" s="465"/>
      <c r="U476" s="45"/>
      <c r="V476" s="469">
        <v>0</v>
      </c>
      <c r="W476" s="465"/>
      <c r="X476" s="45"/>
      <c r="Y476" s="469">
        <v>0</v>
      </c>
    </row>
    <row r="477" spans="1:25" ht="14.25" customHeight="1" x14ac:dyDescent="0.35">
      <c r="A477" s="541" t="s">
        <v>138</v>
      </c>
      <c r="B477" s="465"/>
      <c r="C477" s="45"/>
      <c r="D477" s="469">
        <v>0</v>
      </c>
      <c r="E477" s="465"/>
      <c r="F477" s="45"/>
      <c r="G477" s="469">
        <v>0</v>
      </c>
      <c r="H477" s="465"/>
      <c r="I477" s="45"/>
      <c r="J477" s="469">
        <v>0</v>
      </c>
      <c r="K477" s="465"/>
      <c r="L477" s="45"/>
      <c r="M477" s="469">
        <v>0</v>
      </c>
      <c r="N477" s="465"/>
      <c r="O477" s="45"/>
      <c r="P477" s="469">
        <v>0</v>
      </c>
      <c r="Q477" s="465"/>
      <c r="R477" s="45"/>
      <c r="S477" s="469">
        <v>0</v>
      </c>
      <c r="T477" s="465"/>
      <c r="U477" s="45"/>
      <c r="V477" s="469">
        <v>0</v>
      </c>
      <c r="W477" s="465"/>
      <c r="X477" s="45"/>
      <c r="Y477" s="469">
        <v>0</v>
      </c>
    </row>
    <row r="478" spans="1:25" ht="14.25" customHeight="1" x14ac:dyDescent="0.35">
      <c r="A478" s="541" t="s">
        <v>139</v>
      </c>
      <c r="B478" s="465"/>
      <c r="C478" s="45"/>
      <c r="D478" s="469">
        <v>0</v>
      </c>
      <c r="E478" s="465"/>
      <c r="F478" s="45"/>
      <c r="G478" s="469">
        <v>0</v>
      </c>
      <c r="H478" s="465"/>
      <c r="I478" s="45"/>
      <c r="J478" s="469">
        <v>0</v>
      </c>
      <c r="K478" s="465"/>
      <c r="L478" s="45"/>
      <c r="M478" s="469">
        <v>0</v>
      </c>
      <c r="N478" s="465"/>
      <c r="O478" s="45"/>
      <c r="P478" s="469">
        <v>0</v>
      </c>
      <c r="Q478" s="465"/>
      <c r="R478" s="45"/>
      <c r="S478" s="469">
        <v>0</v>
      </c>
      <c r="T478" s="465"/>
      <c r="U478" s="45"/>
      <c r="V478" s="469">
        <v>0</v>
      </c>
      <c r="W478" s="465"/>
      <c r="X478" s="45"/>
      <c r="Y478" s="469">
        <v>0</v>
      </c>
    </row>
    <row r="479" spans="1:25" ht="14.25" customHeight="1" x14ac:dyDescent="0.35">
      <c r="A479" s="541" t="s">
        <v>140</v>
      </c>
      <c r="B479" s="465"/>
      <c r="C479" s="45"/>
      <c r="D479" s="469">
        <v>0</v>
      </c>
      <c r="E479" s="465"/>
      <c r="F479" s="45"/>
      <c r="G479" s="469">
        <v>0</v>
      </c>
      <c r="H479" s="465"/>
      <c r="I479" s="45"/>
      <c r="J479" s="469">
        <v>0</v>
      </c>
      <c r="K479" s="465"/>
      <c r="L479" s="45"/>
      <c r="M479" s="469">
        <v>0</v>
      </c>
      <c r="N479" s="465"/>
      <c r="O479" s="45"/>
      <c r="P479" s="469">
        <v>0</v>
      </c>
      <c r="Q479" s="465"/>
      <c r="R479" s="45"/>
      <c r="S479" s="469">
        <v>0</v>
      </c>
      <c r="T479" s="465"/>
      <c r="U479" s="45"/>
      <c r="V479" s="469">
        <v>2256.2399999999998</v>
      </c>
      <c r="W479" s="465"/>
      <c r="X479" s="45"/>
      <c r="Y479" s="469">
        <v>0</v>
      </c>
    </row>
    <row r="480" spans="1:25" ht="14.25" customHeight="1" x14ac:dyDescent="0.35">
      <c r="A480" s="541" t="s">
        <v>141</v>
      </c>
      <c r="B480" s="465"/>
      <c r="C480" s="45"/>
      <c r="D480" s="469">
        <v>0</v>
      </c>
      <c r="E480" s="465"/>
      <c r="F480" s="45"/>
      <c r="G480" s="469">
        <v>0</v>
      </c>
      <c r="H480" s="465"/>
      <c r="I480" s="45"/>
      <c r="J480" s="469">
        <v>0</v>
      </c>
      <c r="K480" s="465"/>
      <c r="L480" s="45"/>
      <c r="M480" s="469">
        <v>0</v>
      </c>
      <c r="N480" s="465"/>
      <c r="O480" s="45"/>
      <c r="P480" s="469">
        <v>0</v>
      </c>
      <c r="Q480" s="465"/>
      <c r="R480" s="45"/>
      <c r="S480" s="469">
        <v>0</v>
      </c>
      <c r="T480" s="465"/>
      <c r="U480" s="45"/>
      <c r="V480" s="469">
        <v>0</v>
      </c>
      <c r="W480" s="465"/>
      <c r="X480" s="45"/>
      <c r="Y480" s="469">
        <v>0</v>
      </c>
    </row>
    <row r="481" spans="1:25" ht="14.25" customHeight="1" x14ac:dyDescent="0.35">
      <c r="A481" s="541" t="s">
        <v>56</v>
      </c>
      <c r="B481" s="465"/>
      <c r="C481" s="45"/>
      <c r="D481" s="469">
        <v>0</v>
      </c>
      <c r="E481" s="465"/>
      <c r="F481" s="45"/>
      <c r="G481" s="469">
        <v>0</v>
      </c>
      <c r="H481" s="465"/>
      <c r="I481" s="45"/>
      <c r="J481" s="469">
        <v>0</v>
      </c>
      <c r="K481" s="465"/>
      <c r="L481" s="45"/>
      <c r="M481" s="469">
        <v>0</v>
      </c>
      <c r="N481" s="465"/>
      <c r="O481" s="45"/>
      <c r="P481" s="469">
        <v>0</v>
      </c>
      <c r="Q481" s="465"/>
      <c r="R481" s="45"/>
      <c r="S481" s="469">
        <v>0</v>
      </c>
      <c r="T481" s="465"/>
      <c r="U481" s="45"/>
      <c r="V481" s="469">
        <v>0</v>
      </c>
      <c r="W481" s="465"/>
      <c r="X481" s="45"/>
      <c r="Y481" s="469">
        <v>0</v>
      </c>
    </row>
    <row r="482" spans="1:25" ht="14.25" customHeight="1" x14ac:dyDescent="0.35">
      <c r="A482" s="541" t="s">
        <v>56</v>
      </c>
      <c r="B482" s="465"/>
      <c r="C482" s="45"/>
      <c r="D482" s="469">
        <v>0</v>
      </c>
      <c r="E482" s="465"/>
      <c r="F482" s="45"/>
      <c r="G482" s="469">
        <v>0</v>
      </c>
      <c r="H482" s="465"/>
      <c r="I482" s="45"/>
      <c r="J482" s="469">
        <v>0</v>
      </c>
      <c r="K482" s="465"/>
      <c r="L482" s="45"/>
      <c r="M482" s="469">
        <v>0</v>
      </c>
      <c r="N482" s="465"/>
      <c r="O482" s="45"/>
      <c r="P482" s="469">
        <v>0</v>
      </c>
      <c r="Q482" s="465"/>
      <c r="R482" s="45"/>
      <c r="S482" s="469">
        <v>0</v>
      </c>
      <c r="T482" s="465"/>
      <c r="U482" s="45"/>
      <c r="V482" s="469">
        <v>0</v>
      </c>
      <c r="W482" s="465"/>
      <c r="X482" s="45"/>
      <c r="Y482" s="469">
        <v>0</v>
      </c>
    </row>
    <row r="483" spans="1:25" ht="14.25" customHeight="1" x14ac:dyDescent="0.35">
      <c r="A483" s="541" t="s">
        <v>56</v>
      </c>
      <c r="B483" s="456"/>
      <c r="C483" s="546"/>
      <c r="D483" s="469">
        <v>0</v>
      </c>
      <c r="E483" s="456"/>
      <c r="F483" s="546"/>
      <c r="G483" s="469">
        <v>0</v>
      </c>
      <c r="H483" s="456"/>
      <c r="I483" s="546"/>
      <c r="J483" s="469">
        <v>0</v>
      </c>
      <c r="K483" s="456"/>
      <c r="L483" s="546"/>
      <c r="M483" s="469">
        <v>0</v>
      </c>
      <c r="N483" s="456"/>
      <c r="O483" s="546"/>
      <c r="P483" s="469">
        <v>0</v>
      </c>
      <c r="Q483" s="456"/>
      <c r="R483" s="546"/>
      <c r="S483" s="469">
        <v>0</v>
      </c>
      <c r="T483" s="456"/>
      <c r="U483" s="546"/>
      <c r="V483" s="469">
        <v>0</v>
      </c>
      <c r="W483" s="456"/>
      <c r="X483" s="546"/>
      <c r="Y483" s="469">
        <v>0</v>
      </c>
    </row>
    <row r="484" spans="1:25" ht="14.25" customHeight="1" x14ac:dyDescent="0.4">
      <c r="A484" s="534" t="s">
        <v>142</v>
      </c>
      <c r="B484" s="538" t="s">
        <v>225</v>
      </c>
      <c r="C484" s="536">
        <v>0</v>
      </c>
      <c r="D484" s="537">
        <v>0</v>
      </c>
      <c r="E484" s="538" t="s">
        <v>225</v>
      </c>
      <c r="F484" s="536">
        <v>0</v>
      </c>
      <c r="G484" s="537">
        <v>0</v>
      </c>
      <c r="H484" s="538" t="s">
        <v>225</v>
      </c>
      <c r="I484" s="536">
        <v>0</v>
      </c>
      <c r="J484" s="537">
        <v>0</v>
      </c>
      <c r="K484" s="538" t="s">
        <v>225</v>
      </c>
      <c r="L484" s="536">
        <v>0</v>
      </c>
      <c r="M484" s="537">
        <v>0</v>
      </c>
      <c r="N484" s="538" t="s">
        <v>225</v>
      </c>
      <c r="O484" s="536">
        <v>0</v>
      </c>
      <c r="P484" s="537">
        <v>0</v>
      </c>
      <c r="Q484" s="538" t="s">
        <v>225</v>
      </c>
      <c r="R484" s="536">
        <v>1.2012533753533203E-3</v>
      </c>
      <c r="S484" s="537">
        <v>80.48</v>
      </c>
      <c r="T484" s="538" t="s">
        <v>225</v>
      </c>
      <c r="U484" s="536">
        <v>3.3693539084977235E-2</v>
      </c>
      <c r="V484" s="537">
        <v>2256.2399999999998</v>
      </c>
      <c r="W484" s="538" t="s">
        <v>225</v>
      </c>
      <c r="X484" s="536">
        <v>8.7856273840335071E-3</v>
      </c>
      <c r="Y484" s="537">
        <v>435.59</v>
      </c>
    </row>
    <row r="485" spans="1:25" ht="14.25" customHeight="1" x14ac:dyDescent="0.35">
      <c r="A485" s="465"/>
      <c r="B485" s="465"/>
      <c r="C485" s="45"/>
      <c r="D485" s="469"/>
      <c r="E485" s="465"/>
      <c r="F485" s="45"/>
      <c r="G485" s="469"/>
      <c r="H485" s="465"/>
      <c r="I485" s="45"/>
      <c r="J485" s="469"/>
      <c r="K485" s="465"/>
      <c r="L485" s="45"/>
      <c r="M485" s="469"/>
      <c r="N485" s="465"/>
      <c r="O485" s="45"/>
      <c r="P485" s="469"/>
      <c r="Q485" s="465"/>
      <c r="R485" s="45"/>
      <c r="S485" s="469"/>
      <c r="T485" s="465"/>
      <c r="U485" s="45"/>
      <c r="V485" s="469"/>
      <c r="W485" s="465"/>
      <c r="X485" s="45"/>
      <c r="Y485" s="469"/>
    </row>
    <row r="486" spans="1:25" ht="14.25" customHeight="1" x14ac:dyDescent="0.4">
      <c r="A486" s="534" t="s">
        <v>143</v>
      </c>
      <c r="B486" s="538" t="s">
        <v>225</v>
      </c>
      <c r="C486" s="536">
        <v>0</v>
      </c>
      <c r="D486" s="537">
        <v>0</v>
      </c>
      <c r="E486" s="538" t="s">
        <v>225</v>
      </c>
      <c r="F486" s="536">
        <v>0</v>
      </c>
      <c r="G486" s="537">
        <v>0</v>
      </c>
      <c r="H486" s="538" t="s">
        <v>225</v>
      </c>
      <c r="I486" s="536">
        <v>0</v>
      </c>
      <c r="J486" s="537">
        <v>0</v>
      </c>
      <c r="K486" s="538" t="s">
        <v>225</v>
      </c>
      <c r="L486" s="536">
        <v>0</v>
      </c>
      <c r="M486" s="537">
        <v>0</v>
      </c>
      <c r="N486" s="538" t="s">
        <v>225</v>
      </c>
      <c r="O486" s="536">
        <v>0.11208869938425822</v>
      </c>
      <c r="P486" s="537">
        <v>8313.8799999999992</v>
      </c>
      <c r="Q486" s="538" t="s">
        <v>225</v>
      </c>
      <c r="R486" s="536">
        <v>0.30711770984506859</v>
      </c>
      <c r="S486" s="537">
        <v>20575.87</v>
      </c>
      <c r="T486" s="538" t="s">
        <v>225</v>
      </c>
      <c r="U486" s="536">
        <v>0.37670656198488783</v>
      </c>
      <c r="V486" s="537">
        <v>25225.619999999995</v>
      </c>
      <c r="W486" s="538" t="s">
        <v>225</v>
      </c>
      <c r="X486" s="536">
        <v>0.31854035833919581</v>
      </c>
      <c r="Y486" s="537">
        <v>15793.179999999998</v>
      </c>
    </row>
    <row r="487" spans="1:25" ht="14.25" customHeight="1" x14ac:dyDescent="0.35">
      <c r="A487" s="465"/>
      <c r="B487" s="465"/>
      <c r="C487" s="45"/>
      <c r="D487" s="469"/>
      <c r="E487" s="465"/>
      <c r="F487" s="45"/>
      <c r="G487" s="469"/>
      <c r="H487" s="465"/>
      <c r="I487" s="45"/>
      <c r="J487" s="469"/>
      <c r="K487" s="465"/>
      <c r="L487" s="45"/>
      <c r="M487" s="469"/>
      <c r="N487" s="465"/>
      <c r="O487" s="45"/>
      <c r="P487" s="469"/>
      <c r="Q487" s="465"/>
      <c r="R487" s="45"/>
      <c r="S487" s="469"/>
      <c r="T487" s="465"/>
      <c r="U487" s="45"/>
      <c r="V487" s="469"/>
      <c r="W487" s="465"/>
      <c r="X487" s="45"/>
      <c r="Y487" s="469"/>
    </row>
    <row r="488" spans="1:25" ht="14.25" customHeight="1" x14ac:dyDescent="0.4">
      <c r="A488" s="561" t="s">
        <v>150</v>
      </c>
      <c r="B488" s="565"/>
      <c r="C488" s="563"/>
      <c r="D488" s="564">
        <v>62455.37</v>
      </c>
      <c r="E488" s="565"/>
      <c r="F488" s="563"/>
      <c r="G488" s="564">
        <v>60552.959999999999</v>
      </c>
      <c r="H488" s="565"/>
      <c r="I488" s="563"/>
      <c r="J488" s="564">
        <v>83979.749999999985</v>
      </c>
      <c r="K488" s="565"/>
      <c r="L488" s="563"/>
      <c r="M488" s="564">
        <v>83971.010000000009</v>
      </c>
      <c r="N488" s="565"/>
      <c r="O488" s="563"/>
      <c r="P488" s="564">
        <v>65858.450000000012</v>
      </c>
      <c r="Q488" s="565"/>
      <c r="R488" s="563"/>
      <c r="S488" s="564">
        <v>46420.819999999978</v>
      </c>
      <c r="T488" s="565"/>
      <c r="U488" s="563"/>
      <c r="V488" s="564">
        <v>41737.960000000006</v>
      </c>
      <c r="W488" s="565"/>
      <c r="X488" s="563"/>
      <c r="Y488" s="564">
        <v>33786.660000000011</v>
      </c>
    </row>
    <row r="489" spans="1:25" ht="14.25" customHeight="1" x14ac:dyDescent="0.4">
      <c r="A489" s="11"/>
      <c r="B489" s="484"/>
      <c r="C489" s="11"/>
      <c r="D489" s="486"/>
      <c r="E489" s="484"/>
      <c r="F489" s="11"/>
      <c r="G489" s="486"/>
      <c r="H489" s="484"/>
      <c r="I489" s="11"/>
      <c r="J489" s="486"/>
      <c r="K489" s="484"/>
      <c r="L489" s="11"/>
      <c r="M489" s="486"/>
      <c r="N489" s="484"/>
      <c r="O489" s="11"/>
      <c r="P489" s="486"/>
      <c r="Q489" s="484"/>
      <c r="R489" s="11"/>
      <c r="S489" s="486"/>
      <c r="T489" s="484"/>
      <c r="U489" s="11"/>
      <c r="V489" s="486"/>
      <c r="W489" s="484"/>
      <c r="X489" s="11"/>
      <c r="Y489" s="486"/>
    </row>
    <row r="490" spans="1:25" ht="14.25" customHeight="1" x14ac:dyDescent="0.4">
      <c r="D490" s="486"/>
      <c r="G490" s="486"/>
      <c r="J490" s="486"/>
      <c r="M490" s="486"/>
      <c r="P490" s="486"/>
      <c r="S490" s="486"/>
      <c r="V490" s="486"/>
      <c r="Y490" s="486"/>
    </row>
    <row r="491" spans="1:25" ht="14.25" customHeight="1" x14ac:dyDescent="0.25">
      <c r="A491" s="649" t="s">
        <v>1</v>
      </c>
      <c r="D491" s="648"/>
      <c r="G491" s="648"/>
      <c r="J491" s="648"/>
      <c r="M491" s="648"/>
      <c r="P491" s="648"/>
      <c r="S491" s="648"/>
      <c r="V491" s="648"/>
      <c r="Y491" s="648"/>
    </row>
    <row r="492" spans="1:25" ht="14.25" customHeight="1" x14ac:dyDescent="0.25">
      <c r="A492" s="652"/>
    </row>
    <row r="493" spans="1:25" ht="14.25" customHeight="1" x14ac:dyDescent="0.35">
      <c r="A493" s="653"/>
      <c r="B493" s="886" t="s">
        <v>775</v>
      </c>
      <c r="C493" s="887"/>
      <c r="D493" s="888"/>
      <c r="E493" s="886" t="s">
        <v>775</v>
      </c>
      <c r="F493" s="887"/>
      <c r="G493" s="888"/>
      <c r="H493" s="886" t="s">
        <v>775</v>
      </c>
      <c r="I493" s="887"/>
      <c r="J493" s="888"/>
      <c r="K493" s="886" t="s">
        <v>775</v>
      </c>
      <c r="L493" s="887"/>
      <c r="M493" s="888"/>
      <c r="N493" s="886" t="s">
        <v>775</v>
      </c>
      <c r="O493" s="887"/>
      <c r="P493" s="888"/>
      <c r="Q493" s="886" t="s">
        <v>775</v>
      </c>
      <c r="R493" s="887"/>
      <c r="S493" s="888"/>
      <c r="T493" s="886" t="s">
        <v>775</v>
      </c>
      <c r="U493" s="887"/>
      <c r="V493" s="888"/>
      <c r="W493" s="886" t="s">
        <v>775</v>
      </c>
      <c r="X493" s="887"/>
      <c r="Y493" s="888"/>
    </row>
    <row r="494" spans="1:25" ht="14.25" customHeight="1" x14ac:dyDescent="0.35">
      <c r="A494" s="456"/>
      <c r="B494" s="656" t="s">
        <v>226</v>
      </c>
      <c r="C494" s="629" t="s">
        <v>227</v>
      </c>
      <c r="D494" s="629" t="s">
        <v>228</v>
      </c>
      <c r="E494" s="656" t="s">
        <v>226</v>
      </c>
      <c r="F494" s="629" t="s">
        <v>227</v>
      </c>
      <c r="G494" s="629" t="s">
        <v>228</v>
      </c>
      <c r="H494" s="656" t="s">
        <v>226</v>
      </c>
      <c r="I494" s="629" t="s">
        <v>227</v>
      </c>
      <c r="J494" s="629" t="s">
        <v>228</v>
      </c>
      <c r="K494" s="656" t="s">
        <v>226</v>
      </c>
      <c r="L494" s="629" t="s">
        <v>227</v>
      </c>
      <c r="M494" s="629" t="s">
        <v>228</v>
      </c>
      <c r="N494" s="656" t="s">
        <v>226</v>
      </c>
      <c r="O494" s="629" t="s">
        <v>227</v>
      </c>
      <c r="P494" s="629" t="s">
        <v>228</v>
      </c>
      <c r="Q494" s="656" t="s">
        <v>226</v>
      </c>
      <c r="R494" s="629" t="s">
        <v>227</v>
      </c>
      <c r="S494" s="629" t="s">
        <v>228</v>
      </c>
      <c r="T494" s="656" t="s">
        <v>226</v>
      </c>
      <c r="U494" s="629" t="s">
        <v>227</v>
      </c>
      <c r="V494" s="629" t="s">
        <v>228</v>
      </c>
      <c r="W494" s="656" t="s">
        <v>226</v>
      </c>
      <c r="X494" s="629" t="s">
        <v>227</v>
      </c>
      <c r="Y494" s="629" t="s">
        <v>228</v>
      </c>
    </row>
    <row r="495" spans="1:25" ht="14.25" customHeight="1" x14ac:dyDescent="0.3">
      <c r="A495" s="542" t="s">
        <v>96</v>
      </c>
      <c r="B495" s="660"/>
      <c r="C495" s="661"/>
      <c r="D495" s="659">
        <v>21878009.509999998</v>
      </c>
      <c r="E495" s="660"/>
      <c r="F495" s="661"/>
      <c r="G495" s="659">
        <v>16345489.729999997</v>
      </c>
      <c r="H495" s="660"/>
      <c r="I495" s="661"/>
      <c r="J495" s="659">
        <v>22594100.149999995</v>
      </c>
      <c r="K495" s="660"/>
      <c r="L495" s="661"/>
      <c r="M495" s="659">
        <v>30642811.899999999</v>
      </c>
      <c r="N495" s="660"/>
      <c r="O495" s="661"/>
      <c r="P495" s="659">
        <v>25802110.039999995</v>
      </c>
      <c r="Q495" s="660"/>
      <c r="R495" s="661"/>
      <c r="S495" s="659">
        <v>19783630.240000002</v>
      </c>
      <c r="T495" s="660"/>
      <c r="U495" s="661"/>
      <c r="V495" s="659">
        <v>14416748.130000003</v>
      </c>
      <c r="W495" s="660"/>
      <c r="X495" s="661"/>
      <c r="Y495" s="659">
        <v>13948793.349999994</v>
      </c>
    </row>
    <row r="496" spans="1:25" ht="14.25" customHeight="1" x14ac:dyDescent="0.3">
      <c r="A496" s="665" t="s">
        <v>196</v>
      </c>
      <c r="B496" s="667">
        <v>3.8094166181757004E-2</v>
      </c>
      <c r="C496" s="669"/>
      <c r="D496" s="668">
        <v>833424.53</v>
      </c>
      <c r="E496" s="667">
        <v>4.6169173421272552E-2</v>
      </c>
      <c r="F496" s="669"/>
      <c r="G496" s="668">
        <v>754657.7499999993</v>
      </c>
      <c r="H496" s="667">
        <v>4.2018651935558454E-2</v>
      </c>
      <c r="I496" s="669"/>
      <c r="J496" s="668">
        <v>949373.62999999884</v>
      </c>
      <c r="K496" s="667">
        <v>3.6053066004689958E-2</v>
      </c>
      <c r="L496" s="669"/>
      <c r="M496" s="668">
        <v>1104767.3199999989</v>
      </c>
      <c r="N496" s="667">
        <v>3.0774973781950429E-2</v>
      </c>
      <c r="O496" s="669"/>
      <c r="P496" s="668">
        <v>794059.25999999978</v>
      </c>
      <c r="Q496" s="667">
        <v>3.4525781755613862E-2</v>
      </c>
      <c r="R496" s="669"/>
      <c r="S496" s="668">
        <v>683045.30000000272</v>
      </c>
      <c r="T496" s="667">
        <v>4.0959150751286907E-2</v>
      </c>
      <c r="U496" s="669"/>
      <c r="V496" s="668">
        <v>590497.76000000373</v>
      </c>
      <c r="W496" s="667">
        <v>3.3749383777342809E-2</v>
      </c>
      <c r="X496" s="669"/>
      <c r="Y496" s="668">
        <v>470763.17999999708</v>
      </c>
    </row>
    <row r="497" spans="1:26" ht="14.25" customHeight="1" x14ac:dyDescent="0.3">
      <c r="A497" s="674" t="s">
        <v>197</v>
      </c>
      <c r="B497" s="677"/>
      <c r="C497" s="678"/>
      <c r="D497" s="676"/>
      <c r="E497" s="677"/>
      <c r="F497" s="678"/>
      <c r="G497" s="676"/>
      <c r="H497" s="677"/>
      <c r="I497" s="678"/>
      <c r="J497" s="676"/>
      <c r="K497" s="677"/>
      <c r="L497" s="678"/>
      <c r="M497" s="676"/>
      <c r="N497" s="677"/>
      <c r="O497" s="678"/>
      <c r="P497" s="676"/>
      <c r="Q497" s="677"/>
      <c r="R497" s="678"/>
      <c r="S497" s="676"/>
      <c r="T497" s="677"/>
      <c r="U497" s="678"/>
      <c r="V497" s="676"/>
      <c r="W497" s="677"/>
      <c r="X497" s="678"/>
      <c r="Y497" s="676"/>
    </row>
    <row r="498" spans="1:26" ht="14.25" customHeight="1" x14ac:dyDescent="0.3">
      <c r="A498" s="541" t="s">
        <v>111</v>
      </c>
      <c r="B498" s="684"/>
      <c r="C498" s="678">
        <v>1001.9983333333333</v>
      </c>
      <c r="D498" s="676">
        <v>48095.92</v>
      </c>
      <c r="E498" s="684"/>
      <c r="F498" s="678">
        <v>1118.0447368421053</v>
      </c>
      <c r="G498" s="676">
        <v>42485.7</v>
      </c>
      <c r="H498" s="684"/>
      <c r="I498" s="678">
        <v>872.90155172413802</v>
      </c>
      <c r="J498" s="676">
        <v>50628.290000000008</v>
      </c>
      <c r="K498" s="684"/>
      <c r="L498" s="678">
        <v>719.89673913043475</v>
      </c>
      <c r="M498" s="676">
        <v>66230.5</v>
      </c>
      <c r="N498" s="684"/>
      <c r="O498" s="678">
        <v>2915.9601219512192</v>
      </c>
      <c r="P498" s="676">
        <v>239108.72999999998</v>
      </c>
      <c r="Q498" s="684"/>
      <c r="R498" s="678">
        <v>1158.7365454545454</v>
      </c>
      <c r="S498" s="676">
        <v>63730.509999999995</v>
      </c>
      <c r="T498" s="684"/>
      <c r="U498" s="678">
        <v>819.80961038961095</v>
      </c>
      <c r="V498" s="676">
        <v>63125.34000000004</v>
      </c>
      <c r="W498" s="684"/>
      <c r="X498" s="678">
        <v>716.76233766233702</v>
      </c>
      <c r="Y498" s="676">
        <v>55190.699999999953</v>
      </c>
    </row>
    <row r="499" spans="1:26" ht="14.25" customHeight="1" x14ac:dyDescent="0.3">
      <c r="A499" s="542" t="s">
        <v>112</v>
      </c>
      <c r="B499" s="688"/>
      <c r="C499" s="661">
        <v>406.94458333333336</v>
      </c>
      <c r="D499" s="659">
        <v>19533.34</v>
      </c>
      <c r="E499" s="688"/>
      <c r="F499" s="661">
        <v>303.72631578947374</v>
      </c>
      <c r="G499" s="659">
        <v>11541.600000000002</v>
      </c>
      <c r="H499" s="688"/>
      <c r="I499" s="661">
        <v>270.21862068965515</v>
      </c>
      <c r="J499" s="659">
        <v>15672.679999999998</v>
      </c>
      <c r="K499" s="688"/>
      <c r="L499" s="661">
        <v>351.54880434782609</v>
      </c>
      <c r="M499" s="659">
        <v>32342.489999999998</v>
      </c>
      <c r="N499" s="688"/>
      <c r="O499" s="661">
        <v>199.26829268292687</v>
      </c>
      <c r="P499" s="659">
        <v>16340.000000000004</v>
      </c>
      <c r="Q499" s="688"/>
      <c r="R499" s="661">
        <v>366.84927272727271</v>
      </c>
      <c r="S499" s="659">
        <v>20176.71</v>
      </c>
      <c r="T499" s="688"/>
      <c r="U499" s="661">
        <v>223.60961038961037</v>
      </c>
      <c r="V499" s="659">
        <v>17217.939999999999</v>
      </c>
      <c r="W499" s="688"/>
      <c r="X499" s="661">
        <v>192.46519480519481</v>
      </c>
      <c r="Y499" s="659">
        <v>14819.82</v>
      </c>
    </row>
    <row r="500" spans="1:26" ht="14.25" customHeight="1" x14ac:dyDescent="0.3">
      <c r="A500" s="541" t="s">
        <v>113</v>
      </c>
      <c r="B500" s="684"/>
      <c r="C500" s="678">
        <v>-191.22666666666666</v>
      </c>
      <c r="D500" s="676">
        <v>-9178.8799999999992</v>
      </c>
      <c r="E500" s="684"/>
      <c r="F500" s="678">
        <v>222.96763157894739</v>
      </c>
      <c r="G500" s="676">
        <v>8472.77</v>
      </c>
      <c r="H500" s="684"/>
      <c r="I500" s="678">
        <v>140.35344827586206</v>
      </c>
      <c r="J500" s="676">
        <v>8140.5</v>
      </c>
      <c r="K500" s="684"/>
      <c r="L500" s="678">
        <v>-165.0063043478261</v>
      </c>
      <c r="M500" s="676">
        <v>-15180.580000000002</v>
      </c>
      <c r="N500" s="684"/>
      <c r="O500" s="678">
        <v>356.16317073170717</v>
      </c>
      <c r="P500" s="676">
        <v>29205.379999999986</v>
      </c>
      <c r="Q500" s="684"/>
      <c r="R500" s="678">
        <v>571.35945454545458</v>
      </c>
      <c r="S500" s="676">
        <v>31424.77</v>
      </c>
      <c r="T500" s="684"/>
      <c r="U500" s="678">
        <v>704.05467532467526</v>
      </c>
      <c r="V500" s="676">
        <v>54212.21</v>
      </c>
      <c r="W500" s="684"/>
      <c r="X500" s="678">
        <v>-33.525194805194552</v>
      </c>
      <c r="Y500" s="889">
        <v>-2581.4399999999805</v>
      </c>
      <c r="Z500" s="277" t="s">
        <v>3548</v>
      </c>
    </row>
    <row r="501" spans="1:26" ht="14.25" customHeight="1" x14ac:dyDescent="0.3">
      <c r="A501" s="541" t="s">
        <v>114</v>
      </c>
      <c r="B501" s="684"/>
      <c r="C501" s="678">
        <v>69.691249999999997</v>
      </c>
      <c r="D501" s="676">
        <v>3345.18</v>
      </c>
      <c r="E501" s="684"/>
      <c r="F501" s="678">
        <v>0</v>
      </c>
      <c r="G501" s="676">
        <v>0</v>
      </c>
      <c r="H501" s="684"/>
      <c r="I501" s="678">
        <v>3.8203448275862133</v>
      </c>
      <c r="J501" s="676">
        <v>221.58000000000038</v>
      </c>
      <c r="K501" s="684"/>
      <c r="L501" s="678">
        <v>11.954999999999998</v>
      </c>
      <c r="M501" s="676">
        <v>1099.8599999999999</v>
      </c>
      <c r="N501" s="684"/>
      <c r="O501" s="678">
        <v>28.33536585365853</v>
      </c>
      <c r="P501" s="676">
        <v>2323.4999999999995</v>
      </c>
      <c r="Q501" s="684"/>
      <c r="R501" s="678">
        <v>206.50981818181819</v>
      </c>
      <c r="S501" s="676">
        <v>11358.04</v>
      </c>
      <c r="T501" s="684"/>
      <c r="U501" s="678">
        <v>23.45064935064935</v>
      </c>
      <c r="V501" s="676">
        <v>1805.6999999999998</v>
      </c>
      <c r="W501" s="684"/>
      <c r="X501" s="678">
        <v>13.183116883116888</v>
      </c>
      <c r="Y501" s="676">
        <v>1015.1000000000004</v>
      </c>
    </row>
    <row r="502" spans="1:26" ht="14.25" customHeight="1" x14ac:dyDescent="0.3">
      <c r="A502" s="542" t="s">
        <v>115</v>
      </c>
      <c r="B502" s="688"/>
      <c r="C502" s="661">
        <v>0</v>
      </c>
      <c r="D502" s="659">
        <v>0</v>
      </c>
      <c r="E502" s="688"/>
      <c r="F502" s="661">
        <v>0</v>
      </c>
      <c r="G502" s="659">
        <v>0</v>
      </c>
      <c r="H502" s="688"/>
      <c r="I502" s="661">
        <v>0</v>
      </c>
      <c r="J502" s="659">
        <v>0</v>
      </c>
      <c r="K502" s="688"/>
      <c r="L502" s="661">
        <v>0</v>
      </c>
      <c r="M502" s="659">
        <v>0</v>
      </c>
      <c r="N502" s="688"/>
      <c r="O502" s="661">
        <v>0</v>
      </c>
      <c r="P502" s="659">
        <v>0</v>
      </c>
      <c r="Q502" s="688"/>
      <c r="R502" s="661">
        <v>41.902181818181816</v>
      </c>
      <c r="S502" s="659">
        <v>2304.62</v>
      </c>
      <c r="T502" s="688"/>
      <c r="U502" s="661">
        <v>69.732597402597406</v>
      </c>
      <c r="V502" s="659">
        <v>5369.41</v>
      </c>
      <c r="W502" s="688"/>
      <c r="X502" s="661">
        <v>39.219220779220784</v>
      </c>
      <c r="Y502" s="659">
        <v>3019.88</v>
      </c>
    </row>
    <row r="503" spans="1:26" ht="14.25" customHeight="1" x14ac:dyDescent="0.3">
      <c r="A503" s="541" t="s">
        <v>116</v>
      </c>
      <c r="B503" s="684"/>
      <c r="C503" s="678">
        <v>334.05770833333332</v>
      </c>
      <c r="D503" s="676">
        <v>16034.77</v>
      </c>
      <c r="E503" s="684"/>
      <c r="F503" s="678">
        <v>578.37421052631578</v>
      </c>
      <c r="G503" s="676">
        <v>21978.22</v>
      </c>
      <c r="H503" s="684"/>
      <c r="I503" s="678">
        <v>-758.33637931034468</v>
      </c>
      <c r="J503" s="676">
        <v>-43983.509999999995</v>
      </c>
      <c r="K503" s="684"/>
      <c r="L503" s="678">
        <v>333.45239130434783</v>
      </c>
      <c r="M503" s="676">
        <v>30677.620000000003</v>
      </c>
      <c r="N503" s="684"/>
      <c r="O503" s="678">
        <v>146.83500000000001</v>
      </c>
      <c r="P503" s="676">
        <v>12040.470000000001</v>
      </c>
      <c r="Q503" s="684"/>
      <c r="R503" s="678">
        <v>-1523.0209090909091</v>
      </c>
      <c r="S503" s="676">
        <v>-83766.149999999994</v>
      </c>
      <c r="T503" s="684"/>
      <c r="U503" s="678">
        <v>350.50220779220786</v>
      </c>
      <c r="V503" s="676">
        <v>26988.670000000006</v>
      </c>
      <c r="W503" s="684"/>
      <c r="X503" s="678">
        <v>236.01883116883121</v>
      </c>
      <c r="Y503" s="676">
        <v>18173.450000000004</v>
      </c>
    </row>
    <row r="504" spans="1:26" ht="14.25" customHeight="1" x14ac:dyDescent="0.3">
      <c r="A504" s="541" t="s">
        <v>117</v>
      </c>
      <c r="B504" s="684"/>
      <c r="C504" s="678">
        <v>3173.2272916666666</v>
      </c>
      <c r="D504" s="676">
        <v>152314.91</v>
      </c>
      <c r="E504" s="684"/>
      <c r="F504" s="678">
        <v>3953.4663157894738</v>
      </c>
      <c r="G504" s="676">
        <v>150231.72</v>
      </c>
      <c r="H504" s="684"/>
      <c r="I504" s="678">
        <v>2350.1886206896547</v>
      </c>
      <c r="J504" s="676">
        <v>136310.93999999997</v>
      </c>
      <c r="K504" s="684"/>
      <c r="L504" s="678">
        <v>1069.8692391304351</v>
      </c>
      <c r="M504" s="676">
        <v>98427.97000000003</v>
      </c>
      <c r="N504" s="684"/>
      <c r="O504" s="678">
        <v>1262.7745121951218</v>
      </c>
      <c r="P504" s="676">
        <v>103547.50999999998</v>
      </c>
      <c r="Q504" s="684"/>
      <c r="R504" s="678">
        <v>1167.9776363636367</v>
      </c>
      <c r="S504" s="676">
        <v>64238.770000000019</v>
      </c>
      <c r="T504" s="684"/>
      <c r="U504" s="678">
        <v>1125.7574025974022</v>
      </c>
      <c r="V504" s="676">
        <v>86683.319999999978</v>
      </c>
      <c r="W504" s="684"/>
      <c r="X504" s="678">
        <v>569.52792207792277</v>
      </c>
      <c r="Y504" s="889">
        <v>43853.650000000052</v>
      </c>
      <c r="Z504" s="5" t="s">
        <v>3549</v>
      </c>
    </row>
    <row r="505" spans="1:26" ht="14.25" customHeight="1" x14ac:dyDescent="0.3">
      <c r="A505" s="541" t="s">
        <v>813</v>
      </c>
      <c r="B505" s="684"/>
      <c r="C505" s="678">
        <v>-4388.4864583333338</v>
      </c>
      <c r="D505" s="676">
        <v>-210647.35</v>
      </c>
      <c r="E505" s="684"/>
      <c r="F505" s="678">
        <v>-5293.2468421052627</v>
      </c>
      <c r="G505" s="676">
        <v>-201143.37999999998</v>
      </c>
      <c r="H505" s="684"/>
      <c r="I505" s="678">
        <v>-6408.5258620689656</v>
      </c>
      <c r="J505" s="676">
        <v>-371694.5</v>
      </c>
      <c r="K505" s="684"/>
      <c r="L505" s="678">
        <v>-1856.3234782608697</v>
      </c>
      <c r="M505" s="676">
        <v>-170781.76</v>
      </c>
      <c r="N505" s="684"/>
      <c r="O505" s="678">
        <v>-2530.8450000000003</v>
      </c>
      <c r="P505" s="676">
        <v>-207529.29000000004</v>
      </c>
      <c r="Q505" s="684"/>
      <c r="R505" s="678">
        <v>-2186.7694545454556</v>
      </c>
      <c r="S505" s="676">
        <v>-120272.32000000007</v>
      </c>
      <c r="T505" s="684"/>
      <c r="U505" s="678">
        <v>-1709.5550649350648</v>
      </c>
      <c r="V505" s="676">
        <v>-131635.74</v>
      </c>
      <c r="W505" s="684"/>
      <c r="X505" s="678">
        <v>-859.56805194805179</v>
      </c>
      <c r="Y505" s="676">
        <v>-66186.739999999991</v>
      </c>
    </row>
    <row r="506" spans="1:26" ht="14.25" customHeight="1" x14ac:dyDescent="0.3">
      <c r="A506" s="541" t="s">
        <v>814</v>
      </c>
      <c r="B506" s="684"/>
      <c r="C506" s="678">
        <v>0</v>
      </c>
      <c r="D506" s="676">
        <v>0</v>
      </c>
      <c r="E506" s="684"/>
      <c r="F506" s="678">
        <v>0</v>
      </c>
      <c r="G506" s="676">
        <v>0</v>
      </c>
      <c r="H506" s="684"/>
      <c r="I506" s="678">
        <v>0</v>
      </c>
      <c r="J506" s="676">
        <v>0</v>
      </c>
      <c r="K506" s="684"/>
      <c r="L506" s="678">
        <v>0</v>
      </c>
      <c r="M506" s="676">
        <v>0</v>
      </c>
      <c r="N506" s="684"/>
      <c r="O506" s="678">
        <v>-281.60036585365856</v>
      </c>
      <c r="P506" s="676">
        <v>-23091.230000000003</v>
      </c>
      <c r="Q506" s="684"/>
      <c r="R506" s="678">
        <v>-378.40090909090901</v>
      </c>
      <c r="S506" s="676">
        <v>-20812.049999999996</v>
      </c>
      <c r="T506" s="684"/>
      <c r="U506" s="678">
        <v>-218.52181818181813</v>
      </c>
      <c r="V506" s="676">
        <v>-16826.179999999997</v>
      </c>
      <c r="W506" s="684"/>
      <c r="X506" s="678">
        <v>-179.88662337662345</v>
      </c>
      <c r="Y506" s="676">
        <v>-13851.270000000006</v>
      </c>
    </row>
    <row r="507" spans="1:26" ht="14.25" customHeight="1" x14ac:dyDescent="0.3">
      <c r="A507" s="541" t="s">
        <v>56</v>
      </c>
      <c r="B507" s="684"/>
      <c r="C507" s="678">
        <v>0</v>
      </c>
      <c r="D507" s="676">
        <v>0</v>
      </c>
      <c r="E507" s="684"/>
      <c r="F507" s="678">
        <v>0</v>
      </c>
      <c r="G507" s="676">
        <v>0</v>
      </c>
      <c r="H507" s="684"/>
      <c r="I507" s="678">
        <v>0</v>
      </c>
      <c r="J507" s="676">
        <v>0</v>
      </c>
      <c r="K507" s="684"/>
      <c r="L507" s="678">
        <v>0</v>
      </c>
      <c r="M507" s="676">
        <v>0</v>
      </c>
      <c r="N507" s="684"/>
      <c r="O507" s="678">
        <v>0</v>
      </c>
      <c r="P507" s="676">
        <v>0</v>
      </c>
      <c r="Q507" s="684"/>
      <c r="R507" s="678">
        <v>0</v>
      </c>
      <c r="S507" s="676">
        <v>0</v>
      </c>
      <c r="T507" s="684"/>
      <c r="U507" s="678">
        <v>0</v>
      </c>
      <c r="V507" s="676">
        <v>0</v>
      </c>
      <c r="W507" s="684"/>
      <c r="X507" s="678">
        <v>0</v>
      </c>
      <c r="Y507" s="676">
        <v>0</v>
      </c>
    </row>
    <row r="508" spans="1:26" ht="14.25" customHeight="1" x14ac:dyDescent="0.3">
      <c r="A508" s="690" t="s">
        <v>118</v>
      </c>
      <c r="B508" s="694">
        <v>2.3394907754874919E-2</v>
      </c>
      <c r="C508" s="695"/>
      <c r="D508" s="693">
        <v>19497.889999999985</v>
      </c>
      <c r="E508" s="694">
        <v>4.4479275539143492E-2</v>
      </c>
      <c r="F508" s="695"/>
      <c r="G508" s="693">
        <v>33566.630000000034</v>
      </c>
      <c r="H508" s="694">
        <v>-0.21562008205346958</v>
      </c>
      <c r="I508" s="695"/>
      <c r="J508" s="693">
        <v>-204704.02000000002</v>
      </c>
      <c r="K508" s="694">
        <v>3.8755762616149839E-2</v>
      </c>
      <c r="L508" s="695"/>
      <c r="M508" s="693">
        <v>42816.100000000006</v>
      </c>
      <c r="N508" s="694">
        <v>0.21653934241633296</v>
      </c>
      <c r="O508" s="695"/>
      <c r="P508" s="693">
        <v>171945.06999999992</v>
      </c>
      <c r="Q508" s="694">
        <v>-4.6288437970365824E-2</v>
      </c>
      <c r="R508" s="695"/>
      <c r="S508" s="693">
        <v>-31617.100000000042</v>
      </c>
      <c r="T508" s="694">
        <v>0.18110258369142568</v>
      </c>
      <c r="U508" s="695"/>
      <c r="V508" s="693">
        <v>106940.67000000007</v>
      </c>
      <c r="W508" s="694">
        <v>0.11354573227243557</v>
      </c>
      <c r="X508" s="695"/>
      <c r="Y508" s="693">
        <v>53453.150000000067</v>
      </c>
    </row>
    <row r="509" spans="1:26" ht="14.25" customHeight="1" x14ac:dyDescent="0.3">
      <c r="A509" s="541" t="s">
        <v>198</v>
      </c>
      <c r="B509" s="684"/>
      <c r="C509" s="683"/>
      <c r="D509" s="676">
        <v>0</v>
      </c>
      <c r="E509" s="684"/>
      <c r="F509" s="683"/>
      <c r="G509" s="676">
        <v>0</v>
      </c>
      <c r="H509" s="684"/>
      <c r="I509" s="683"/>
      <c r="J509" s="676">
        <v>33461.589999999997</v>
      </c>
      <c r="K509" s="684"/>
      <c r="L509" s="683"/>
      <c r="M509" s="676">
        <v>15313.150000000001</v>
      </c>
      <c r="N509" s="684"/>
      <c r="O509" s="683"/>
      <c r="P509" s="676">
        <v>23890.39</v>
      </c>
      <c r="Q509" s="684"/>
      <c r="R509" s="683"/>
      <c r="S509" s="676">
        <v>12000.009999999998</v>
      </c>
      <c r="T509" s="684"/>
      <c r="U509" s="683"/>
      <c r="V509" s="676">
        <v>5596.1700000000037</v>
      </c>
      <c r="W509" s="684"/>
      <c r="X509" s="683"/>
      <c r="Y509" s="676">
        <v>13557.709999999997</v>
      </c>
    </row>
    <row r="510" spans="1:26" ht="14.25" customHeight="1" x14ac:dyDescent="0.3">
      <c r="A510" s="541" t="s">
        <v>119</v>
      </c>
      <c r="B510" s="684"/>
      <c r="C510" s="683"/>
      <c r="D510" s="676">
        <v>45774.36</v>
      </c>
      <c r="E510" s="684"/>
      <c r="F510" s="683"/>
      <c r="G510" s="676">
        <v>64263.07</v>
      </c>
      <c r="H510" s="684"/>
      <c r="I510" s="683"/>
      <c r="J510" s="676">
        <v>-1950.3400000000015</v>
      </c>
      <c r="K510" s="684"/>
      <c r="L510" s="683"/>
      <c r="M510" s="676">
        <v>51296.92</v>
      </c>
      <c r="N510" s="684"/>
      <c r="O510" s="683"/>
      <c r="P510" s="676">
        <v>92783.31</v>
      </c>
      <c r="Q510" s="684"/>
      <c r="R510" s="683"/>
      <c r="S510" s="676">
        <v>60032.63</v>
      </c>
      <c r="T510" s="684"/>
      <c r="U510" s="683"/>
      <c r="V510" s="676">
        <v>55698.840000000011</v>
      </c>
      <c r="W510" s="684"/>
      <c r="X510" s="683"/>
      <c r="Y510" s="889">
        <v>32819.069999999992</v>
      </c>
    </row>
    <row r="511" spans="1:26" ht="14.25" customHeight="1" x14ac:dyDescent="0.3">
      <c r="A511" s="542" t="s">
        <v>120</v>
      </c>
      <c r="B511" s="688"/>
      <c r="C511" s="687"/>
      <c r="D511" s="659">
        <v>90745.88</v>
      </c>
      <c r="E511" s="688"/>
      <c r="F511" s="687"/>
      <c r="G511" s="659">
        <v>64804.25</v>
      </c>
      <c r="H511" s="688"/>
      <c r="I511" s="687"/>
      <c r="J511" s="659">
        <v>86033.42</v>
      </c>
      <c r="K511" s="688"/>
      <c r="L511" s="687"/>
      <c r="M511" s="659">
        <v>81429.179999999978</v>
      </c>
      <c r="N511" s="688"/>
      <c r="O511" s="687"/>
      <c r="P511" s="659">
        <v>79412.680000000022</v>
      </c>
      <c r="Q511" s="688"/>
      <c r="R511" s="687"/>
      <c r="S511" s="659">
        <v>31004.94999999999</v>
      </c>
      <c r="T511" s="688"/>
      <c r="U511" s="687"/>
      <c r="V511" s="659">
        <v>44713.920000000013</v>
      </c>
      <c r="W511" s="688"/>
      <c r="X511" s="687"/>
      <c r="Y511" s="890">
        <v>25274.689999999988</v>
      </c>
    </row>
    <row r="512" spans="1:26" ht="14.25" customHeight="1" x14ac:dyDescent="0.3">
      <c r="A512" s="541" t="s">
        <v>121</v>
      </c>
      <c r="B512" s="684"/>
      <c r="C512" s="683"/>
      <c r="D512" s="676">
        <v>116402.21</v>
      </c>
      <c r="E512" s="684"/>
      <c r="F512" s="683"/>
      <c r="G512" s="676">
        <v>37621.040000000008</v>
      </c>
      <c r="H512" s="684"/>
      <c r="I512" s="683"/>
      <c r="J512" s="676">
        <v>110944.45999999999</v>
      </c>
      <c r="K512" s="684"/>
      <c r="L512" s="683"/>
      <c r="M512" s="676">
        <v>116745.75</v>
      </c>
      <c r="N512" s="684"/>
      <c r="O512" s="683"/>
      <c r="P512" s="676">
        <v>-187024.35000000003</v>
      </c>
      <c r="Q512" s="684"/>
      <c r="R512" s="683"/>
      <c r="S512" s="676">
        <v>32585.52</v>
      </c>
      <c r="T512" s="684"/>
      <c r="U512" s="683"/>
      <c r="V512" s="676">
        <v>39199.399999999987</v>
      </c>
      <c r="W512" s="684"/>
      <c r="X512" s="683"/>
      <c r="Y512" s="889">
        <v>33828.989999999991</v>
      </c>
    </row>
    <row r="513" spans="1:26" ht="14.25" customHeight="1" x14ac:dyDescent="0.3">
      <c r="A513" s="541" t="s">
        <v>122</v>
      </c>
      <c r="B513" s="684"/>
      <c r="C513" s="683"/>
      <c r="D513" s="676">
        <v>0</v>
      </c>
      <c r="E513" s="684"/>
      <c r="F513" s="683"/>
      <c r="G513" s="676">
        <v>0</v>
      </c>
      <c r="H513" s="684"/>
      <c r="I513" s="683"/>
      <c r="J513" s="676">
        <v>0</v>
      </c>
      <c r="K513" s="684"/>
      <c r="L513" s="683"/>
      <c r="M513" s="676">
        <v>0</v>
      </c>
      <c r="N513" s="684"/>
      <c r="O513" s="683"/>
      <c r="P513" s="676">
        <v>0</v>
      </c>
      <c r="Q513" s="684"/>
      <c r="R513" s="683"/>
      <c r="S513" s="676">
        <v>15838.4</v>
      </c>
      <c r="T513" s="684"/>
      <c r="U513" s="683"/>
      <c r="V513" s="676">
        <v>15574.6</v>
      </c>
      <c r="W513" s="684"/>
      <c r="X513" s="683"/>
      <c r="Y513" s="889">
        <v>9149.14</v>
      </c>
    </row>
    <row r="514" spans="1:26" ht="14.25" customHeight="1" x14ac:dyDescent="0.3">
      <c r="A514" s="541" t="s">
        <v>56</v>
      </c>
      <c r="B514" s="684"/>
      <c r="C514" s="683"/>
      <c r="D514" s="676">
        <v>0</v>
      </c>
      <c r="E514" s="684"/>
      <c r="F514" s="683"/>
      <c r="G514" s="676">
        <v>0</v>
      </c>
      <c r="H514" s="684"/>
      <c r="I514" s="683"/>
      <c r="J514" s="676">
        <v>0</v>
      </c>
      <c r="K514" s="684"/>
      <c r="L514" s="683"/>
      <c r="M514" s="676">
        <v>0</v>
      </c>
      <c r="N514" s="684"/>
      <c r="O514" s="683"/>
      <c r="P514" s="676">
        <v>0</v>
      </c>
      <c r="Q514" s="684"/>
      <c r="R514" s="683"/>
      <c r="S514" s="676">
        <v>0</v>
      </c>
      <c r="T514" s="684"/>
      <c r="U514" s="683"/>
      <c r="V514" s="676">
        <v>0</v>
      </c>
      <c r="W514" s="684"/>
      <c r="X514" s="683"/>
      <c r="Y514" s="676">
        <v>0</v>
      </c>
    </row>
    <row r="515" spans="1:26" ht="14.25" customHeight="1" x14ac:dyDescent="0.3">
      <c r="A515" s="541" t="s">
        <v>56</v>
      </c>
      <c r="B515" s="684"/>
      <c r="C515" s="683"/>
      <c r="D515" s="676">
        <v>0</v>
      </c>
      <c r="E515" s="684"/>
      <c r="F515" s="683"/>
      <c r="G515" s="676">
        <v>0</v>
      </c>
      <c r="H515" s="684"/>
      <c r="I515" s="683"/>
      <c r="J515" s="676">
        <v>0</v>
      </c>
      <c r="K515" s="684"/>
      <c r="L515" s="683"/>
      <c r="M515" s="676">
        <v>0</v>
      </c>
      <c r="N515" s="684"/>
      <c r="O515" s="683"/>
      <c r="P515" s="676">
        <v>0</v>
      </c>
      <c r="Q515" s="684"/>
      <c r="R515" s="683"/>
      <c r="S515" s="676">
        <v>0</v>
      </c>
      <c r="T515" s="684"/>
      <c r="U515" s="683"/>
      <c r="V515" s="676">
        <v>0</v>
      </c>
      <c r="W515" s="684"/>
      <c r="X515" s="683"/>
      <c r="Y515" s="676">
        <v>0</v>
      </c>
    </row>
    <row r="516" spans="1:26" ht="14.25" customHeight="1" x14ac:dyDescent="0.3">
      <c r="A516" s="541" t="s">
        <v>56</v>
      </c>
      <c r="B516" s="684"/>
      <c r="C516" s="683"/>
      <c r="D516" s="676">
        <v>0</v>
      </c>
      <c r="E516" s="684"/>
      <c r="F516" s="683"/>
      <c r="G516" s="676">
        <v>0</v>
      </c>
      <c r="H516" s="684"/>
      <c r="I516" s="683"/>
      <c r="J516" s="676">
        <v>0</v>
      </c>
      <c r="K516" s="684"/>
      <c r="L516" s="683"/>
      <c r="M516" s="676">
        <v>0</v>
      </c>
      <c r="N516" s="684"/>
      <c r="O516" s="683"/>
      <c r="P516" s="676">
        <v>0</v>
      </c>
      <c r="Q516" s="684"/>
      <c r="R516" s="683"/>
      <c r="S516" s="676">
        <v>0</v>
      </c>
      <c r="T516" s="684"/>
      <c r="U516" s="683"/>
      <c r="V516" s="676">
        <v>0</v>
      </c>
      <c r="W516" s="684"/>
      <c r="X516" s="683"/>
      <c r="Y516" s="676">
        <v>0</v>
      </c>
    </row>
    <row r="517" spans="1:26" ht="14.25" customHeight="1" x14ac:dyDescent="0.3">
      <c r="A517" s="542" t="s">
        <v>123</v>
      </c>
      <c r="B517" s="688"/>
      <c r="C517" s="687"/>
      <c r="D517" s="659">
        <v>47864.110000000008</v>
      </c>
      <c r="E517" s="688"/>
      <c r="F517" s="687"/>
      <c r="G517" s="659">
        <v>18480.849999999999</v>
      </c>
      <c r="H517" s="688"/>
      <c r="I517" s="687"/>
      <c r="J517" s="659">
        <v>23222.380000000005</v>
      </c>
      <c r="K517" s="688"/>
      <c r="L517" s="687"/>
      <c r="M517" s="659">
        <v>42869.34</v>
      </c>
      <c r="N517" s="688"/>
      <c r="O517" s="687"/>
      <c r="P517" s="659">
        <v>33068.74</v>
      </c>
      <c r="Q517" s="688"/>
      <c r="R517" s="687"/>
      <c r="S517" s="659">
        <v>39858.820000000007</v>
      </c>
      <c r="T517" s="688"/>
      <c r="U517" s="687"/>
      <c r="V517" s="659">
        <v>40786.89</v>
      </c>
      <c r="W517" s="688"/>
      <c r="X517" s="687"/>
      <c r="Y517" s="659">
        <v>26693.459999999985</v>
      </c>
    </row>
    <row r="518" spans="1:26" ht="14.25" customHeight="1" x14ac:dyDescent="0.3">
      <c r="A518" s="541" t="s">
        <v>124</v>
      </c>
      <c r="B518" s="684"/>
      <c r="C518" s="683"/>
      <c r="D518" s="676">
        <v>66816.67</v>
      </c>
      <c r="E518" s="684"/>
      <c r="F518" s="683"/>
      <c r="G518" s="676">
        <v>43097.859999999993</v>
      </c>
      <c r="H518" s="684"/>
      <c r="I518" s="683"/>
      <c r="J518" s="676">
        <v>51182.62000000001</v>
      </c>
      <c r="K518" s="684"/>
      <c r="L518" s="683"/>
      <c r="M518" s="676">
        <v>60563.68</v>
      </c>
      <c r="N518" s="684"/>
      <c r="O518" s="683"/>
      <c r="P518" s="676">
        <v>53959.110000000008</v>
      </c>
      <c r="Q518" s="684"/>
      <c r="R518" s="683"/>
      <c r="S518" s="676">
        <v>50033.9</v>
      </c>
      <c r="T518" s="684"/>
      <c r="U518" s="683"/>
      <c r="V518" s="676">
        <v>50179.549999999996</v>
      </c>
      <c r="W518" s="684"/>
      <c r="X518" s="683"/>
      <c r="Y518" s="676">
        <v>46233.479999999996</v>
      </c>
    </row>
    <row r="519" spans="1:26" ht="14.25" customHeight="1" x14ac:dyDescent="0.3">
      <c r="A519" s="541" t="s">
        <v>125</v>
      </c>
      <c r="B519" s="684"/>
      <c r="C519" s="683"/>
      <c r="D519" s="676">
        <v>24477.149999999998</v>
      </c>
      <c r="E519" s="684"/>
      <c r="F519" s="683"/>
      <c r="G519" s="676">
        <v>44759.29</v>
      </c>
      <c r="H519" s="684"/>
      <c r="I519" s="683"/>
      <c r="J519" s="676">
        <v>11145.55</v>
      </c>
      <c r="K519" s="684"/>
      <c r="L519" s="683"/>
      <c r="M519" s="676">
        <v>18803.080000000002</v>
      </c>
      <c r="N519" s="684"/>
      <c r="O519" s="683"/>
      <c r="P519" s="676">
        <v>9068.5799999999945</v>
      </c>
      <c r="Q519" s="684"/>
      <c r="R519" s="683"/>
      <c r="S519" s="676">
        <v>9835.4499999999989</v>
      </c>
      <c r="T519" s="684"/>
      <c r="U519" s="683"/>
      <c r="V519" s="676">
        <v>10900.640000000003</v>
      </c>
      <c r="W519" s="684"/>
      <c r="X519" s="683"/>
      <c r="Y519" s="676">
        <v>7310.7800000000016</v>
      </c>
    </row>
    <row r="520" spans="1:26" ht="14.25" customHeight="1" x14ac:dyDescent="0.3">
      <c r="A520" s="541" t="s">
        <v>126</v>
      </c>
      <c r="B520" s="684"/>
      <c r="C520" s="683"/>
      <c r="D520" s="676">
        <v>1562.94</v>
      </c>
      <c r="E520" s="684"/>
      <c r="F520" s="683"/>
      <c r="G520" s="676">
        <v>1527.2900000000002</v>
      </c>
      <c r="H520" s="684"/>
      <c r="I520" s="683"/>
      <c r="J520" s="676">
        <v>16408.73</v>
      </c>
      <c r="K520" s="684"/>
      <c r="L520" s="683"/>
      <c r="M520" s="676">
        <v>9114.34</v>
      </c>
      <c r="N520" s="684"/>
      <c r="O520" s="683"/>
      <c r="P520" s="676">
        <v>9645</v>
      </c>
      <c r="Q520" s="684"/>
      <c r="R520" s="683"/>
      <c r="S520" s="676">
        <v>15074.720000000001</v>
      </c>
      <c r="T520" s="684"/>
      <c r="U520" s="683"/>
      <c r="V520" s="676">
        <v>11635.760000000002</v>
      </c>
      <c r="W520" s="684"/>
      <c r="X520" s="683"/>
      <c r="Y520" s="676">
        <v>15034.749999999998</v>
      </c>
    </row>
    <row r="521" spans="1:26" ht="14.25" customHeight="1" x14ac:dyDescent="0.35">
      <c r="A521" s="465" t="s">
        <v>56</v>
      </c>
      <c r="B521" s="684"/>
      <c r="C521" s="683"/>
      <c r="D521" s="676">
        <v>0</v>
      </c>
      <c r="E521" s="684"/>
      <c r="F521" s="683"/>
      <c r="G521" s="676">
        <v>0</v>
      </c>
      <c r="H521" s="684"/>
      <c r="I521" s="683"/>
      <c r="J521" s="676">
        <v>0</v>
      </c>
      <c r="K521" s="684"/>
      <c r="L521" s="683"/>
      <c r="M521" s="676">
        <v>0</v>
      </c>
      <c r="N521" s="684"/>
      <c r="O521" s="683"/>
      <c r="P521" s="676">
        <v>0</v>
      </c>
      <c r="Q521" s="684"/>
      <c r="R521" s="683"/>
      <c r="S521" s="676">
        <v>0</v>
      </c>
      <c r="T521" s="684"/>
      <c r="U521" s="683"/>
      <c r="V521" s="676">
        <v>0</v>
      </c>
      <c r="W521" s="684"/>
      <c r="X521" s="683"/>
      <c r="Y521" s="676">
        <v>0</v>
      </c>
    </row>
    <row r="522" spans="1:26" ht="14.25" customHeight="1" x14ac:dyDescent="0.3">
      <c r="A522" s="690" t="s">
        <v>127</v>
      </c>
      <c r="B522" s="694">
        <v>0.47232029515617929</v>
      </c>
      <c r="C522" s="699"/>
      <c r="D522" s="693">
        <v>393643.32</v>
      </c>
      <c r="E522" s="694">
        <v>0.36381213868140916</v>
      </c>
      <c r="F522" s="699"/>
      <c r="G522" s="693">
        <v>274553.64999999997</v>
      </c>
      <c r="H522" s="694">
        <v>0.34806992690538535</v>
      </c>
      <c r="I522" s="699"/>
      <c r="J522" s="693">
        <v>330448.40999999997</v>
      </c>
      <c r="K522" s="694">
        <v>0.35856911480690828</v>
      </c>
      <c r="L522" s="699"/>
      <c r="M522" s="693">
        <v>396135.44</v>
      </c>
      <c r="N522" s="694">
        <v>0.14457795001345364</v>
      </c>
      <c r="O522" s="699"/>
      <c r="P522" s="693">
        <v>114803.45999999996</v>
      </c>
      <c r="Q522" s="694">
        <v>0.38981953319933388</v>
      </c>
      <c r="R522" s="699"/>
      <c r="S522" s="693">
        <v>266264.40000000002</v>
      </c>
      <c r="T522" s="694">
        <v>0.46449925567879935</v>
      </c>
      <c r="U522" s="699"/>
      <c r="V522" s="693">
        <v>274285.77</v>
      </c>
      <c r="W522" s="694">
        <v>0.44587614095053318</v>
      </c>
      <c r="X522" s="699"/>
      <c r="Y522" s="693">
        <v>209902.06999999992</v>
      </c>
    </row>
    <row r="523" spans="1:26" ht="14.25" customHeight="1" x14ac:dyDescent="0.3">
      <c r="A523" s="633" t="s">
        <v>128</v>
      </c>
      <c r="B523" s="703"/>
      <c r="C523" s="704"/>
      <c r="D523" s="702">
        <v>4139.41</v>
      </c>
      <c r="E523" s="703"/>
      <c r="F523" s="704"/>
      <c r="G523" s="702">
        <v>3961.6500000000005</v>
      </c>
      <c r="H523" s="703"/>
      <c r="I523" s="704"/>
      <c r="J523" s="702">
        <v>4607.3100000000004</v>
      </c>
      <c r="K523" s="703"/>
      <c r="L523" s="704"/>
      <c r="M523" s="702">
        <v>6540.98</v>
      </c>
      <c r="N523" s="703"/>
      <c r="O523" s="704"/>
      <c r="P523" s="702">
        <v>4308.08</v>
      </c>
      <c r="Q523" s="703"/>
      <c r="R523" s="704"/>
      <c r="S523" s="702">
        <v>6271.84</v>
      </c>
      <c r="T523" s="703"/>
      <c r="U523" s="704"/>
      <c r="V523" s="702">
        <v>2511.9599999999987</v>
      </c>
      <c r="W523" s="703"/>
      <c r="X523" s="704"/>
      <c r="Y523" s="702">
        <v>2789.2900000000009</v>
      </c>
    </row>
    <row r="524" spans="1:26" ht="14.25" customHeight="1" x14ac:dyDescent="0.3">
      <c r="A524" s="541" t="s">
        <v>129</v>
      </c>
      <c r="B524" s="684"/>
      <c r="C524" s="683"/>
      <c r="D524" s="676">
        <v>877.55</v>
      </c>
      <c r="E524" s="684"/>
      <c r="F524" s="683"/>
      <c r="G524" s="676">
        <v>1990.19</v>
      </c>
      <c r="H524" s="684"/>
      <c r="I524" s="683"/>
      <c r="J524" s="676">
        <v>5788.05</v>
      </c>
      <c r="K524" s="684"/>
      <c r="L524" s="683"/>
      <c r="M524" s="676">
        <v>1617.42</v>
      </c>
      <c r="N524" s="684"/>
      <c r="O524" s="683"/>
      <c r="P524" s="676">
        <v>2029.0100000000002</v>
      </c>
      <c r="Q524" s="684"/>
      <c r="R524" s="683"/>
      <c r="S524" s="676">
        <v>10852.849999999999</v>
      </c>
      <c r="T524" s="684"/>
      <c r="U524" s="683"/>
      <c r="V524" s="676">
        <v>9621.94</v>
      </c>
      <c r="W524" s="684"/>
      <c r="X524" s="683"/>
      <c r="Y524" s="676">
        <v>4099.07</v>
      </c>
    </row>
    <row r="525" spans="1:26" ht="14.25" customHeight="1" x14ac:dyDescent="0.3">
      <c r="A525" s="542" t="s">
        <v>130</v>
      </c>
      <c r="B525" s="688"/>
      <c r="C525" s="687"/>
      <c r="D525" s="659">
        <v>20653.960000000003</v>
      </c>
      <c r="E525" s="688"/>
      <c r="F525" s="687"/>
      <c r="G525" s="659">
        <v>-3379.5099999999998</v>
      </c>
      <c r="H525" s="688"/>
      <c r="I525" s="687"/>
      <c r="J525" s="659">
        <v>44489.08</v>
      </c>
      <c r="K525" s="688"/>
      <c r="L525" s="687"/>
      <c r="M525" s="659">
        <v>21196.879999999994</v>
      </c>
      <c r="N525" s="688"/>
      <c r="O525" s="687"/>
      <c r="P525" s="659">
        <v>34265.300000000003</v>
      </c>
      <c r="Q525" s="688"/>
      <c r="R525" s="687"/>
      <c r="S525" s="659">
        <v>28002.070000000007</v>
      </c>
      <c r="T525" s="688"/>
      <c r="U525" s="687"/>
      <c r="V525" s="659">
        <v>23770.319999999992</v>
      </c>
      <c r="W525" s="688"/>
      <c r="X525" s="687"/>
      <c r="Y525" s="659">
        <v>25757.210000000014</v>
      </c>
    </row>
    <row r="526" spans="1:26" ht="14.25" customHeight="1" x14ac:dyDescent="0.3">
      <c r="A526" s="541" t="s">
        <v>131</v>
      </c>
      <c r="B526" s="684"/>
      <c r="C526" s="683"/>
      <c r="D526" s="676">
        <v>14092.97</v>
      </c>
      <c r="E526" s="684"/>
      <c r="F526" s="683"/>
      <c r="G526" s="676">
        <v>6980.829999999999</v>
      </c>
      <c r="H526" s="684"/>
      <c r="I526" s="683"/>
      <c r="J526" s="676">
        <v>10237.830000000002</v>
      </c>
      <c r="K526" s="684"/>
      <c r="L526" s="683"/>
      <c r="M526" s="676">
        <v>12104.81</v>
      </c>
      <c r="N526" s="684"/>
      <c r="O526" s="683"/>
      <c r="P526" s="676">
        <v>11827.100000000002</v>
      </c>
      <c r="Q526" s="684"/>
      <c r="R526" s="683"/>
      <c r="S526" s="676">
        <v>11490.779999999997</v>
      </c>
      <c r="T526" s="684"/>
      <c r="U526" s="683"/>
      <c r="V526" s="676">
        <v>14959.69</v>
      </c>
      <c r="W526" s="684"/>
      <c r="X526" s="683"/>
      <c r="Y526" s="676">
        <v>14103.610000000004</v>
      </c>
    </row>
    <row r="527" spans="1:26" ht="14.25" customHeight="1" x14ac:dyDescent="0.3">
      <c r="A527" s="541" t="s">
        <v>132</v>
      </c>
      <c r="B527" s="684"/>
      <c r="C527" s="683"/>
      <c r="D527" s="676">
        <v>4213.22</v>
      </c>
      <c r="E527" s="684"/>
      <c r="F527" s="683"/>
      <c r="G527" s="676">
        <v>11235.09</v>
      </c>
      <c r="H527" s="684"/>
      <c r="I527" s="683"/>
      <c r="J527" s="676">
        <v>13558.75</v>
      </c>
      <c r="K527" s="684"/>
      <c r="L527" s="683"/>
      <c r="M527" s="676">
        <v>33532.979999999996</v>
      </c>
      <c r="N527" s="684"/>
      <c r="O527" s="683"/>
      <c r="P527" s="676">
        <v>4732.3399999999956</v>
      </c>
      <c r="Q527" s="684"/>
      <c r="R527" s="683"/>
      <c r="S527" s="676">
        <v>2032.8400000000006</v>
      </c>
      <c r="T527" s="684"/>
      <c r="U527" s="683"/>
      <c r="V527" s="676">
        <v>2282.8000000000025</v>
      </c>
      <c r="W527" s="684"/>
      <c r="X527" s="683"/>
      <c r="Y527" s="676">
        <v>3034.8699999999967</v>
      </c>
    </row>
    <row r="528" spans="1:26" ht="14.25" customHeight="1" x14ac:dyDescent="0.3">
      <c r="A528" s="541" t="s">
        <v>133</v>
      </c>
      <c r="B528" s="684"/>
      <c r="C528" s="683"/>
      <c r="D528" s="676">
        <v>41342.78</v>
      </c>
      <c r="E528" s="684"/>
      <c r="F528" s="683"/>
      <c r="G528" s="676">
        <v>26394.83</v>
      </c>
      <c r="H528" s="684"/>
      <c r="I528" s="683"/>
      <c r="J528" s="676">
        <v>36188.189999999995</v>
      </c>
      <c r="K528" s="684"/>
      <c r="L528" s="683"/>
      <c r="M528" s="676">
        <v>31238.799999999992</v>
      </c>
      <c r="N528" s="684"/>
      <c r="O528" s="683"/>
      <c r="P528" s="676">
        <v>23480.410000000011</v>
      </c>
      <c r="Q528" s="684"/>
      <c r="R528" s="683"/>
      <c r="S528" s="676">
        <v>32596.999999999989</v>
      </c>
      <c r="T528" s="684"/>
      <c r="U528" s="683"/>
      <c r="V528" s="676">
        <v>22492.410000000007</v>
      </c>
      <c r="W528" s="684"/>
      <c r="X528" s="683"/>
      <c r="Y528" s="889">
        <v>18156.589999999997</v>
      </c>
      <c r="Z528" s="5" t="s">
        <v>3550</v>
      </c>
    </row>
    <row r="529" spans="1:26" ht="14.25" customHeight="1" x14ac:dyDescent="0.3">
      <c r="A529" s="633" t="s">
        <v>173</v>
      </c>
      <c r="B529" s="703"/>
      <c r="C529" s="704"/>
      <c r="D529" s="702">
        <v>0</v>
      </c>
      <c r="E529" s="703"/>
      <c r="F529" s="704"/>
      <c r="G529" s="702">
        <v>0</v>
      </c>
      <c r="H529" s="703"/>
      <c r="I529" s="704"/>
      <c r="J529" s="702">
        <v>0</v>
      </c>
      <c r="K529" s="703"/>
      <c r="L529" s="704"/>
      <c r="M529" s="702">
        <v>0</v>
      </c>
      <c r="N529" s="703"/>
      <c r="O529" s="704"/>
      <c r="P529" s="702">
        <v>0</v>
      </c>
      <c r="Q529" s="703"/>
      <c r="R529" s="704"/>
      <c r="S529" s="702">
        <v>0</v>
      </c>
      <c r="T529" s="703"/>
      <c r="U529" s="704"/>
      <c r="V529" s="702">
        <v>0</v>
      </c>
      <c r="W529" s="703"/>
      <c r="X529" s="704"/>
      <c r="Y529" s="702">
        <v>0</v>
      </c>
    </row>
    <row r="530" spans="1:26" ht="14.25" customHeight="1" x14ac:dyDescent="0.3">
      <c r="A530" s="541" t="s">
        <v>134</v>
      </c>
      <c r="B530" s="684"/>
      <c r="C530" s="683"/>
      <c r="D530" s="676">
        <v>5674.63</v>
      </c>
      <c r="E530" s="684"/>
      <c r="F530" s="683"/>
      <c r="G530" s="676">
        <v>8858.9399999999987</v>
      </c>
      <c r="H530" s="684"/>
      <c r="I530" s="683"/>
      <c r="J530" s="676">
        <v>7663.89</v>
      </c>
      <c r="K530" s="684"/>
      <c r="L530" s="683"/>
      <c r="M530" s="676">
        <v>5446.4100000000017</v>
      </c>
      <c r="N530" s="684"/>
      <c r="O530" s="683"/>
      <c r="P530" s="676">
        <v>21427.39</v>
      </c>
      <c r="Q530" s="684"/>
      <c r="R530" s="683"/>
      <c r="S530" s="676">
        <v>22507.360000000001</v>
      </c>
      <c r="T530" s="684"/>
      <c r="U530" s="683"/>
      <c r="V530" s="676">
        <v>11835.479999999996</v>
      </c>
      <c r="W530" s="684"/>
      <c r="X530" s="683"/>
      <c r="Y530" s="676">
        <v>9028.5200000000077</v>
      </c>
    </row>
    <row r="531" spans="1:26" ht="14.25" customHeight="1" x14ac:dyDescent="0.3">
      <c r="A531" s="541" t="s">
        <v>135</v>
      </c>
      <c r="B531" s="684"/>
      <c r="C531" s="683"/>
      <c r="D531" s="676">
        <v>0</v>
      </c>
      <c r="E531" s="684"/>
      <c r="F531" s="683"/>
      <c r="G531" s="676">
        <v>0</v>
      </c>
      <c r="H531" s="684"/>
      <c r="I531" s="683"/>
      <c r="J531" s="676">
        <v>0</v>
      </c>
      <c r="K531" s="684"/>
      <c r="L531" s="683"/>
      <c r="M531" s="676">
        <v>0</v>
      </c>
      <c r="N531" s="684"/>
      <c r="O531" s="683"/>
      <c r="P531" s="676">
        <v>0</v>
      </c>
      <c r="Q531" s="684"/>
      <c r="R531" s="683"/>
      <c r="S531" s="676">
        <v>0</v>
      </c>
      <c r="T531" s="684"/>
      <c r="U531" s="683"/>
      <c r="V531" s="676">
        <v>0</v>
      </c>
      <c r="W531" s="684"/>
      <c r="X531" s="683"/>
      <c r="Y531" s="676">
        <v>2181.89</v>
      </c>
    </row>
    <row r="532" spans="1:26" ht="14.25" customHeight="1" x14ac:dyDescent="0.3">
      <c r="A532" s="541" t="s">
        <v>136</v>
      </c>
      <c r="B532" s="684"/>
      <c r="C532" s="683"/>
      <c r="D532" s="676">
        <v>5153.01</v>
      </c>
      <c r="E532" s="684"/>
      <c r="F532" s="683"/>
      <c r="G532" s="676">
        <v>3912.0200000000004</v>
      </c>
      <c r="H532" s="684"/>
      <c r="I532" s="683"/>
      <c r="J532" s="676">
        <v>8173.8600000000006</v>
      </c>
      <c r="K532" s="684"/>
      <c r="L532" s="683"/>
      <c r="M532" s="676">
        <v>6284.49</v>
      </c>
      <c r="N532" s="684"/>
      <c r="O532" s="683"/>
      <c r="P532" s="676">
        <v>6560.6499999999987</v>
      </c>
      <c r="Q532" s="684"/>
      <c r="R532" s="683"/>
      <c r="S532" s="676">
        <v>4714.5300000000016</v>
      </c>
      <c r="T532" s="684"/>
      <c r="U532" s="683"/>
      <c r="V532" s="676">
        <v>2223.4799999999982</v>
      </c>
      <c r="W532" s="684"/>
      <c r="X532" s="683"/>
      <c r="Y532" s="676">
        <v>5152.3700000000017</v>
      </c>
    </row>
    <row r="533" spans="1:26" ht="14.25" customHeight="1" x14ac:dyDescent="0.3">
      <c r="A533" s="541" t="s">
        <v>137</v>
      </c>
      <c r="B533" s="684"/>
      <c r="C533" s="683"/>
      <c r="D533" s="676">
        <v>1272.3400000000001</v>
      </c>
      <c r="E533" s="684"/>
      <c r="F533" s="683"/>
      <c r="G533" s="676">
        <v>854.17000000000007</v>
      </c>
      <c r="H533" s="684"/>
      <c r="I533" s="683"/>
      <c r="J533" s="676">
        <v>1009.06</v>
      </c>
      <c r="K533" s="684"/>
      <c r="L533" s="683"/>
      <c r="M533" s="676">
        <v>1181.25</v>
      </c>
      <c r="N533" s="684"/>
      <c r="O533" s="683"/>
      <c r="P533" s="676">
        <v>4825.67</v>
      </c>
      <c r="Q533" s="684"/>
      <c r="R533" s="683"/>
      <c r="S533" s="676">
        <v>1747.7600000000002</v>
      </c>
      <c r="T533" s="684"/>
      <c r="U533" s="683"/>
      <c r="V533" s="676">
        <v>2285.6500000000005</v>
      </c>
      <c r="W533" s="684"/>
      <c r="X533" s="683"/>
      <c r="Y533" s="676">
        <v>2296.1399999999994</v>
      </c>
    </row>
    <row r="534" spans="1:26" ht="14.25" customHeight="1" x14ac:dyDescent="0.3">
      <c r="A534" s="541" t="s">
        <v>138</v>
      </c>
      <c r="B534" s="684"/>
      <c r="C534" s="683"/>
      <c r="D534" s="676">
        <v>5975.57</v>
      </c>
      <c r="E534" s="684"/>
      <c r="F534" s="683"/>
      <c r="G534" s="676">
        <v>7700.73</v>
      </c>
      <c r="H534" s="684"/>
      <c r="I534" s="683"/>
      <c r="J534" s="676">
        <v>6412.5599999999995</v>
      </c>
      <c r="K534" s="684"/>
      <c r="L534" s="683"/>
      <c r="M534" s="676">
        <v>7472.3799999999992</v>
      </c>
      <c r="N534" s="684"/>
      <c r="O534" s="683"/>
      <c r="P534" s="676">
        <v>6534.5600000000022</v>
      </c>
      <c r="Q534" s="684"/>
      <c r="R534" s="683"/>
      <c r="S534" s="676">
        <v>6433.4199999999992</v>
      </c>
      <c r="T534" s="684"/>
      <c r="U534" s="683"/>
      <c r="V534" s="676">
        <v>4919.7100000000019</v>
      </c>
      <c r="W534" s="684"/>
      <c r="X534" s="683"/>
      <c r="Y534" s="889">
        <v>2907.1199999999985</v>
      </c>
      <c r="Z534" s="5" t="s">
        <v>3550</v>
      </c>
    </row>
    <row r="535" spans="1:26" ht="14.25" customHeight="1" x14ac:dyDescent="0.3">
      <c r="A535" s="541" t="s">
        <v>139</v>
      </c>
      <c r="B535" s="684"/>
      <c r="C535" s="683"/>
      <c r="D535" s="676">
        <v>9424.0499999999993</v>
      </c>
      <c r="E535" s="684"/>
      <c r="F535" s="683"/>
      <c r="G535" s="676">
        <v>18789.039999999997</v>
      </c>
      <c r="H535" s="684"/>
      <c r="I535" s="683"/>
      <c r="J535" s="676">
        <v>5697.67</v>
      </c>
      <c r="K535" s="684"/>
      <c r="L535" s="683"/>
      <c r="M535" s="676">
        <v>6686.2100000000009</v>
      </c>
      <c r="N535" s="684"/>
      <c r="O535" s="683"/>
      <c r="P535" s="676">
        <v>11652.52</v>
      </c>
      <c r="Q535" s="684"/>
      <c r="R535" s="683"/>
      <c r="S535" s="676">
        <v>9558.7600000000057</v>
      </c>
      <c r="T535" s="684"/>
      <c r="U535" s="683"/>
      <c r="V535" s="676">
        <v>7530.1099999999979</v>
      </c>
      <c r="W535" s="684"/>
      <c r="X535" s="683"/>
      <c r="Y535" s="676">
        <v>9302.32</v>
      </c>
    </row>
    <row r="536" spans="1:26" ht="14.25" customHeight="1" x14ac:dyDescent="0.3">
      <c r="A536" s="541" t="s">
        <v>140</v>
      </c>
      <c r="B536" s="684"/>
      <c r="C536" s="683"/>
      <c r="D536" s="676">
        <v>2591.1099999999997</v>
      </c>
      <c r="E536" s="684"/>
      <c r="F536" s="683"/>
      <c r="G536" s="676">
        <v>5569.2800000000007</v>
      </c>
      <c r="H536" s="684"/>
      <c r="I536" s="683"/>
      <c r="J536" s="676">
        <v>8472.2099999999991</v>
      </c>
      <c r="K536" s="684"/>
      <c r="L536" s="683"/>
      <c r="M536" s="676">
        <v>2625.3099999999995</v>
      </c>
      <c r="N536" s="684"/>
      <c r="O536" s="683"/>
      <c r="P536" s="676">
        <v>7382.97</v>
      </c>
      <c r="Q536" s="684"/>
      <c r="R536" s="683"/>
      <c r="S536" s="676">
        <v>1447.5299999999988</v>
      </c>
      <c r="T536" s="684"/>
      <c r="U536" s="683"/>
      <c r="V536" s="676">
        <v>3841.74</v>
      </c>
      <c r="W536" s="684"/>
      <c r="X536" s="683"/>
      <c r="Y536" s="676">
        <v>1736</v>
      </c>
    </row>
    <row r="537" spans="1:26" ht="14.25" customHeight="1" x14ac:dyDescent="0.3">
      <c r="A537" s="541" t="s">
        <v>141</v>
      </c>
      <c r="B537" s="684"/>
      <c r="C537" s="683"/>
      <c r="D537" s="676">
        <v>1903.01</v>
      </c>
      <c r="E537" s="684"/>
      <c r="F537" s="683"/>
      <c r="G537" s="676">
        <v>6131.08</v>
      </c>
      <c r="H537" s="684"/>
      <c r="I537" s="683"/>
      <c r="J537" s="676">
        <v>2412.5699999999997</v>
      </c>
      <c r="K537" s="684"/>
      <c r="L537" s="683"/>
      <c r="M537" s="676">
        <v>6766.3199999999988</v>
      </c>
      <c r="N537" s="684"/>
      <c r="O537" s="683"/>
      <c r="P537" s="676">
        <v>5917.8099999999995</v>
      </c>
      <c r="Q537" s="684"/>
      <c r="R537" s="683"/>
      <c r="S537" s="676">
        <v>5378.2200000000012</v>
      </c>
      <c r="T537" s="684"/>
      <c r="U537" s="683"/>
      <c r="V537" s="676">
        <v>4992.6399999999994</v>
      </c>
      <c r="W537" s="684"/>
      <c r="X537" s="683"/>
      <c r="Y537" s="676">
        <v>4831.4800000000014</v>
      </c>
      <c r="Z537" s="5"/>
    </row>
    <row r="538" spans="1:26" ht="14.25" customHeight="1" x14ac:dyDescent="0.3">
      <c r="A538" s="541" t="s">
        <v>984</v>
      </c>
      <c r="B538" s="684"/>
      <c r="C538" s="683"/>
      <c r="D538" s="676">
        <v>0</v>
      </c>
      <c r="E538" s="684"/>
      <c r="F538" s="683"/>
      <c r="G538" s="676">
        <v>0</v>
      </c>
      <c r="H538" s="684"/>
      <c r="I538" s="683"/>
      <c r="J538" s="676">
        <v>0</v>
      </c>
      <c r="K538" s="684"/>
      <c r="L538" s="683"/>
      <c r="M538" s="676">
        <v>0</v>
      </c>
      <c r="N538" s="684"/>
      <c r="O538" s="683"/>
      <c r="P538" s="676">
        <v>1516.27</v>
      </c>
      <c r="Q538" s="684"/>
      <c r="R538" s="683"/>
      <c r="S538" s="676">
        <v>3923.52</v>
      </c>
      <c r="T538" s="684"/>
      <c r="U538" s="683"/>
      <c r="V538" s="676">
        <v>3075.0000000000009</v>
      </c>
      <c r="W538" s="684"/>
      <c r="X538" s="683"/>
      <c r="Y538" s="676">
        <v>3356.1899999999987</v>
      </c>
    </row>
    <row r="539" spans="1:26" ht="14.25" customHeight="1" x14ac:dyDescent="0.3">
      <c r="A539" s="541" t="s">
        <v>56</v>
      </c>
      <c r="B539" s="684"/>
      <c r="C539" s="683"/>
      <c r="D539" s="676">
        <v>0</v>
      </c>
      <c r="E539" s="684"/>
      <c r="F539" s="683"/>
      <c r="G539" s="676">
        <v>0</v>
      </c>
      <c r="H539" s="684"/>
      <c r="I539" s="683"/>
      <c r="J539" s="676">
        <v>0</v>
      </c>
      <c r="K539" s="684"/>
      <c r="L539" s="683"/>
      <c r="M539" s="676">
        <v>0</v>
      </c>
      <c r="N539" s="684"/>
      <c r="O539" s="683"/>
      <c r="P539" s="676">
        <v>0</v>
      </c>
      <c r="Q539" s="684"/>
      <c r="R539" s="683"/>
      <c r="S539" s="676">
        <v>0</v>
      </c>
      <c r="T539" s="684"/>
      <c r="U539" s="683"/>
      <c r="V539" s="676">
        <v>0</v>
      </c>
      <c r="W539" s="684"/>
      <c r="X539" s="683"/>
      <c r="Y539" s="676">
        <v>0</v>
      </c>
    </row>
    <row r="540" spans="1:26" ht="14.25" customHeight="1" x14ac:dyDescent="0.3">
      <c r="A540" s="541" t="s">
        <v>56</v>
      </c>
      <c r="B540" s="684"/>
      <c r="C540" s="683"/>
      <c r="D540" s="676">
        <v>0</v>
      </c>
      <c r="E540" s="684"/>
      <c r="F540" s="683"/>
      <c r="G540" s="676">
        <v>0</v>
      </c>
      <c r="H540" s="684"/>
      <c r="I540" s="683"/>
      <c r="J540" s="676">
        <v>0</v>
      </c>
      <c r="K540" s="684"/>
      <c r="L540" s="683"/>
      <c r="M540" s="676">
        <v>0</v>
      </c>
      <c r="N540" s="684"/>
      <c r="O540" s="683"/>
      <c r="P540" s="676">
        <v>0</v>
      </c>
      <c r="Q540" s="684"/>
      <c r="R540" s="683"/>
      <c r="S540" s="676">
        <v>0</v>
      </c>
      <c r="T540" s="684"/>
      <c r="U540" s="683"/>
      <c r="V540" s="676">
        <v>0</v>
      </c>
      <c r="W540" s="684"/>
      <c r="X540" s="683"/>
      <c r="Y540" s="676">
        <v>0</v>
      </c>
    </row>
    <row r="541" spans="1:26" ht="14.25" customHeight="1" x14ac:dyDescent="0.3">
      <c r="A541" s="690" t="s">
        <v>142</v>
      </c>
      <c r="B541" s="694">
        <v>0.14076092768711762</v>
      </c>
      <c r="C541" s="691"/>
      <c r="D541" s="693">
        <v>117313.61</v>
      </c>
      <c r="E541" s="694">
        <v>0.13118309591334626</v>
      </c>
      <c r="F541" s="691"/>
      <c r="G541" s="693">
        <v>98998.34</v>
      </c>
      <c r="H541" s="694">
        <v>0.16296116208747044</v>
      </c>
      <c r="I541" s="691"/>
      <c r="J541" s="693">
        <v>154711.03</v>
      </c>
      <c r="K541" s="694">
        <v>0.12916225653742194</v>
      </c>
      <c r="L541" s="691"/>
      <c r="M541" s="693">
        <v>142694.24</v>
      </c>
      <c r="N541" s="694">
        <v>0.18444477305132118</v>
      </c>
      <c r="O541" s="691"/>
      <c r="P541" s="693">
        <v>146460.07999999999</v>
      </c>
      <c r="Q541" s="694">
        <v>0.21515187938486569</v>
      </c>
      <c r="R541" s="691"/>
      <c r="S541" s="693">
        <v>146958.47999999998</v>
      </c>
      <c r="T541" s="694">
        <v>0.19702518431229826</v>
      </c>
      <c r="U541" s="691"/>
      <c r="V541" s="693">
        <v>116342.93000000001</v>
      </c>
      <c r="W541" s="694">
        <v>0.23097105852671118</v>
      </c>
      <c r="X541" s="691"/>
      <c r="Y541" s="693">
        <v>108732.67</v>
      </c>
    </row>
    <row r="542" spans="1:26" ht="14.25" customHeight="1" x14ac:dyDescent="0.3">
      <c r="A542" s="541" t="s">
        <v>199</v>
      </c>
      <c r="B542" s="684"/>
      <c r="C542" s="683"/>
      <c r="D542" s="676">
        <v>80813.729999999981</v>
      </c>
      <c r="E542" s="684"/>
      <c r="F542" s="683"/>
      <c r="G542" s="676">
        <v>81863.729999999981</v>
      </c>
      <c r="H542" s="684"/>
      <c r="I542" s="683"/>
      <c r="J542" s="676">
        <v>84278.210000000036</v>
      </c>
      <c r="K542" s="684"/>
      <c r="L542" s="683"/>
      <c r="M542" s="676">
        <v>81202</v>
      </c>
      <c r="N542" s="684"/>
      <c r="O542" s="683"/>
      <c r="P542" s="676">
        <v>81202</v>
      </c>
      <c r="Q542" s="684"/>
      <c r="R542" s="683"/>
      <c r="S542" s="676">
        <v>70848</v>
      </c>
      <c r="T542" s="684"/>
      <c r="U542" s="683"/>
      <c r="V542" s="676">
        <v>71050</v>
      </c>
      <c r="W542" s="684"/>
      <c r="X542" s="683"/>
      <c r="Y542" s="676">
        <v>71253.999999999985</v>
      </c>
    </row>
    <row r="543" spans="1:26" ht="14.25" customHeight="1" x14ac:dyDescent="0.3">
      <c r="A543" s="541" t="s">
        <v>200</v>
      </c>
      <c r="B543" s="684"/>
      <c r="C543" s="683"/>
      <c r="D543" s="676">
        <v>12300</v>
      </c>
      <c r="E543" s="684"/>
      <c r="F543" s="683"/>
      <c r="G543" s="676">
        <v>12300</v>
      </c>
      <c r="H543" s="684"/>
      <c r="I543" s="683"/>
      <c r="J543" s="676">
        <v>7350</v>
      </c>
      <c r="K543" s="684"/>
      <c r="L543" s="683"/>
      <c r="M543" s="676">
        <v>7350</v>
      </c>
      <c r="N543" s="684"/>
      <c r="O543" s="683"/>
      <c r="P543" s="676">
        <v>7350</v>
      </c>
      <c r="Q543" s="684"/>
      <c r="R543" s="683"/>
      <c r="S543" s="676">
        <v>7350</v>
      </c>
      <c r="T543" s="684"/>
      <c r="U543" s="683"/>
      <c r="V543" s="676">
        <v>7053.8899999999976</v>
      </c>
      <c r="W543" s="684"/>
      <c r="X543" s="683"/>
      <c r="Y543" s="676">
        <v>7053.8900000000021</v>
      </c>
    </row>
    <row r="544" spans="1:26" ht="14.25" customHeight="1" x14ac:dyDescent="0.3">
      <c r="A544" s="542" t="s">
        <v>201</v>
      </c>
      <c r="B544" s="688"/>
      <c r="C544" s="687"/>
      <c r="D544" s="659">
        <v>10000</v>
      </c>
      <c r="E544" s="688"/>
      <c r="F544" s="687"/>
      <c r="G544" s="659">
        <v>10000</v>
      </c>
      <c r="H544" s="688"/>
      <c r="I544" s="687"/>
      <c r="J544" s="659">
        <v>10000</v>
      </c>
      <c r="K544" s="688"/>
      <c r="L544" s="687"/>
      <c r="M544" s="659">
        <v>14727.610000000002</v>
      </c>
      <c r="N544" s="688"/>
      <c r="O544" s="687"/>
      <c r="P544" s="659">
        <v>14727.61</v>
      </c>
      <c r="Q544" s="688"/>
      <c r="R544" s="687"/>
      <c r="S544" s="659">
        <v>14727.609999999997</v>
      </c>
      <c r="T544" s="688"/>
      <c r="U544" s="687"/>
      <c r="V544" s="659">
        <v>14727.61</v>
      </c>
      <c r="W544" s="688"/>
      <c r="X544" s="687"/>
      <c r="Y544" s="659">
        <v>14727.61</v>
      </c>
    </row>
    <row r="545" spans="1:26" ht="14.25" customHeight="1" x14ac:dyDescent="0.3">
      <c r="A545" s="541" t="s">
        <v>202</v>
      </c>
      <c r="B545" s="684"/>
      <c r="C545" s="683"/>
      <c r="D545" s="676">
        <v>0</v>
      </c>
      <c r="E545" s="684"/>
      <c r="F545" s="683"/>
      <c r="G545" s="676">
        <v>0</v>
      </c>
      <c r="H545" s="684"/>
      <c r="I545" s="683"/>
      <c r="J545" s="676">
        <v>0</v>
      </c>
      <c r="K545" s="684"/>
      <c r="L545" s="683"/>
      <c r="M545" s="676">
        <v>0</v>
      </c>
      <c r="N545" s="684"/>
      <c r="O545" s="683"/>
      <c r="P545" s="676">
        <v>0</v>
      </c>
      <c r="Q545" s="684"/>
      <c r="R545" s="683"/>
      <c r="S545" s="676">
        <v>0</v>
      </c>
      <c r="T545" s="684"/>
      <c r="U545" s="683"/>
      <c r="V545" s="676">
        <v>0</v>
      </c>
      <c r="W545" s="684"/>
      <c r="X545" s="683"/>
      <c r="Y545" s="676">
        <v>0</v>
      </c>
    </row>
    <row r="546" spans="1:26" ht="14.25" customHeight="1" x14ac:dyDescent="0.3">
      <c r="A546" s="542" t="s">
        <v>203</v>
      </c>
      <c r="B546" s="688"/>
      <c r="C546" s="687"/>
      <c r="D546" s="659">
        <v>6721.119999999999</v>
      </c>
      <c r="E546" s="688"/>
      <c r="F546" s="687"/>
      <c r="G546" s="659">
        <v>6721.119999999999</v>
      </c>
      <c r="H546" s="688"/>
      <c r="I546" s="687"/>
      <c r="J546" s="659">
        <v>6721.1200000000008</v>
      </c>
      <c r="K546" s="688"/>
      <c r="L546" s="687"/>
      <c r="M546" s="659">
        <v>6756.0199999999986</v>
      </c>
      <c r="N546" s="688"/>
      <c r="O546" s="687"/>
      <c r="P546" s="659">
        <v>6721.1200000000026</v>
      </c>
      <c r="Q546" s="688"/>
      <c r="R546" s="687"/>
      <c r="S546" s="659">
        <v>6721.12</v>
      </c>
      <c r="T546" s="688"/>
      <c r="U546" s="687"/>
      <c r="V546" s="659">
        <v>7841.3099999999986</v>
      </c>
      <c r="W546" s="688"/>
      <c r="X546" s="687"/>
      <c r="Y546" s="659">
        <v>7841.2899999999991</v>
      </c>
    </row>
    <row r="547" spans="1:26" ht="14.25" customHeight="1" x14ac:dyDescent="0.3">
      <c r="A547" s="541" t="s">
        <v>204</v>
      </c>
      <c r="B547" s="684"/>
      <c r="C547" s="683"/>
      <c r="D547" s="676">
        <v>11100</v>
      </c>
      <c r="E547" s="684"/>
      <c r="F547" s="683"/>
      <c r="G547" s="676">
        <v>11100</v>
      </c>
      <c r="H547" s="684"/>
      <c r="I547" s="683"/>
      <c r="J547" s="676">
        <v>11100</v>
      </c>
      <c r="K547" s="684"/>
      <c r="L547" s="683"/>
      <c r="M547" s="676">
        <v>11100</v>
      </c>
      <c r="N547" s="684"/>
      <c r="O547" s="683"/>
      <c r="P547" s="676">
        <v>11100</v>
      </c>
      <c r="Q547" s="684"/>
      <c r="R547" s="683"/>
      <c r="S547" s="676">
        <v>11100</v>
      </c>
      <c r="T547" s="684"/>
      <c r="U547" s="683"/>
      <c r="V547" s="676">
        <v>11100</v>
      </c>
      <c r="W547" s="684"/>
      <c r="X547" s="683"/>
      <c r="Y547" s="676">
        <v>11100</v>
      </c>
    </row>
    <row r="548" spans="1:26" ht="14.25" customHeight="1" x14ac:dyDescent="0.3">
      <c r="A548" s="541" t="s">
        <v>205</v>
      </c>
      <c r="B548" s="684"/>
      <c r="C548" s="683"/>
      <c r="D548" s="676">
        <v>881.2</v>
      </c>
      <c r="E548" s="684"/>
      <c r="F548" s="683"/>
      <c r="G548" s="676">
        <v>1203.42</v>
      </c>
      <c r="H548" s="684"/>
      <c r="I548" s="683"/>
      <c r="J548" s="676">
        <v>8803.48</v>
      </c>
      <c r="K548" s="684"/>
      <c r="L548" s="683"/>
      <c r="M548" s="676">
        <v>5600</v>
      </c>
      <c r="N548" s="684"/>
      <c r="O548" s="683"/>
      <c r="P548" s="676">
        <v>4586.7999999999993</v>
      </c>
      <c r="Q548" s="684"/>
      <c r="R548" s="683"/>
      <c r="S548" s="676">
        <v>3530</v>
      </c>
      <c r="T548" s="684"/>
      <c r="U548" s="683"/>
      <c r="V548" s="676">
        <v>5602.85</v>
      </c>
      <c r="W548" s="684"/>
      <c r="X548" s="683"/>
      <c r="Y548" s="889">
        <v>10525.760000000002</v>
      </c>
      <c r="Z548" s="5" t="s">
        <v>3551</v>
      </c>
    </row>
    <row r="549" spans="1:26" ht="14.25" customHeight="1" x14ac:dyDescent="0.3">
      <c r="A549" s="542" t="s">
        <v>206</v>
      </c>
      <c r="B549" s="688"/>
      <c r="C549" s="687"/>
      <c r="D549" s="659">
        <v>2153.3000000000002</v>
      </c>
      <c r="E549" s="688"/>
      <c r="F549" s="687"/>
      <c r="G549" s="659">
        <v>3559.3</v>
      </c>
      <c r="H549" s="688"/>
      <c r="I549" s="687"/>
      <c r="J549" s="659">
        <v>3659.03</v>
      </c>
      <c r="K549" s="688"/>
      <c r="L549" s="687"/>
      <c r="M549" s="659">
        <v>4584.8</v>
      </c>
      <c r="N549" s="688"/>
      <c r="O549" s="687"/>
      <c r="P549" s="659">
        <v>180.47000000000025</v>
      </c>
      <c r="Q549" s="688"/>
      <c r="R549" s="687"/>
      <c r="S549" s="659">
        <v>1797</v>
      </c>
      <c r="T549" s="688"/>
      <c r="U549" s="687"/>
      <c r="V549" s="659">
        <v>3340.13</v>
      </c>
      <c r="W549" s="688"/>
      <c r="X549" s="687"/>
      <c r="Y549" s="659">
        <v>1779.4899999999989</v>
      </c>
    </row>
    <row r="550" spans="1:26" ht="14.25" customHeight="1" x14ac:dyDescent="0.3">
      <c r="A550" s="541" t="s">
        <v>207</v>
      </c>
      <c r="B550" s="684"/>
      <c r="C550" s="683"/>
      <c r="D550" s="676">
        <v>1222.2</v>
      </c>
      <c r="E550" s="684"/>
      <c r="F550" s="683"/>
      <c r="G550" s="676">
        <v>683.48</v>
      </c>
      <c r="H550" s="684"/>
      <c r="I550" s="683"/>
      <c r="J550" s="676">
        <v>663.60000000000014</v>
      </c>
      <c r="K550" s="684"/>
      <c r="L550" s="683"/>
      <c r="M550" s="676">
        <v>680.58999999999992</v>
      </c>
      <c r="N550" s="684"/>
      <c r="O550" s="683"/>
      <c r="P550" s="676">
        <v>894.54000000000008</v>
      </c>
      <c r="Q550" s="684"/>
      <c r="R550" s="683"/>
      <c r="S550" s="676">
        <v>389.14999999999981</v>
      </c>
      <c r="T550" s="684"/>
      <c r="U550" s="683"/>
      <c r="V550" s="676">
        <v>2773.24</v>
      </c>
      <c r="W550" s="684"/>
      <c r="X550" s="683"/>
      <c r="Y550" s="676">
        <v>896.03000000000077</v>
      </c>
      <c r="Z550" s="5"/>
    </row>
    <row r="551" spans="1:26" ht="14.25" customHeight="1" x14ac:dyDescent="0.3">
      <c r="A551" s="541" t="s">
        <v>208</v>
      </c>
      <c r="B551" s="684"/>
      <c r="C551" s="683"/>
      <c r="D551" s="676">
        <v>0</v>
      </c>
      <c r="E551" s="684"/>
      <c r="F551" s="683"/>
      <c r="G551" s="676">
        <v>0</v>
      </c>
      <c r="H551" s="684"/>
      <c r="I551" s="683"/>
      <c r="J551" s="676">
        <v>0</v>
      </c>
      <c r="K551" s="684"/>
      <c r="L551" s="683"/>
      <c r="M551" s="676">
        <v>0</v>
      </c>
      <c r="N551" s="684"/>
      <c r="O551" s="683"/>
      <c r="P551" s="676">
        <v>0</v>
      </c>
      <c r="Q551" s="684"/>
      <c r="R551" s="683"/>
      <c r="S551" s="676">
        <v>0</v>
      </c>
      <c r="T551" s="684"/>
      <c r="U551" s="683"/>
      <c r="V551" s="676">
        <v>0</v>
      </c>
      <c r="W551" s="684"/>
      <c r="X551" s="683"/>
      <c r="Y551" s="676">
        <v>0</v>
      </c>
    </row>
    <row r="552" spans="1:26" ht="14.25" customHeight="1" x14ac:dyDescent="0.3">
      <c r="A552" s="541" t="s">
        <v>56</v>
      </c>
      <c r="B552" s="684"/>
      <c r="C552" s="683"/>
      <c r="D552" s="676">
        <v>0</v>
      </c>
      <c r="E552" s="684"/>
      <c r="F552" s="683"/>
      <c r="G552" s="676">
        <v>0</v>
      </c>
      <c r="H552" s="684"/>
      <c r="I552" s="683"/>
      <c r="J552" s="676">
        <v>0</v>
      </c>
      <c r="K552" s="684"/>
      <c r="L552" s="683"/>
      <c r="M552" s="676">
        <v>0</v>
      </c>
      <c r="N552" s="684"/>
      <c r="O552" s="683"/>
      <c r="P552" s="676">
        <v>0</v>
      </c>
      <c r="Q552" s="684"/>
      <c r="R552" s="683"/>
      <c r="S552" s="676">
        <v>0</v>
      </c>
      <c r="T552" s="684"/>
      <c r="U552" s="683"/>
      <c r="V552" s="676">
        <v>0</v>
      </c>
      <c r="W552" s="684"/>
      <c r="X552" s="683"/>
      <c r="Y552" s="676">
        <v>0</v>
      </c>
    </row>
    <row r="553" spans="1:26" ht="14.25" customHeight="1" x14ac:dyDescent="0.3">
      <c r="A553" s="541" t="s">
        <v>56</v>
      </c>
      <c r="B553" s="684"/>
      <c r="C553" s="683"/>
      <c r="D553" s="676">
        <v>0</v>
      </c>
      <c r="E553" s="684"/>
      <c r="F553" s="683"/>
      <c r="G553" s="676">
        <v>0</v>
      </c>
      <c r="H553" s="684"/>
      <c r="I553" s="683"/>
      <c r="J553" s="676">
        <v>0</v>
      </c>
      <c r="K553" s="684"/>
      <c r="L553" s="683"/>
      <c r="M553" s="676">
        <v>0</v>
      </c>
      <c r="N553" s="684"/>
      <c r="O553" s="683"/>
      <c r="P553" s="676">
        <v>0</v>
      </c>
      <c r="Q553" s="684"/>
      <c r="R553" s="683"/>
      <c r="S553" s="676">
        <v>0</v>
      </c>
      <c r="T553" s="684"/>
      <c r="U553" s="683"/>
      <c r="V553" s="676">
        <v>0</v>
      </c>
      <c r="W553" s="684"/>
      <c r="X553" s="683"/>
      <c r="Y553" s="676">
        <v>0</v>
      </c>
    </row>
    <row r="554" spans="1:26" ht="14.25" customHeight="1" x14ac:dyDescent="0.3">
      <c r="A554" s="541" t="s">
        <v>56</v>
      </c>
      <c r="B554" s="684"/>
      <c r="C554" s="683"/>
      <c r="D554" s="676">
        <v>0</v>
      </c>
      <c r="E554" s="684"/>
      <c r="F554" s="683"/>
      <c r="G554" s="676">
        <v>0</v>
      </c>
      <c r="H554" s="684"/>
      <c r="I554" s="683"/>
      <c r="J554" s="676">
        <v>0</v>
      </c>
      <c r="K554" s="684"/>
      <c r="L554" s="683"/>
      <c r="M554" s="676">
        <v>0</v>
      </c>
      <c r="N554" s="684"/>
      <c r="O554" s="683"/>
      <c r="P554" s="676">
        <v>0</v>
      </c>
      <c r="Q554" s="684"/>
      <c r="R554" s="683"/>
      <c r="S554" s="676">
        <v>0</v>
      </c>
      <c r="T554" s="684"/>
      <c r="U554" s="683"/>
      <c r="V554" s="676">
        <v>0</v>
      </c>
      <c r="W554" s="684"/>
      <c r="X554" s="683"/>
      <c r="Y554" s="676">
        <v>0</v>
      </c>
    </row>
    <row r="555" spans="1:26" ht="14.25" customHeight="1" x14ac:dyDescent="0.3">
      <c r="A555" s="690" t="s">
        <v>209</v>
      </c>
      <c r="B555" s="694">
        <v>0.1502134212440327</v>
      </c>
      <c r="C555" s="691"/>
      <c r="D555" s="693">
        <v>125191.54999999997</v>
      </c>
      <c r="E555" s="694">
        <v>0.16885939354627988</v>
      </c>
      <c r="F555" s="691"/>
      <c r="G555" s="693">
        <v>127431.04999999997</v>
      </c>
      <c r="H555" s="694">
        <v>0.13964516794088772</v>
      </c>
      <c r="I555" s="691"/>
      <c r="J555" s="693">
        <v>132575.44000000003</v>
      </c>
      <c r="K555" s="694">
        <v>0.119483096223375</v>
      </c>
      <c r="L555" s="691"/>
      <c r="M555" s="693">
        <v>132001.01999999999</v>
      </c>
      <c r="N555" s="694">
        <v>0.15963863956450813</v>
      </c>
      <c r="O555" s="691"/>
      <c r="P555" s="693">
        <v>126762.54000000001</v>
      </c>
      <c r="Q555" s="694">
        <v>0.1705053530124569</v>
      </c>
      <c r="R555" s="691"/>
      <c r="S555" s="693">
        <v>116462.87999999999</v>
      </c>
      <c r="T555" s="694">
        <v>0.20912700837340895</v>
      </c>
      <c r="U555" s="691"/>
      <c r="V555" s="693">
        <v>123489.03000000001</v>
      </c>
      <c r="W555" s="694">
        <v>0.26590454674046676</v>
      </c>
      <c r="X555" s="691"/>
      <c r="Y555" s="693">
        <v>125178.06999999999</v>
      </c>
    </row>
    <row r="556" spans="1:26" ht="14.25" customHeight="1" x14ac:dyDescent="0.3">
      <c r="A556" s="541"/>
      <c r="B556" s="684"/>
      <c r="C556" s="675"/>
      <c r="D556" s="676"/>
      <c r="E556" s="684"/>
      <c r="F556" s="675"/>
      <c r="G556" s="676"/>
      <c r="H556" s="684"/>
      <c r="I556" s="675"/>
      <c r="J556" s="676"/>
      <c r="K556" s="684"/>
      <c r="L556" s="675"/>
      <c r="M556" s="676"/>
      <c r="N556" s="684"/>
      <c r="O556" s="675"/>
      <c r="P556" s="676"/>
      <c r="Q556" s="684"/>
      <c r="R556" s="675"/>
      <c r="S556" s="676"/>
      <c r="T556" s="684"/>
      <c r="U556" s="675"/>
      <c r="V556" s="676"/>
      <c r="W556" s="684"/>
      <c r="X556" s="675"/>
      <c r="Y556" s="676"/>
    </row>
    <row r="557" spans="1:26" ht="14.25" customHeight="1" x14ac:dyDescent="0.3">
      <c r="A557" s="690" t="s">
        <v>143</v>
      </c>
      <c r="B557" s="694">
        <v>0.78668955184220446</v>
      </c>
      <c r="C557" s="691"/>
      <c r="D557" s="693">
        <v>655646.36999999988</v>
      </c>
      <c r="E557" s="694">
        <v>0.70833390368017879</v>
      </c>
      <c r="F557" s="691"/>
      <c r="G557" s="693">
        <v>534549.66999999993</v>
      </c>
      <c r="H557" s="694">
        <v>0.43505617488027393</v>
      </c>
      <c r="I557" s="691"/>
      <c r="J557" s="693">
        <v>413030.86</v>
      </c>
      <c r="K557" s="694">
        <v>0.64597023018385513</v>
      </c>
      <c r="L557" s="691"/>
      <c r="M557" s="693">
        <v>713646.8</v>
      </c>
      <c r="N557" s="694">
        <v>0.70520070504561594</v>
      </c>
      <c r="O557" s="691"/>
      <c r="P557" s="693">
        <v>559971.14999999991</v>
      </c>
      <c r="Q557" s="694">
        <v>0.7291883276262906</v>
      </c>
      <c r="R557" s="691"/>
      <c r="S557" s="693">
        <v>498068.66</v>
      </c>
      <c r="T557" s="694">
        <v>1.051754032055932</v>
      </c>
      <c r="U557" s="691"/>
      <c r="V557" s="693">
        <v>621058.4</v>
      </c>
      <c r="W557" s="694">
        <v>1.0562974784901467</v>
      </c>
      <c r="X557" s="691"/>
      <c r="Y557" s="693">
        <v>497265.95999999996</v>
      </c>
    </row>
    <row r="558" spans="1:26" ht="14.25" customHeight="1" x14ac:dyDescent="0.3">
      <c r="A558" s="541" t="s">
        <v>210</v>
      </c>
      <c r="B558" s="723"/>
      <c r="C558" s="722"/>
      <c r="D558" s="702">
        <v>2781.52</v>
      </c>
      <c r="E558" s="723"/>
      <c r="F558" s="722"/>
      <c r="G558" s="702">
        <v>14133.099999999999</v>
      </c>
      <c r="H558" s="723"/>
      <c r="I558" s="722"/>
      <c r="J558" s="702">
        <v>26871.39</v>
      </c>
      <c r="K558" s="723"/>
      <c r="L558" s="722"/>
      <c r="M558" s="702">
        <v>22408.34</v>
      </c>
      <c r="N558" s="723"/>
      <c r="O558" s="722"/>
      <c r="P558" s="702">
        <v>-42980.290000000008</v>
      </c>
      <c r="Q558" s="723"/>
      <c r="R558" s="722"/>
      <c r="S558" s="702">
        <v>4532.59</v>
      </c>
      <c r="T558" s="723"/>
      <c r="U558" s="722"/>
      <c r="V558" s="702">
        <v>9504.7100000000028</v>
      </c>
      <c r="W558" s="723"/>
      <c r="X558" s="722"/>
      <c r="Y558" s="702">
        <v>3910.6699999999942</v>
      </c>
    </row>
    <row r="559" spans="1:26" ht="14.25" customHeight="1" x14ac:dyDescent="0.3">
      <c r="A559" s="541" t="s">
        <v>147</v>
      </c>
      <c r="B559" s="726"/>
      <c r="C559" s="727"/>
      <c r="D559" s="676">
        <v>0</v>
      </c>
      <c r="E559" s="726"/>
      <c r="F559" s="727"/>
      <c r="G559" s="676">
        <v>0</v>
      </c>
      <c r="H559" s="726"/>
      <c r="I559" s="727"/>
      <c r="J559" s="676">
        <v>0</v>
      </c>
      <c r="K559" s="726"/>
      <c r="L559" s="727"/>
      <c r="M559" s="676">
        <v>0</v>
      </c>
      <c r="N559" s="726"/>
      <c r="O559" s="727"/>
      <c r="P559" s="676">
        <v>0</v>
      </c>
      <c r="Q559" s="726"/>
      <c r="R559" s="727"/>
      <c r="S559" s="676">
        <v>0</v>
      </c>
      <c r="T559" s="726"/>
      <c r="U559" s="727"/>
      <c r="V559" s="676">
        <v>0</v>
      </c>
      <c r="W559" s="726"/>
      <c r="X559" s="727"/>
      <c r="Y559" s="676">
        <v>0</v>
      </c>
    </row>
    <row r="560" spans="1:26" ht="14.25" customHeight="1" x14ac:dyDescent="0.3">
      <c r="A560" s="541" t="s">
        <v>842</v>
      </c>
      <c r="B560" s="729"/>
      <c r="D560" s="676">
        <v>31433.86</v>
      </c>
      <c r="E560" s="729"/>
      <c r="G560" s="676">
        <v>-2020</v>
      </c>
      <c r="H560" s="729"/>
      <c r="J560" s="676">
        <v>-267</v>
      </c>
      <c r="K560" s="729"/>
      <c r="M560" s="676">
        <v>8481.86</v>
      </c>
      <c r="N560" s="729"/>
      <c r="P560" s="676">
        <v>31491.979999999996</v>
      </c>
      <c r="Q560" s="729"/>
      <c r="S560" s="676">
        <v>24351.53</v>
      </c>
      <c r="T560" s="729"/>
      <c r="V560" s="676">
        <v>2794.3899999999994</v>
      </c>
      <c r="W560" s="729"/>
      <c r="Y560" s="676">
        <v>35241.440000000002</v>
      </c>
    </row>
    <row r="561" spans="1:25" ht="14.25" customHeight="1" x14ac:dyDescent="0.3">
      <c r="A561" s="541" t="s">
        <v>145</v>
      </c>
      <c r="B561" s="729"/>
      <c r="C561" s="716"/>
      <c r="D561" s="676">
        <v>0</v>
      </c>
      <c r="E561" s="729"/>
      <c r="F561" s="716"/>
      <c r="G561" s="676">
        <v>0</v>
      </c>
      <c r="H561" s="729"/>
      <c r="I561" s="716"/>
      <c r="J561" s="676">
        <v>0</v>
      </c>
      <c r="K561" s="729"/>
      <c r="L561" s="716"/>
      <c r="M561" s="676">
        <v>0</v>
      </c>
      <c r="N561" s="729"/>
      <c r="O561" s="716"/>
      <c r="P561" s="676">
        <v>0</v>
      </c>
      <c r="Q561" s="729"/>
      <c r="R561" s="716"/>
      <c r="S561" s="676">
        <v>0</v>
      </c>
      <c r="T561" s="729"/>
      <c r="U561" s="716"/>
      <c r="V561" s="676">
        <v>0</v>
      </c>
      <c r="W561" s="729"/>
      <c r="X561" s="716"/>
      <c r="Y561" s="676">
        <v>0</v>
      </c>
    </row>
    <row r="562" spans="1:25" ht="14.25" customHeight="1" x14ac:dyDescent="0.3">
      <c r="A562" s="541" t="s">
        <v>146</v>
      </c>
      <c r="B562" s="729"/>
      <c r="C562" s="716"/>
      <c r="D562" s="676">
        <v>0</v>
      </c>
      <c r="E562" s="729"/>
      <c r="F562" s="716"/>
      <c r="G562" s="676">
        <v>0</v>
      </c>
      <c r="H562" s="729"/>
      <c r="I562" s="716"/>
      <c r="J562" s="676">
        <v>0</v>
      </c>
      <c r="K562" s="729"/>
      <c r="L562" s="716"/>
      <c r="M562" s="676">
        <v>0</v>
      </c>
      <c r="N562" s="729"/>
      <c r="O562" s="716"/>
      <c r="P562" s="676">
        <v>0</v>
      </c>
      <c r="Q562" s="729"/>
      <c r="R562" s="716"/>
      <c r="S562" s="676">
        <v>0</v>
      </c>
      <c r="T562" s="729"/>
      <c r="U562" s="716"/>
      <c r="V562" s="676">
        <v>0</v>
      </c>
      <c r="W562" s="729"/>
      <c r="X562" s="716"/>
      <c r="Y562" s="676">
        <v>0</v>
      </c>
    </row>
    <row r="563" spans="1:25" ht="14.25" customHeight="1" x14ac:dyDescent="0.3">
      <c r="A563" s="541" t="s">
        <v>158</v>
      </c>
      <c r="B563" s="729"/>
      <c r="C563" s="716"/>
      <c r="D563" s="676">
        <v>0</v>
      </c>
      <c r="E563" s="729"/>
      <c r="F563" s="716"/>
      <c r="G563" s="676">
        <v>0</v>
      </c>
      <c r="H563" s="729"/>
      <c r="I563" s="716"/>
      <c r="J563" s="676">
        <v>0</v>
      </c>
      <c r="K563" s="729"/>
      <c r="L563" s="716"/>
      <c r="M563" s="676">
        <v>0</v>
      </c>
      <c r="N563" s="729"/>
      <c r="O563" s="716"/>
      <c r="P563" s="676">
        <v>0</v>
      </c>
      <c r="Q563" s="729"/>
      <c r="R563" s="716"/>
      <c r="S563" s="676">
        <v>0</v>
      </c>
      <c r="T563" s="729"/>
      <c r="U563" s="716"/>
      <c r="V563" s="676">
        <v>0</v>
      </c>
      <c r="W563" s="729"/>
      <c r="X563" s="716"/>
      <c r="Y563" s="676">
        <v>0</v>
      </c>
    </row>
    <row r="564" spans="1:25" ht="14.25" customHeight="1" x14ac:dyDescent="0.3">
      <c r="A564" s="541" t="s">
        <v>159</v>
      </c>
      <c r="B564" s="729"/>
      <c r="C564" s="716"/>
      <c r="D564" s="676">
        <v>0</v>
      </c>
      <c r="E564" s="729"/>
      <c r="F564" s="716"/>
      <c r="G564" s="676">
        <v>0</v>
      </c>
      <c r="H564" s="729"/>
      <c r="I564" s="716"/>
      <c r="J564" s="676">
        <v>0</v>
      </c>
      <c r="K564" s="729"/>
      <c r="L564" s="716"/>
      <c r="M564" s="676">
        <v>0</v>
      </c>
      <c r="N564" s="729"/>
      <c r="O564" s="716"/>
      <c r="P564" s="676">
        <v>0</v>
      </c>
      <c r="Q564" s="729"/>
      <c r="R564" s="716"/>
      <c r="S564" s="676">
        <v>0</v>
      </c>
      <c r="T564" s="729"/>
      <c r="U564" s="716"/>
      <c r="V564" s="676">
        <v>0</v>
      </c>
      <c r="W564" s="729"/>
      <c r="X564" s="716"/>
      <c r="Y564" s="676">
        <v>0</v>
      </c>
    </row>
    <row r="565" spans="1:25" ht="14.25" customHeight="1" x14ac:dyDescent="0.3">
      <c r="A565" s="541" t="s">
        <v>160</v>
      </c>
      <c r="B565" s="729"/>
      <c r="C565" s="716"/>
      <c r="D565" s="676">
        <v>0</v>
      </c>
      <c r="E565" s="729"/>
      <c r="F565" s="716"/>
      <c r="G565" s="676">
        <v>0</v>
      </c>
      <c r="H565" s="729"/>
      <c r="I565" s="716"/>
      <c r="J565" s="676">
        <v>0</v>
      </c>
      <c r="K565" s="729"/>
      <c r="L565" s="716"/>
      <c r="M565" s="676">
        <v>0</v>
      </c>
      <c r="N565" s="729"/>
      <c r="O565" s="716"/>
      <c r="P565" s="676">
        <v>0</v>
      </c>
      <c r="Q565" s="729"/>
      <c r="R565" s="716"/>
      <c r="S565" s="676">
        <v>0</v>
      </c>
      <c r="T565" s="729"/>
      <c r="U565" s="716"/>
      <c r="V565" s="676">
        <v>0</v>
      </c>
      <c r="W565" s="729"/>
      <c r="X565" s="716"/>
      <c r="Y565" s="676">
        <v>0</v>
      </c>
    </row>
    <row r="566" spans="1:25" ht="14.25" customHeight="1" x14ac:dyDescent="0.3">
      <c r="A566" s="541" t="s">
        <v>56</v>
      </c>
      <c r="B566" s="684"/>
      <c r="C566" s="683"/>
      <c r="D566" s="676">
        <v>0</v>
      </c>
      <c r="E566" s="684"/>
      <c r="F566" s="683"/>
      <c r="G566" s="676">
        <v>0</v>
      </c>
      <c r="H566" s="684"/>
      <c r="I566" s="683"/>
      <c r="J566" s="676">
        <v>0</v>
      </c>
      <c r="K566" s="684"/>
      <c r="L566" s="683"/>
      <c r="M566" s="676">
        <v>0</v>
      </c>
      <c r="N566" s="684"/>
      <c r="O566" s="683"/>
      <c r="P566" s="676">
        <v>0</v>
      </c>
      <c r="Q566" s="684"/>
      <c r="R566" s="683"/>
      <c r="S566" s="676">
        <v>0</v>
      </c>
      <c r="T566" s="684"/>
      <c r="U566" s="683"/>
      <c r="V566" s="676">
        <v>0</v>
      </c>
      <c r="W566" s="684"/>
      <c r="X566" s="683"/>
      <c r="Y566" s="676">
        <v>0</v>
      </c>
    </row>
    <row r="567" spans="1:25" ht="14.25" customHeight="1" x14ac:dyDescent="0.3">
      <c r="A567" s="541" t="s">
        <v>56</v>
      </c>
      <c r="B567" s="684"/>
      <c r="C567" s="683"/>
      <c r="D567" s="676">
        <v>0</v>
      </c>
      <c r="E567" s="684"/>
      <c r="F567" s="683"/>
      <c r="G567" s="676">
        <v>0</v>
      </c>
      <c r="H567" s="684"/>
      <c r="I567" s="683"/>
      <c r="J567" s="676">
        <v>0</v>
      </c>
      <c r="K567" s="684"/>
      <c r="L567" s="683"/>
      <c r="M567" s="676">
        <v>0</v>
      </c>
      <c r="N567" s="684"/>
      <c r="O567" s="683"/>
      <c r="P567" s="676">
        <v>0</v>
      </c>
      <c r="Q567" s="684"/>
      <c r="R567" s="683"/>
      <c r="S567" s="676">
        <v>0</v>
      </c>
      <c r="T567" s="684"/>
      <c r="U567" s="683"/>
      <c r="V567" s="676">
        <v>0</v>
      </c>
      <c r="W567" s="684"/>
      <c r="X567" s="683"/>
      <c r="Y567" s="676">
        <v>0</v>
      </c>
    </row>
    <row r="568" spans="1:25" ht="14.25" customHeight="1" x14ac:dyDescent="0.3">
      <c r="A568" s="541" t="s">
        <v>56</v>
      </c>
      <c r="B568" s="684"/>
      <c r="C568" s="683"/>
      <c r="D568" s="676">
        <v>0</v>
      </c>
      <c r="E568" s="684"/>
      <c r="F568" s="683"/>
      <c r="G568" s="676">
        <v>0</v>
      </c>
      <c r="H568" s="684"/>
      <c r="I568" s="683"/>
      <c r="J568" s="676">
        <v>0</v>
      </c>
      <c r="K568" s="684"/>
      <c r="L568" s="683"/>
      <c r="M568" s="676">
        <v>0</v>
      </c>
      <c r="N568" s="684"/>
      <c r="O568" s="683"/>
      <c r="P568" s="676">
        <v>0</v>
      </c>
      <c r="Q568" s="684"/>
      <c r="R568" s="683"/>
      <c r="S568" s="676">
        <v>0</v>
      </c>
      <c r="T568" s="684"/>
      <c r="U568" s="683"/>
      <c r="V568" s="676">
        <v>0</v>
      </c>
      <c r="W568" s="684"/>
      <c r="X568" s="683"/>
      <c r="Y568" s="676">
        <v>0</v>
      </c>
    </row>
    <row r="569" spans="1:25" ht="14.25" customHeight="1" x14ac:dyDescent="0.3">
      <c r="A569" s="542" t="s">
        <v>148</v>
      </c>
      <c r="B569" s="730"/>
      <c r="C569" s="715"/>
      <c r="D569" s="676">
        <v>0</v>
      </c>
      <c r="E569" s="730">
        <v>0</v>
      </c>
      <c r="F569" s="715">
        <v>0</v>
      </c>
      <c r="G569" s="676">
        <v>0</v>
      </c>
      <c r="H569" s="730">
        <v>0</v>
      </c>
      <c r="I569" s="715">
        <v>0</v>
      </c>
      <c r="J569" s="676">
        <v>0</v>
      </c>
      <c r="K569" s="730">
        <v>0</v>
      </c>
      <c r="L569" s="715">
        <v>0</v>
      </c>
      <c r="M569" s="676">
        <v>0</v>
      </c>
      <c r="N569" s="730">
        <v>91.889779559118239</v>
      </c>
      <c r="O569" s="715">
        <v>1.4014609694969131</v>
      </c>
      <c r="P569" s="676">
        <v>45853</v>
      </c>
      <c r="Q569" s="730">
        <v>63.056112224448896</v>
      </c>
      <c r="R569" s="715">
        <v>1.4338118022328548</v>
      </c>
      <c r="S569" s="676">
        <v>31465</v>
      </c>
      <c r="T569" s="730">
        <v>77.478957915831657</v>
      </c>
      <c r="U569" s="715">
        <v>1.2584057546463563</v>
      </c>
      <c r="V569" s="676">
        <v>38662</v>
      </c>
      <c r="W569" s="730">
        <v>49.118917835671333</v>
      </c>
      <c r="X569" s="715">
        <v>0.79778472154411995</v>
      </c>
      <c r="Y569" s="676">
        <v>24510.339999999997</v>
      </c>
    </row>
    <row r="570" spans="1:25" ht="14.25" customHeight="1" x14ac:dyDescent="0.3">
      <c r="A570" s="690" t="s">
        <v>211</v>
      </c>
      <c r="B570" s="692">
        <v>4.1053963218481218E-2</v>
      </c>
      <c r="C570" s="710"/>
      <c r="D570" s="693">
        <v>34215.379999999997</v>
      </c>
      <c r="E570" s="692">
        <v>1.6051117211742686E-2</v>
      </c>
      <c r="F570" s="710"/>
      <c r="G570" s="693">
        <v>12113.099999999999</v>
      </c>
      <c r="H570" s="692">
        <v>2.8023097713383963E-2</v>
      </c>
      <c r="I570" s="710"/>
      <c r="J570" s="693">
        <v>26604.39</v>
      </c>
      <c r="K570" s="692">
        <v>2.7960819840326227E-2</v>
      </c>
      <c r="L570" s="710"/>
      <c r="M570" s="693">
        <v>30890.2</v>
      </c>
      <c r="N570" s="692">
        <v>4.3277236008808707E-2</v>
      </c>
      <c r="O570" s="710"/>
      <c r="P570" s="693">
        <v>34364.689999999988</v>
      </c>
      <c r="Q570" s="692">
        <v>8.8353027244312723E-2</v>
      </c>
      <c r="R570" s="710"/>
      <c r="S570" s="693">
        <v>60349.119999999995</v>
      </c>
      <c r="T570" s="692">
        <v>8.6301936183466099E-2</v>
      </c>
      <c r="U570" s="710"/>
      <c r="V570" s="693">
        <v>50961.100000000006</v>
      </c>
      <c r="W570" s="692">
        <v>0.13523243257894635</v>
      </c>
      <c r="X570" s="710"/>
      <c r="Y570" s="693">
        <v>63662.44999999999</v>
      </c>
    </row>
    <row r="571" spans="1:25" ht="14.25" customHeight="1" x14ac:dyDescent="0.3">
      <c r="A571" s="732"/>
      <c r="B571" s="733"/>
      <c r="C571" s="736"/>
      <c r="D571" s="735"/>
      <c r="E571" s="733"/>
      <c r="F571" s="736"/>
      <c r="G571" s="735"/>
      <c r="H571" s="733"/>
      <c r="I571" s="736"/>
      <c r="J571" s="735"/>
      <c r="K571" s="733"/>
      <c r="L571" s="736"/>
      <c r="M571" s="735"/>
      <c r="N571" s="733"/>
      <c r="O571" s="736"/>
      <c r="P571" s="735"/>
      <c r="Q571" s="733"/>
      <c r="R571" s="736"/>
      <c r="S571" s="735"/>
      <c r="T571" s="733"/>
      <c r="U571" s="736"/>
      <c r="V571" s="735"/>
      <c r="W571" s="733"/>
      <c r="X571" s="736"/>
      <c r="Y571" s="735"/>
    </row>
    <row r="572" spans="1:25" ht="14.25" customHeight="1" x14ac:dyDescent="0.3">
      <c r="A572" s="742" t="s">
        <v>212</v>
      </c>
      <c r="B572" s="744" t="s">
        <v>1104</v>
      </c>
      <c r="C572" s="745">
        <v>9.6898001576926907E-3</v>
      </c>
      <c r="D572" s="746">
        <v>211993.54000000015</v>
      </c>
      <c r="E572" s="744" t="s">
        <v>1104</v>
      </c>
      <c r="F572" s="745">
        <v>1.4207049396249533E-2</v>
      </c>
      <c r="G572" s="746">
        <v>232221.17999999938</v>
      </c>
      <c r="H572" s="744" t="s">
        <v>1104</v>
      </c>
      <c r="I572" s="745">
        <v>2.4915670739823599E-2</v>
      </c>
      <c r="J572" s="746">
        <v>562947.15999999887</v>
      </c>
      <c r="K572" s="744" t="s">
        <v>1104</v>
      </c>
      <c r="L572" s="745">
        <v>1.377193194205519E-2</v>
      </c>
      <c r="M572" s="746">
        <v>422010.71999999887</v>
      </c>
      <c r="N572" s="744" t="s">
        <v>1104</v>
      </c>
      <c r="O572" s="745">
        <v>1.040429637668501E-2</v>
      </c>
      <c r="P572" s="746">
        <v>268452.79999999987</v>
      </c>
      <c r="Q572" s="744" t="s">
        <v>1104</v>
      </c>
      <c r="R572" s="745">
        <v>1.2400442033332439E-2</v>
      </c>
      <c r="S572" s="746">
        <v>245325.76000000275</v>
      </c>
      <c r="T572" s="744" t="s">
        <v>1104</v>
      </c>
      <c r="U572" s="745">
        <v>1.4150528133006729E-3</v>
      </c>
      <c r="V572" s="746">
        <v>20400.460000003717</v>
      </c>
      <c r="W572" s="744" t="s">
        <v>1104</v>
      </c>
      <c r="X572" s="745">
        <v>2.6640060589898356E-3</v>
      </c>
      <c r="Y572" s="746">
        <v>37159.66999999711</v>
      </c>
    </row>
    <row r="573" spans="1:25" ht="14.25" customHeight="1" x14ac:dyDescent="0.6">
      <c r="A573" s="38"/>
      <c r="B573" s="45"/>
      <c r="C573" s="45"/>
      <c r="D573" s="468"/>
      <c r="E573" s="45"/>
      <c r="F573" s="45"/>
      <c r="G573" s="468"/>
      <c r="H573" s="45"/>
      <c r="I573" s="45"/>
      <c r="J573" s="468"/>
      <c r="K573" s="45"/>
      <c r="L573" s="45"/>
      <c r="M573" s="468"/>
      <c r="N573" s="45"/>
      <c r="O573" s="45"/>
      <c r="P573" s="468"/>
      <c r="Q573" s="45"/>
      <c r="R573" s="45"/>
      <c r="S573" s="468"/>
      <c r="T573" s="45"/>
      <c r="U573" s="45"/>
      <c r="V573" s="468"/>
      <c r="W573" s="45"/>
      <c r="X573" s="45"/>
      <c r="Y573" s="468"/>
    </row>
    <row r="574" spans="1:25" ht="14.25" customHeight="1" x14ac:dyDescent="0.4">
      <c r="A574" s="752" t="s">
        <v>1</v>
      </c>
      <c r="B574" s="752"/>
      <c r="C574" s="753" t="s">
        <v>213</v>
      </c>
      <c r="D574" s="752"/>
      <c r="E574" s="752"/>
      <c r="F574" s="753" t="s">
        <v>213</v>
      </c>
      <c r="G574" s="752"/>
      <c r="H574" s="752"/>
      <c r="I574" s="753" t="s">
        <v>213</v>
      </c>
      <c r="J574" s="752"/>
      <c r="K574" s="752"/>
      <c r="L574" s="753" t="s">
        <v>213</v>
      </c>
      <c r="M574" s="752"/>
      <c r="N574" s="752"/>
      <c r="O574" s="753" t="s">
        <v>213</v>
      </c>
      <c r="P574" s="752"/>
      <c r="Q574" s="752"/>
      <c r="R574" s="753" t="s">
        <v>213</v>
      </c>
      <c r="S574" s="752"/>
      <c r="T574" s="752"/>
      <c r="U574" s="753" t="s">
        <v>213</v>
      </c>
      <c r="V574" s="752"/>
      <c r="W574" s="752"/>
      <c r="X574" s="753" t="s">
        <v>213</v>
      </c>
      <c r="Y574" s="752"/>
    </row>
    <row r="575" spans="1:25" ht="14.25" customHeight="1" x14ac:dyDescent="0.6">
      <c r="A575" s="38"/>
      <c r="B575" s="45"/>
      <c r="C575" s="45"/>
      <c r="D575" s="468"/>
      <c r="E575" s="45"/>
      <c r="F575" s="45"/>
      <c r="G575" s="468"/>
      <c r="H575" s="45"/>
      <c r="I575" s="45"/>
      <c r="J575" s="468"/>
      <c r="K575" s="45"/>
      <c r="L575" s="45"/>
      <c r="M575" s="468"/>
      <c r="N575" s="45"/>
      <c r="O575" s="45"/>
      <c r="P575" s="468"/>
      <c r="Q575" s="45"/>
      <c r="R575" s="45"/>
      <c r="S575" s="468"/>
      <c r="T575" s="45"/>
      <c r="U575" s="45"/>
      <c r="V575" s="468"/>
      <c r="W575" s="45"/>
      <c r="X575" s="45"/>
      <c r="Y575" s="468"/>
    </row>
    <row r="576" spans="1:25" ht="14.25" customHeight="1" x14ac:dyDescent="0.6">
      <c r="A576" s="38"/>
      <c r="B576" s="45"/>
      <c r="C576" s="45"/>
      <c r="D576" s="468"/>
      <c r="E576" s="45"/>
      <c r="F576" s="45"/>
      <c r="G576" s="468"/>
      <c r="H576" s="45"/>
      <c r="I576" s="45"/>
      <c r="J576" s="468"/>
      <c r="K576" s="45"/>
      <c r="L576" s="45"/>
      <c r="M576" s="468"/>
      <c r="N576" s="45"/>
      <c r="O576" s="45"/>
      <c r="P576" s="468"/>
      <c r="Q576" s="45"/>
      <c r="R576" s="45"/>
      <c r="S576" s="468"/>
      <c r="T576" s="45"/>
      <c r="U576" s="45"/>
      <c r="V576" s="468"/>
      <c r="W576" s="45"/>
      <c r="X576" s="45"/>
      <c r="Y576" s="468"/>
    </row>
    <row r="577" spans="1:25" ht="14.25" customHeight="1" x14ac:dyDescent="0.3">
      <c r="A577" s="742" t="s">
        <v>229</v>
      </c>
      <c r="B577" s="744" t="s">
        <v>1104</v>
      </c>
      <c r="C577" s="745">
        <v>1.665180965542053E-2</v>
      </c>
      <c r="D577" s="750">
        <v>364308.45000000019</v>
      </c>
      <c r="E577" s="744" t="s">
        <v>1104</v>
      </c>
      <c r="F577" s="745">
        <v>2.3398069211597705E-2</v>
      </c>
      <c r="G577" s="750">
        <v>382452.89999999938</v>
      </c>
      <c r="H577" s="744" t="s">
        <v>1104</v>
      </c>
      <c r="I577" s="745">
        <v>3.0948703217109488E-2</v>
      </c>
      <c r="J577" s="750">
        <v>699258.09999999881</v>
      </c>
      <c r="K577" s="744" t="s">
        <v>1104</v>
      </c>
      <c r="L577" s="745">
        <v>1.6984038269673252E-2</v>
      </c>
      <c r="M577" s="750">
        <v>520438.6899999989</v>
      </c>
      <c r="N577" s="744" t="s">
        <v>1104</v>
      </c>
      <c r="O577" s="745">
        <v>1.4417437543801743E-2</v>
      </c>
      <c r="P577" s="750">
        <v>372000.30999999982</v>
      </c>
      <c r="Q577" s="744" t="s">
        <v>1104</v>
      </c>
      <c r="R577" s="745">
        <v>1.5647508887125395E-2</v>
      </c>
      <c r="S577" s="750">
        <v>309564.53000000276</v>
      </c>
      <c r="T577" s="744" t="s">
        <v>1104</v>
      </c>
      <c r="U577" s="745">
        <v>7.4277346759753426E-3</v>
      </c>
      <c r="V577" s="750">
        <v>107083.7800000037</v>
      </c>
      <c r="W577" s="744" t="s">
        <v>1104</v>
      </c>
      <c r="X577" s="745">
        <v>5.8079088253176533E-3</v>
      </c>
      <c r="Y577" s="750">
        <v>81013.319999997155</v>
      </c>
    </row>
    <row r="578" spans="1:25" ht="14.25" customHeight="1" x14ac:dyDescent="0.3">
      <c r="A578" s="742" t="s">
        <v>212</v>
      </c>
      <c r="B578" s="744" t="s">
        <v>1104</v>
      </c>
      <c r="C578" s="745">
        <v>9.6898001576926907E-3</v>
      </c>
      <c r="D578" s="746">
        <v>211993.54000000015</v>
      </c>
      <c r="E578" s="744" t="s">
        <v>1104</v>
      </c>
      <c r="F578" s="745">
        <v>1.4207049396249533E-2</v>
      </c>
      <c r="G578" s="746">
        <v>232221.17999999938</v>
      </c>
      <c r="H578" s="744" t="s">
        <v>1104</v>
      </c>
      <c r="I578" s="745">
        <v>2.4915670739823599E-2</v>
      </c>
      <c r="J578" s="746">
        <v>562947.15999999887</v>
      </c>
      <c r="K578" s="744" t="s">
        <v>1104</v>
      </c>
      <c r="L578" s="745">
        <v>1.377193194205519E-2</v>
      </c>
      <c r="M578" s="746">
        <v>422010.71999999887</v>
      </c>
      <c r="N578" s="744" t="s">
        <v>1104</v>
      </c>
      <c r="O578" s="745">
        <v>1.040429637668501E-2</v>
      </c>
      <c r="P578" s="746">
        <v>268452.79999999987</v>
      </c>
      <c r="Q578" s="744" t="s">
        <v>1104</v>
      </c>
      <c r="R578" s="745">
        <v>1.2400442033332439E-2</v>
      </c>
      <c r="S578" s="746">
        <v>245325.76000000275</v>
      </c>
      <c r="T578" s="744" t="s">
        <v>1104</v>
      </c>
      <c r="U578" s="745">
        <v>1.4150528133006729E-3</v>
      </c>
      <c r="V578" s="746">
        <v>20400.460000003717</v>
      </c>
      <c r="W578" s="744" t="s">
        <v>1104</v>
      </c>
      <c r="X578" s="745">
        <v>2.6640060589898356E-3</v>
      </c>
      <c r="Y578" s="746">
        <v>37159.66999999711</v>
      </c>
    </row>
    <row r="579" spans="1:25" ht="14.25" customHeight="1" x14ac:dyDescent="0.25">
      <c r="A579" s="759"/>
      <c r="B579" s="40"/>
      <c r="C579" s="40"/>
      <c r="D579" s="760"/>
      <c r="E579" s="40"/>
      <c r="F579" s="40"/>
      <c r="G579" s="760"/>
      <c r="H579" s="40"/>
      <c r="I579" s="40"/>
      <c r="J579" s="760"/>
      <c r="K579" s="40"/>
      <c r="L579" s="40"/>
      <c r="M579" s="760"/>
      <c r="N579" s="761"/>
      <c r="O579" s="40"/>
      <c r="P579" s="760"/>
      <c r="Q579" s="761"/>
      <c r="R579" s="40"/>
      <c r="S579" s="760"/>
      <c r="T579" s="761"/>
      <c r="U579" s="40"/>
      <c r="V579" s="760"/>
      <c r="W579" s="761"/>
      <c r="X579" s="40"/>
      <c r="Y579" s="760"/>
    </row>
    <row r="580" spans="1:25" ht="14.25" customHeight="1" x14ac:dyDescent="0.3">
      <c r="A580" s="541" t="s">
        <v>214</v>
      </c>
      <c r="B580" s="675"/>
      <c r="C580" s="683"/>
      <c r="D580" s="676">
        <v>10810</v>
      </c>
      <c r="E580" s="675"/>
      <c r="F580" s="683"/>
      <c r="G580" s="676">
        <v>10810</v>
      </c>
      <c r="H580" s="675"/>
      <c r="I580" s="683"/>
      <c r="J580" s="676">
        <v>10810</v>
      </c>
      <c r="K580" s="675"/>
      <c r="L580" s="683"/>
      <c r="M580" s="676">
        <v>10810</v>
      </c>
      <c r="N580" s="684"/>
      <c r="O580" s="683"/>
      <c r="P580" s="676">
        <v>10810</v>
      </c>
      <c r="Q580" s="684"/>
      <c r="R580" s="683"/>
      <c r="S580" s="676">
        <v>10810</v>
      </c>
      <c r="T580" s="684"/>
      <c r="U580" s="683"/>
      <c r="V580" s="676">
        <v>10810</v>
      </c>
      <c r="W580" s="684"/>
      <c r="X580" s="683"/>
      <c r="Y580" s="676">
        <v>10810</v>
      </c>
    </row>
    <row r="581" spans="1:25" ht="14.25" customHeight="1" x14ac:dyDescent="0.35">
      <c r="A581" s="541" t="s">
        <v>215</v>
      </c>
      <c r="B581" s="40"/>
      <c r="C581" s="45"/>
      <c r="D581" s="676">
        <v>0</v>
      </c>
      <c r="E581" s="40"/>
      <c r="F581" s="45"/>
      <c r="G581" s="676">
        <v>0</v>
      </c>
      <c r="H581" s="40"/>
      <c r="I581" s="45"/>
      <c r="J581" s="676">
        <v>0</v>
      </c>
      <c r="K581" s="40"/>
      <c r="L581" s="45"/>
      <c r="M581" s="676">
        <v>0</v>
      </c>
      <c r="N581" s="765"/>
      <c r="O581" s="45"/>
      <c r="P581" s="676">
        <v>0</v>
      </c>
      <c r="Q581" s="765"/>
      <c r="R581" s="45"/>
      <c r="S581" s="676">
        <v>0</v>
      </c>
      <c r="T581" s="765"/>
      <c r="U581" s="45"/>
      <c r="V581" s="676">
        <v>0</v>
      </c>
      <c r="W581" s="765"/>
      <c r="X581" s="45"/>
      <c r="Y581" s="676">
        <v>0</v>
      </c>
    </row>
    <row r="582" spans="1:25" ht="14.25" customHeight="1" x14ac:dyDescent="0.35">
      <c r="A582" s="541" t="s">
        <v>216</v>
      </c>
      <c r="B582" s="40"/>
      <c r="C582" s="45"/>
      <c r="D582" s="676">
        <v>0</v>
      </c>
      <c r="E582" s="40"/>
      <c r="F582" s="45"/>
      <c r="G582" s="676">
        <v>0</v>
      </c>
      <c r="H582" s="40"/>
      <c r="I582" s="45"/>
      <c r="J582" s="676">
        <v>0</v>
      </c>
      <c r="K582" s="40"/>
      <c r="L582" s="45"/>
      <c r="M582" s="676">
        <v>8154.9500000000044</v>
      </c>
      <c r="N582" s="765"/>
      <c r="O582" s="45"/>
      <c r="P582" s="676">
        <v>8101.8600000000006</v>
      </c>
      <c r="Q582" s="765"/>
      <c r="R582" s="45"/>
      <c r="S582" s="676">
        <v>8048.5499999999956</v>
      </c>
      <c r="T582" s="765"/>
      <c r="U582" s="45"/>
      <c r="V582" s="676">
        <v>7995</v>
      </c>
      <c r="W582" s="765"/>
      <c r="X582" s="45"/>
      <c r="Y582" s="676">
        <v>7941.2200000000012</v>
      </c>
    </row>
    <row r="583" spans="1:25" ht="14.25" customHeight="1" x14ac:dyDescent="0.35">
      <c r="A583" s="541" t="s">
        <v>217</v>
      </c>
      <c r="B583" s="40"/>
      <c r="C583" s="45"/>
      <c r="D583" s="676">
        <v>0</v>
      </c>
      <c r="E583" s="40"/>
      <c r="F583" s="45"/>
      <c r="G583" s="676">
        <v>0</v>
      </c>
      <c r="H583" s="40"/>
      <c r="I583" s="45"/>
      <c r="J583" s="676">
        <v>0</v>
      </c>
      <c r="K583" s="40"/>
      <c r="L583" s="45"/>
      <c r="M583" s="676">
        <v>0</v>
      </c>
      <c r="N583" s="765"/>
      <c r="O583" s="45"/>
      <c r="P583" s="676">
        <v>0</v>
      </c>
      <c r="Q583" s="765"/>
      <c r="R583" s="45"/>
      <c r="S583" s="676">
        <v>0</v>
      </c>
      <c r="T583" s="765"/>
      <c r="U583" s="45"/>
      <c r="V583" s="676">
        <v>0</v>
      </c>
      <c r="W583" s="765"/>
      <c r="X583" s="45"/>
      <c r="Y583" s="676">
        <v>0</v>
      </c>
    </row>
    <row r="584" spans="1:25" ht="14.25" customHeight="1" x14ac:dyDescent="0.3">
      <c r="A584" s="541" t="s">
        <v>56</v>
      </c>
      <c r="B584" s="684"/>
      <c r="C584" s="683"/>
      <c r="D584" s="676">
        <v>0</v>
      </c>
      <c r="E584" s="684"/>
      <c r="F584" s="683"/>
      <c r="G584" s="676">
        <v>0</v>
      </c>
      <c r="H584" s="684"/>
      <c r="I584" s="683"/>
      <c r="J584" s="676">
        <v>0</v>
      </c>
      <c r="K584" s="684"/>
      <c r="L584" s="683"/>
      <c r="M584" s="676">
        <v>0</v>
      </c>
      <c r="N584" s="684"/>
      <c r="O584" s="683"/>
      <c r="P584" s="676">
        <v>0</v>
      </c>
      <c r="Q584" s="684"/>
      <c r="R584" s="683"/>
      <c r="S584" s="676">
        <v>0</v>
      </c>
      <c r="T584" s="684"/>
      <c r="U584" s="683"/>
      <c r="V584" s="676">
        <v>0</v>
      </c>
      <c r="W584" s="684"/>
      <c r="X584" s="683"/>
      <c r="Y584" s="676">
        <v>0</v>
      </c>
    </row>
    <row r="585" spans="1:25" ht="14.25" customHeight="1" x14ac:dyDescent="0.3">
      <c r="A585" s="541" t="s">
        <v>231</v>
      </c>
      <c r="B585" s="684"/>
      <c r="C585" s="683"/>
      <c r="D585" s="676">
        <v>0</v>
      </c>
      <c r="E585" s="684"/>
      <c r="F585" s="683"/>
      <c r="G585" s="676">
        <v>0</v>
      </c>
      <c r="H585" s="684"/>
      <c r="I585" s="683"/>
      <c r="J585" s="676">
        <v>0</v>
      </c>
      <c r="K585" s="684"/>
      <c r="L585" s="683"/>
      <c r="M585" s="676">
        <v>-810.96</v>
      </c>
      <c r="N585" s="684"/>
      <c r="O585" s="683"/>
      <c r="P585" s="676">
        <v>-3142.47</v>
      </c>
      <c r="Q585" s="684"/>
      <c r="R585" s="683"/>
      <c r="S585" s="676">
        <v>-1976.7100000000005</v>
      </c>
      <c r="T585" s="684"/>
      <c r="U585" s="683"/>
      <c r="V585" s="676">
        <v>-50.679999999999382</v>
      </c>
      <c r="W585" s="684"/>
      <c r="X585" s="683"/>
      <c r="Y585" s="676">
        <v>0</v>
      </c>
    </row>
    <row r="586" spans="1:25" ht="14.25" customHeight="1" x14ac:dyDescent="0.3">
      <c r="A586" s="541" t="s">
        <v>56</v>
      </c>
      <c r="B586" s="684"/>
      <c r="C586" s="683"/>
      <c r="D586" s="676">
        <v>0</v>
      </c>
      <c r="E586" s="684"/>
      <c r="F586" s="683"/>
      <c r="G586" s="676">
        <v>0</v>
      </c>
      <c r="H586" s="684"/>
      <c r="I586" s="683"/>
      <c r="J586" s="676">
        <v>0</v>
      </c>
      <c r="K586" s="684"/>
      <c r="L586" s="683"/>
      <c r="M586" s="676">
        <v>0</v>
      </c>
      <c r="N586" s="684"/>
      <c r="O586" s="683"/>
      <c r="P586" s="676">
        <v>0</v>
      </c>
      <c r="Q586" s="684"/>
      <c r="R586" s="683"/>
      <c r="S586" s="676">
        <v>0</v>
      </c>
      <c r="T586" s="684"/>
      <c r="U586" s="683"/>
      <c r="V586" s="676">
        <v>0</v>
      </c>
      <c r="W586" s="684"/>
      <c r="X586" s="683"/>
      <c r="Y586" s="676">
        <v>0</v>
      </c>
    </row>
    <row r="587" spans="1:25" ht="14.25" customHeight="1" x14ac:dyDescent="0.3">
      <c r="A587" s="742" t="s">
        <v>219</v>
      </c>
      <c r="B587" s="744" t="s">
        <v>1104</v>
      </c>
      <c r="C587" s="745">
        <v>9.1956967066882025E-3</v>
      </c>
      <c r="D587" s="746">
        <v>201183.54000000015</v>
      </c>
      <c r="E587" s="744" t="s">
        <v>1104</v>
      </c>
      <c r="F587" s="745">
        <v>1.3545704879898965E-2</v>
      </c>
      <c r="G587" s="746">
        <v>221411.17999999938</v>
      </c>
      <c r="H587" s="744" t="s">
        <v>1104</v>
      </c>
      <c r="I587" s="745">
        <v>2.4437227255540823E-2</v>
      </c>
      <c r="J587" s="746">
        <v>552137.15999999887</v>
      </c>
      <c r="K587" s="744" t="s">
        <v>1104</v>
      </c>
      <c r="L587" s="745">
        <v>1.3179493165246981E-2</v>
      </c>
      <c r="M587" s="746">
        <v>403856.72999999888</v>
      </c>
      <c r="N587" s="744" t="s">
        <v>1104</v>
      </c>
      <c r="O587" s="745">
        <v>9.7931296939775363E-3</v>
      </c>
      <c r="P587" s="746">
        <v>252683.40999999989</v>
      </c>
      <c r="Q587" s="744" t="s">
        <v>1104</v>
      </c>
      <c r="R587" s="745">
        <v>1.1547118361427822E-2</v>
      </c>
      <c r="S587" s="746">
        <v>228443.92000000275</v>
      </c>
      <c r="T587" s="744" t="s">
        <v>1104</v>
      </c>
      <c r="U587" s="745">
        <v>1.14182476183949E-4</v>
      </c>
      <c r="V587" s="746">
        <v>1646.1400000037165</v>
      </c>
      <c r="W587" s="744" t="s">
        <v>1104</v>
      </c>
      <c r="X587" s="745">
        <v>1.3197163036326089E-3</v>
      </c>
      <c r="Y587" s="746">
        <v>18408.449999997109</v>
      </c>
    </row>
    <row r="588" spans="1:25" ht="14.25" customHeight="1" x14ac:dyDescent="0.25"/>
    <row r="589" spans="1:25" ht="14.25" customHeight="1" x14ac:dyDescent="0.25">
      <c r="C589" s="766"/>
      <c r="D589" s="766"/>
      <c r="F589" s="766"/>
      <c r="G589" s="766"/>
      <c r="I589" s="766"/>
      <c r="J589" s="766"/>
      <c r="L589" s="766"/>
      <c r="M589" s="766"/>
    </row>
    <row r="590" spans="1:25" ht="14.25" customHeight="1" x14ac:dyDescent="0.25">
      <c r="B590" s="40"/>
      <c r="C590" s="40"/>
      <c r="D590" s="766"/>
      <c r="E590" s="40"/>
      <c r="F590" s="40"/>
      <c r="G590" s="766"/>
      <c r="H590" s="40"/>
      <c r="I590" s="40"/>
      <c r="J590" s="766"/>
      <c r="K590" s="40"/>
      <c r="L590" s="40"/>
      <c r="M590" s="766"/>
    </row>
    <row r="591" spans="1:25" ht="14.25" customHeight="1" x14ac:dyDescent="0.25">
      <c r="A591" s="40"/>
      <c r="C591" s="40"/>
      <c r="D591" s="769"/>
      <c r="F591" s="40"/>
      <c r="G591" s="769"/>
      <c r="I591" s="40"/>
      <c r="J591" s="769"/>
      <c r="L591" s="40"/>
      <c r="M591" s="769"/>
      <c r="O591" s="766"/>
      <c r="P591" s="766"/>
      <c r="R591" s="766"/>
      <c r="S591" s="766"/>
      <c r="U591" s="766"/>
      <c r="V591" s="766"/>
      <c r="X591" s="766"/>
      <c r="Y591" s="766"/>
    </row>
    <row r="592" spans="1:25" ht="14.25" customHeight="1" x14ac:dyDescent="0.25">
      <c r="B592" s="40"/>
      <c r="C592" s="522"/>
      <c r="E592" s="40"/>
      <c r="F592" s="522"/>
      <c r="H592" s="40"/>
      <c r="I592" s="522"/>
      <c r="K592" s="40"/>
      <c r="L592" s="522"/>
      <c r="N592" s="40"/>
      <c r="O592" s="40"/>
      <c r="P592" s="766"/>
      <c r="Q592" s="40"/>
      <c r="R592" s="40"/>
      <c r="S592" s="766"/>
      <c r="T592" s="40"/>
      <c r="U592" s="40"/>
      <c r="V592" s="766"/>
      <c r="W592" s="40"/>
      <c r="X592" s="40"/>
      <c r="Y592" s="766"/>
    </row>
    <row r="593" spans="2:25" ht="14.25" customHeight="1" x14ac:dyDescent="0.25">
      <c r="B593" s="40"/>
      <c r="C593" s="40"/>
      <c r="E593" s="40"/>
      <c r="F593" s="40"/>
      <c r="H593" s="40"/>
      <c r="I593" s="40"/>
      <c r="K593" s="40"/>
      <c r="L593" s="40"/>
      <c r="O593" s="40"/>
      <c r="P593" s="769"/>
      <c r="R593" s="40"/>
      <c r="S593" s="769"/>
      <c r="U593" s="40"/>
      <c r="V593" s="769"/>
      <c r="X593" s="40"/>
      <c r="Y593" s="769"/>
    </row>
    <row r="594" spans="2:25" ht="14.25" customHeight="1" x14ac:dyDescent="0.25">
      <c r="B594" s="40"/>
      <c r="C594" s="40"/>
      <c r="E594" s="40"/>
      <c r="F594" s="40"/>
      <c r="H594" s="40"/>
      <c r="I594" s="40"/>
      <c r="K594" s="40"/>
      <c r="L594" s="40"/>
      <c r="N594" s="40"/>
      <c r="O594" s="40"/>
      <c r="Q594" s="40"/>
      <c r="R594" s="40"/>
      <c r="T594" s="40"/>
      <c r="U594" s="40"/>
      <c r="W594" s="40"/>
      <c r="X594" s="40"/>
    </row>
    <row r="595" spans="2:25" ht="14.25" customHeight="1" x14ac:dyDescent="0.25">
      <c r="B595" s="40"/>
      <c r="C595" s="40"/>
      <c r="E595" s="40"/>
      <c r="F595" s="40"/>
      <c r="H595" s="40"/>
      <c r="I595" s="40"/>
      <c r="K595" s="40"/>
      <c r="L595" s="40"/>
      <c r="N595" s="40"/>
      <c r="O595" s="40"/>
      <c r="Q595" s="40"/>
      <c r="R595" s="40"/>
      <c r="T595" s="40"/>
      <c r="U595" s="40"/>
      <c r="W595" s="40"/>
      <c r="X595" s="40"/>
    </row>
    <row r="596" spans="2:25" ht="14.25" customHeight="1" x14ac:dyDescent="0.25">
      <c r="B596" s="40"/>
      <c r="C596" s="40"/>
      <c r="E596" s="40"/>
      <c r="F596" s="40"/>
      <c r="H596" s="40"/>
      <c r="I596" s="40"/>
      <c r="K596" s="40"/>
      <c r="L596" s="40"/>
      <c r="N596" s="40"/>
      <c r="O596" s="40"/>
      <c r="Q596" s="40"/>
      <c r="R596" s="40"/>
      <c r="T596" s="40"/>
      <c r="U596" s="40"/>
      <c r="W596" s="40"/>
      <c r="X596" s="40"/>
    </row>
    <row r="597" spans="2:25" ht="14.25" customHeight="1" x14ac:dyDescent="0.25">
      <c r="B597" s="40"/>
      <c r="C597" s="40"/>
      <c r="E597" s="40"/>
      <c r="F597" s="40"/>
      <c r="H597" s="40"/>
      <c r="I597" s="40"/>
      <c r="K597" s="40"/>
      <c r="L597" s="40"/>
      <c r="N597" s="40"/>
      <c r="O597" s="40"/>
      <c r="Q597" s="40"/>
      <c r="R597" s="40"/>
      <c r="T597" s="40"/>
      <c r="U597" s="40"/>
      <c r="W597" s="40"/>
      <c r="X597" s="40"/>
    </row>
    <row r="598" spans="2:25" ht="14.25" customHeight="1" x14ac:dyDescent="0.25">
      <c r="B598" s="40"/>
      <c r="C598" s="40"/>
      <c r="E598" s="40"/>
      <c r="F598" s="40"/>
      <c r="H598" s="40"/>
      <c r="I598" s="40"/>
      <c r="K598" s="40"/>
      <c r="L598" s="40"/>
      <c r="N598" s="40"/>
      <c r="O598" s="40"/>
      <c r="Q598" s="40"/>
      <c r="R598" s="40"/>
      <c r="T598" s="40"/>
      <c r="U598" s="40"/>
      <c r="W598" s="40"/>
      <c r="X598" s="40"/>
    </row>
    <row r="599" spans="2:25" ht="14.25" customHeight="1" x14ac:dyDescent="0.25">
      <c r="B599" s="40"/>
      <c r="C599" s="40"/>
      <c r="E599" s="40"/>
      <c r="F599" s="40"/>
      <c r="H599" s="40"/>
      <c r="I599" s="40"/>
      <c r="N599" s="40"/>
      <c r="O599" s="40"/>
      <c r="Q599" s="40"/>
      <c r="R599" s="40"/>
      <c r="T599" s="40"/>
      <c r="U599" s="40"/>
      <c r="W599" s="40"/>
      <c r="X599" s="40"/>
    </row>
    <row r="600" spans="2:25" ht="14.25" customHeight="1" x14ac:dyDescent="0.25">
      <c r="B600" s="40"/>
      <c r="C600" s="40"/>
      <c r="D600" s="766"/>
      <c r="E600" s="40"/>
      <c r="F600" s="40"/>
      <c r="G600" s="766"/>
      <c r="H600" s="40"/>
      <c r="I600" s="40"/>
      <c r="J600" s="766"/>
      <c r="N600" s="40"/>
      <c r="O600" s="40"/>
      <c r="P600" s="766"/>
      <c r="Q600" s="40"/>
      <c r="R600" s="40"/>
      <c r="S600" s="766"/>
      <c r="T600" s="40"/>
      <c r="U600" s="40"/>
      <c r="V600" s="766"/>
      <c r="W600" s="40"/>
      <c r="X600" s="40"/>
      <c r="Y600" s="766"/>
    </row>
    <row r="601" spans="2:25" ht="14.25" customHeight="1" x14ac:dyDescent="0.25">
      <c r="B601" s="40"/>
      <c r="C601" s="40"/>
      <c r="D601" s="770"/>
      <c r="E601" s="40"/>
      <c r="F601" s="40"/>
      <c r="G601" s="770"/>
      <c r="H601" s="40"/>
      <c r="I601" s="40"/>
      <c r="J601" s="770"/>
      <c r="N601" s="40"/>
      <c r="O601" s="40"/>
      <c r="P601" s="770"/>
      <c r="Q601" s="40"/>
      <c r="R601" s="40"/>
      <c r="S601" s="770"/>
      <c r="T601" s="40"/>
      <c r="U601" s="40"/>
      <c r="V601" s="770"/>
      <c r="W601" s="40"/>
      <c r="X601" s="40"/>
      <c r="Y601" s="770"/>
    </row>
    <row r="602" spans="2:25" ht="14.25" customHeight="1" x14ac:dyDescent="0.25">
      <c r="B602" s="40"/>
      <c r="C602" s="40"/>
      <c r="D602" s="770"/>
      <c r="E602" s="40"/>
      <c r="F602" s="40"/>
      <c r="G602" s="770"/>
      <c r="H602" s="40"/>
      <c r="I602" s="40"/>
      <c r="J602" s="770"/>
      <c r="N602" s="40"/>
      <c r="O602" s="40"/>
      <c r="P602" s="770"/>
      <c r="Q602" s="40"/>
      <c r="R602" s="40"/>
      <c r="S602" s="770"/>
      <c r="T602" s="40"/>
      <c r="U602" s="40"/>
      <c r="V602" s="770"/>
      <c r="W602" s="40"/>
      <c r="X602" s="40"/>
      <c r="Y602" s="770"/>
    </row>
    <row r="603" spans="2:25" ht="14.25" customHeight="1" x14ac:dyDescent="0.25">
      <c r="B603" s="40"/>
      <c r="C603" s="40"/>
      <c r="D603" s="770"/>
      <c r="E603" s="40"/>
      <c r="F603" s="40"/>
      <c r="G603" s="770"/>
      <c r="H603" s="40"/>
      <c r="I603" s="40"/>
      <c r="J603" s="770"/>
      <c r="N603" s="40"/>
      <c r="O603" s="40"/>
      <c r="P603" s="770"/>
      <c r="Q603" s="40"/>
      <c r="R603" s="40"/>
      <c r="S603" s="770"/>
      <c r="T603" s="40"/>
      <c r="U603" s="40"/>
      <c r="V603" s="770"/>
      <c r="W603" s="40"/>
      <c r="X603" s="40"/>
      <c r="Y603" s="770"/>
    </row>
    <row r="604" spans="2:25" ht="14.25" customHeight="1" x14ac:dyDescent="0.25">
      <c r="B604" s="40"/>
      <c r="C604" s="40"/>
      <c r="D604" s="40"/>
      <c r="E604" s="40"/>
      <c r="F604" s="40"/>
      <c r="G604" s="40"/>
      <c r="H604" s="40"/>
      <c r="I604" s="40"/>
      <c r="J604" s="40"/>
      <c r="N604" s="40"/>
      <c r="O604" s="40"/>
      <c r="P604" s="40"/>
      <c r="Q604" s="40"/>
      <c r="R604" s="40"/>
      <c r="S604" s="40"/>
      <c r="T604" s="40"/>
      <c r="U604" s="40"/>
      <c r="V604" s="40"/>
      <c r="W604" s="40"/>
      <c r="X604" s="40"/>
      <c r="Y604" s="40"/>
    </row>
    <row r="605" spans="2:25" ht="14.25" customHeight="1" x14ac:dyDescent="0.25">
      <c r="B605" s="40"/>
      <c r="C605" s="40"/>
      <c r="D605" s="40"/>
      <c r="E605" s="40"/>
      <c r="F605" s="40"/>
      <c r="G605" s="40"/>
      <c r="H605" s="40"/>
      <c r="I605" s="40"/>
      <c r="J605" s="40"/>
      <c r="N605" s="40"/>
      <c r="O605" s="40"/>
      <c r="P605" s="40"/>
      <c r="Q605" s="40"/>
      <c r="R605" s="40"/>
      <c r="S605" s="40"/>
      <c r="T605" s="40"/>
      <c r="U605" s="40"/>
      <c r="V605" s="40"/>
      <c r="W605" s="40"/>
      <c r="X605" s="40"/>
      <c r="Y605" s="40"/>
    </row>
    <row r="606" spans="2:25" ht="14.25" customHeight="1" x14ac:dyDescent="0.25">
      <c r="B606" s="40"/>
      <c r="C606" s="40"/>
      <c r="D606" s="40"/>
      <c r="E606" s="40"/>
      <c r="F606" s="40"/>
      <c r="G606" s="40"/>
      <c r="H606" s="40"/>
      <c r="I606" s="40"/>
      <c r="J606" s="40"/>
      <c r="N606" s="40"/>
      <c r="O606" s="40"/>
      <c r="P606" s="40"/>
      <c r="Q606" s="40"/>
      <c r="R606" s="40"/>
      <c r="S606" s="40"/>
      <c r="T606" s="40"/>
      <c r="U606" s="40"/>
      <c r="V606" s="40"/>
      <c r="W606" s="40"/>
      <c r="X606" s="40"/>
      <c r="Y606" s="40"/>
    </row>
    <row r="607" spans="2:25" ht="14.25" customHeight="1" x14ac:dyDescent="0.25">
      <c r="B607" s="40"/>
      <c r="C607" s="40"/>
      <c r="D607" s="40"/>
      <c r="E607" s="40"/>
      <c r="F607" s="40"/>
      <c r="G607" s="40"/>
      <c r="H607" s="40"/>
      <c r="I607" s="40"/>
      <c r="J607" s="40"/>
      <c r="N607" s="40"/>
      <c r="O607" s="40"/>
      <c r="P607" s="40"/>
      <c r="Q607" s="40"/>
      <c r="R607" s="40"/>
      <c r="S607" s="40"/>
      <c r="T607" s="40"/>
      <c r="U607" s="40"/>
      <c r="V607" s="40"/>
      <c r="W607" s="40"/>
      <c r="X607" s="40"/>
      <c r="Y607" s="40"/>
    </row>
    <row r="608" spans="2:25" ht="14.25" customHeight="1" x14ac:dyDescent="0.25">
      <c r="B608" s="40"/>
      <c r="C608" s="40"/>
      <c r="D608" s="40"/>
      <c r="E608" s="40"/>
      <c r="F608" s="40"/>
      <c r="G608" s="40"/>
      <c r="H608" s="40"/>
      <c r="I608" s="40"/>
      <c r="J608" s="40"/>
      <c r="N608" s="40"/>
      <c r="O608" s="40"/>
      <c r="P608" s="40"/>
      <c r="Q608" s="40"/>
      <c r="R608" s="40"/>
      <c r="S608" s="40"/>
      <c r="T608" s="40"/>
      <c r="U608" s="40"/>
      <c r="V608" s="40"/>
      <c r="W608" s="40"/>
      <c r="X608" s="40"/>
      <c r="Y608" s="40"/>
    </row>
    <row r="609" spans="2:25" ht="14.25" customHeight="1" x14ac:dyDescent="0.25">
      <c r="B609" s="40"/>
      <c r="C609" s="40"/>
      <c r="D609" s="40"/>
      <c r="E609" s="40"/>
      <c r="F609" s="40"/>
      <c r="G609" s="40"/>
      <c r="H609" s="40"/>
      <c r="I609" s="40"/>
      <c r="J609" s="40"/>
      <c r="N609" s="40"/>
      <c r="O609" s="40"/>
      <c r="P609" s="40"/>
      <c r="Q609" s="40"/>
      <c r="R609" s="40"/>
      <c r="S609" s="40"/>
      <c r="T609" s="40"/>
      <c r="U609" s="40"/>
      <c r="V609" s="40"/>
      <c r="W609" s="40"/>
      <c r="X609" s="40"/>
      <c r="Y609" s="40"/>
    </row>
    <row r="610" spans="2:25" ht="14.25" customHeight="1" x14ac:dyDescent="0.25">
      <c r="B610" s="40"/>
      <c r="C610" s="40"/>
      <c r="D610" s="40"/>
      <c r="E610" s="40"/>
      <c r="F610" s="40"/>
      <c r="G610" s="40"/>
      <c r="H610" s="40"/>
      <c r="I610" s="40"/>
      <c r="J610" s="40"/>
      <c r="N610" s="40"/>
      <c r="O610" s="40"/>
      <c r="P610" s="40"/>
      <c r="Q610" s="40"/>
      <c r="R610" s="40"/>
      <c r="S610" s="40"/>
      <c r="T610" s="40"/>
      <c r="U610" s="40"/>
      <c r="V610" s="40"/>
      <c r="W610" s="40"/>
      <c r="X610" s="40"/>
      <c r="Y610" s="40"/>
    </row>
    <row r="611" spans="2:25" ht="14.25" customHeight="1" x14ac:dyDescent="0.25">
      <c r="B611" s="40"/>
      <c r="C611" s="40"/>
      <c r="D611" s="40"/>
      <c r="E611" s="40"/>
      <c r="F611" s="40"/>
      <c r="G611" s="40"/>
      <c r="H611" s="40"/>
      <c r="I611" s="40"/>
      <c r="J611" s="40"/>
      <c r="N611" s="40"/>
      <c r="O611" s="40"/>
      <c r="P611" s="40"/>
      <c r="Q611" s="40"/>
      <c r="R611" s="40"/>
      <c r="S611" s="40"/>
      <c r="T611" s="40"/>
      <c r="U611" s="40"/>
      <c r="V611" s="40"/>
      <c r="W611" s="40"/>
      <c r="X611" s="40"/>
      <c r="Y611" s="40"/>
    </row>
    <row r="612" spans="2:25" ht="14.25" customHeight="1" x14ac:dyDescent="0.25">
      <c r="B612" s="40"/>
      <c r="C612" s="40"/>
      <c r="D612" s="40"/>
      <c r="E612" s="40"/>
      <c r="F612" s="40"/>
      <c r="G612" s="40"/>
      <c r="H612" s="40"/>
      <c r="I612" s="40"/>
      <c r="J612" s="40"/>
      <c r="N612" s="40"/>
      <c r="O612" s="40"/>
      <c r="P612" s="40"/>
      <c r="Q612" s="40"/>
      <c r="R612" s="40"/>
      <c r="S612" s="40"/>
      <c r="T612" s="40"/>
      <c r="U612" s="40"/>
      <c r="V612" s="40"/>
      <c r="W612" s="40"/>
      <c r="X612" s="40"/>
      <c r="Y612" s="40"/>
    </row>
    <row r="613" spans="2:25" ht="14.25" customHeight="1" x14ac:dyDescent="0.25">
      <c r="B613" s="40"/>
      <c r="C613" s="40"/>
      <c r="D613" s="40"/>
      <c r="E613" s="40"/>
      <c r="F613" s="40"/>
      <c r="G613" s="40"/>
      <c r="H613" s="40"/>
      <c r="I613" s="40"/>
      <c r="J613" s="40"/>
      <c r="N613" s="40"/>
      <c r="O613" s="40"/>
      <c r="P613" s="40"/>
      <c r="Q613" s="40"/>
      <c r="R613" s="40"/>
      <c r="S613" s="40"/>
      <c r="T613" s="40"/>
      <c r="U613" s="40"/>
      <c r="V613" s="40"/>
      <c r="W613" s="40"/>
      <c r="X613" s="40"/>
      <c r="Y613" s="40"/>
    </row>
    <row r="614" spans="2:25" ht="14.25" customHeight="1" x14ac:dyDescent="0.25">
      <c r="B614" s="40"/>
      <c r="C614" s="40"/>
      <c r="D614" s="40"/>
      <c r="E614" s="40"/>
      <c r="F614" s="40"/>
      <c r="G614" s="40"/>
      <c r="H614" s="40"/>
      <c r="I614" s="40"/>
      <c r="J614" s="40"/>
      <c r="N614" s="40"/>
      <c r="O614" s="40"/>
      <c r="P614" s="40"/>
      <c r="Q614" s="40"/>
      <c r="R614" s="40"/>
      <c r="S614" s="40"/>
      <c r="T614" s="40"/>
      <c r="U614" s="40"/>
      <c r="V614" s="40"/>
      <c r="W614" s="40"/>
      <c r="X614" s="40"/>
      <c r="Y614" s="40"/>
    </row>
    <row r="615" spans="2:25" ht="14.25" customHeight="1" x14ac:dyDescent="0.25">
      <c r="B615" s="40"/>
      <c r="C615" s="40"/>
      <c r="D615" s="40"/>
      <c r="E615" s="40"/>
      <c r="F615" s="40"/>
      <c r="G615" s="40"/>
      <c r="H615" s="40"/>
      <c r="I615" s="40"/>
      <c r="J615" s="40"/>
      <c r="N615" s="40"/>
      <c r="O615" s="40"/>
      <c r="P615" s="40"/>
      <c r="Q615" s="40"/>
      <c r="R615" s="40"/>
      <c r="S615" s="40"/>
      <c r="T615" s="40"/>
      <c r="U615" s="40"/>
      <c r="V615" s="40"/>
      <c r="W615" s="40"/>
      <c r="X615" s="40"/>
      <c r="Y615" s="40"/>
    </row>
    <row r="616" spans="2:25" ht="14.25" customHeight="1" x14ac:dyDescent="0.25">
      <c r="B616" s="40"/>
      <c r="C616" s="40"/>
      <c r="D616" s="40"/>
      <c r="E616" s="40"/>
      <c r="F616" s="40"/>
      <c r="G616" s="40"/>
      <c r="H616" s="40"/>
      <c r="I616" s="40"/>
      <c r="J616" s="40"/>
      <c r="N616" s="40"/>
      <c r="O616" s="40"/>
      <c r="P616" s="40"/>
      <c r="Q616" s="40"/>
      <c r="R616" s="40"/>
      <c r="S616" s="40"/>
      <c r="T616" s="40"/>
      <c r="U616" s="40"/>
      <c r="V616" s="40"/>
      <c r="W616" s="40"/>
      <c r="X616" s="40"/>
      <c r="Y616" s="40"/>
    </row>
    <row r="617" spans="2:25" ht="14.25" customHeight="1" x14ac:dyDescent="0.25">
      <c r="B617" s="40"/>
      <c r="C617" s="40"/>
      <c r="D617" s="40"/>
      <c r="E617" s="40"/>
      <c r="F617" s="40"/>
      <c r="G617" s="40"/>
      <c r="H617" s="40"/>
      <c r="I617" s="40"/>
      <c r="J617" s="40"/>
      <c r="N617" s="40"/>
      <c r="O617" s="40"/>
      <c r="P617" s="40"/>
      <c r="Q617" s="40"/>
      <c r="R617" s="40"/>
      <c r="S617" s="40"/>
      <c r="T617" s="40"/>
      <c r="U617" s="40"/>
      <c r="V617" s="40"/>
      <c r="W617" s="40"/>
      <c r="X617" s="40"/>
      <c r="Y617" s="40"/>
    </row>
    <row r="618" spans="2:25" ht="14.25" customHeight="1" x14ac:dyDescent="0.25">
      <c r="B618" s="40"/>
      <c r="C618" s="40"/>
      <c r="D618" s="40"/>
      <c r="E618" s="40"/>
      <c r="F618" s="40"/>
      <c r="G618" s="40"/>
      <c r="H618" s="40"/>
      <c r="I618" s="40"/>
      <c r="J618" s="40"/>
      <c r="N618" s="40"/>
      <c r="O618" s="40"/>
      <c r="P618" s="40"/>
      <c r="Q618" s="40"/>
      <c r="R618" s="40"/>
      <c r="S618" s="40"/>
      <c r="T618" s="40"/>
      <c r="U618" s="40"/>
      <c r="V618" s="40"/>
      <c r="W618" s="40"/>
      <c r="X618" s="40"/>
      <c r="Y618" s="40"/>
    </row>
    <row r="619" spans="2:25" ht="14.25" customHeight="1" x14ac:dyDescent="0.25">
      <c r="B619" s="40"/>
      <c r="C619" s="40"/>
      <c r="D619" s="40"/>
      <c r="E619" s="40"/>
      <c r="F619" s="40"/>
      <c r="G619" s="40"/>
      <c r="H619" s="40"/>
      <c r="I619" s="40"/>
      <c r="J619" s="40"/>
      <c r="N619" s="40"/>
      <c r="O619" s="40"/>
      <c r="P619" s="40"/>
      <c r="Q619" s="40"/>
      <c r="R619" s="40"/>
      <c r="S619" s="40"/>
      <c r="T619" s="40"/>
      <c r="U619" s="40"/>
      <c r="V619" s="40"/>
      <c r="W619" s="40"/>
      <c r="X619" s="40"/>
      <c r="Y619" s="40"/>
    </row>
    <row r="620" spans="2:25" ht="14.25" customHeight="1" x14ac:dyDescent="0.25">
      <c r="B620" s="40"/>
      <c r="C620" s="40"/>
      <c r="D620" s="40"/>
      <c r="E620" s="40"/>
      <c r="F620" s="40"/>
      <c r="G620" s="40"/>
      <c r="H620" s="40"/>
      <c r="I620" s="40"/>
      <c r="J620" s="40"/>
      <c r="N620" s="40"/>
      <c r="O620" s="40"/>
      <c r="P620" s="40"/>
      <c r="Q620" s="40"/>
      <c r="R620" s="40"/>
      <c r="S620" s="40"/>
      <c r="T620" s="40"/>
      <c r="U620" s="40"/>
      <c r="V620" s="40"/>
      <c r="W620" s="40"/>
      <c r="X620" s="40"/>
      <c r="Y620" s="40"/>
    </row>
    <row r="621" spans="2:25" ht="14.25" customHeight="1" x14ac:dyDescent="0.25">
      <c r="B621" s="40"/>
      <c r="C621" s="40"/>
      <c r="D621" s="40"/>
      <c r="E621" s="40"/>
      <c r="F621" s="40"/>
      <c r="G621" s="40"/>
      <c r="H621" s="40"/>
      <c r="I621" s="40"/>
      <c r="J621" s="40"/>
      <c r="N621" s="40"/>
      <c r="O621" s="40"/>
      <c r="P621" s="40"/>
      <c r="Q621" s="40"/>
      <c r="R621" s="40"/>
      <c r="S621" s="40"/>
      <c r="T621" s="40"/>
      <c r="U621" s="40"/>
      <c r="V621" s="40"/>
      <c r="W621" s="40"/>
      <c r="X621" s="40"/>
      <c r="Y621" s="40"/>
    </row>
    <row r="622" spans="2:25" ht="14.25" customHeight="1" x14ac:dyDescent="0.25">
      <c r="B622" s="40"/>
      <c r="C622" s="40"/>
      <c r="D622" s="40"/>
      <c r="E622" s="40"/>
      <c r="F622" s="40"/>
      <c r="G622" s="40"/>
      <c r="H622" s="40"/>
      <c r="I622" s="40"/>
      <c r="J622" s="40"/>
      <c r="N622" s="40"/>
      <c r="O622" s="40"/>
      <c r="P622" s="40"/>
      <c r="Q622" s="40"/>
      <c r="R622" s="40"/>
      <c r="S622" s="40"/>
      <c r="T622" s="40"/>
      <c r="U622" s="40"/>
      <c r="V622" s="40"/>
      <c r="W622" s="40"/>
      <c r="X622" s="40"/>
      <c r="Y622" s="40"/>
    </row>
    <row r="623" spans="2:25" ht="14.25" customHeight="1" x14ac:dyDescent="0.25">
      <c r="B623" s="40"/>
      <c r="C623" s="40"/>
      <c r="D623" s="40"/>
      <c r="E623" s="40"/>
      <c r="F623" s="40"/>
      <c r="G623" s="40"/>
      <c r="H623" s="40"/>
      <c r="I623" s="40"/>
      <c r="J623" s="40"/>
      <c r="N623" s="40"/>
      <c r="O623" s="40"/>
      <c r="P623" s="40"/>
      <c r="Q623" s="40"/>
      <c r="R623" s="40"/>
      <c r="S623" s="40"/>
      <c r="T623" s="40"/>
      <c r="U623" s="40"/>
      <c r="V623" s="40"/>
      <c r="W623" s="40"/>
      <c r="X623" s="40"/>
      <c r="Y623" s="40"/>
    </row>
    <row r="624" spans="2:25" ht="14.25" customHeight="1" x14ac:dyDescent="0.25">
      <c r="B624" s="40"/>
      <c r="C624" s="40"/>
      <c r="D624" s="40"/>
      <c r="E624" s="40"/>
      <c r="F624" s="40"/>
      <c r="G624" s="40"/>
      <c r="H624" s="40"/>
      <c r="I624" s="40"/>
      <c r="J624" s="40"/>
      <c r="N624" s="40"/>
      <c r="O624" s="40"/>
      <c r="P624" s="40"/>
      <c r="Q624" s="40"/>
      <c r="R624" s="40"/>
      <c r="S624" s="40"/>
      <c r="T624" s="40"/>
      <c r="U624" s="40"/>
      <c r="V624" s="40"/>
      <c r="W624" s="40"/>
      <c r="X624" s="40"/>
      <c r="Y624" s="40"/>
    </row>
    <row r="625" spans="2:25" ht="14.25" customHeight="1" x14ac:dyDescent="0.25">
      <c r="B625" s="40"/>
      <c r="C625" s="40"/>
      <c r="D625" s="40"/>
      <c r="E625" s="40"/>
      <c r="F625" s="40"/>
      <c r="G625" s="40"/>
      <c r="H625" s="40"/>
      <c r="I625" s="40"/>
      <c r="J625" s="40"/>
      <c r="N625" s="40"/>
      <c r="O625" s="40"/>
      <c r="P625" s="40"/>
      <c r="Q625" s="40"/>
      <c r="R625" s="40"/>
      <c r="S625" s="40"/>
      <c r="T625" s="40"/>
      <c r="U625" s="40"/>
      <c r="V625" s="40"/>
      <c r="W625" s="40"/>
      <c r="X625" s="40"/>
      <c r="Y625" s="40"/>
    </row>
    <row r="626" spans="2:25" ht="14.25" customHeight="1" x14ac:dyDescent="0.25">
      <c r="B626" s="40"/>
      <c r="C626" s="40"/>
      <c r="D626" s="40"/>
      <c r="E626" s="40"/>
      <c r="F626" s="40"/>
      <c r="G626" s="40"/>
      <c r="H626" s="40"/>
      <c r="I626" s="40"/>
      <c r="J626" s="40"/>
      <c r="N626" s="40"/>
      <c r="O626" s="40"/>
      <c r="P626" s="40"/>
      <c r="Q626" s="40"/>
      <c r="R626" s="40"/>
      <c r="S626" s="40"/>
      <c r="T626" s="40"/>
      <c r="U626" s="40"/>
      <c r="V626" s="40"/>
      <c r="W626" s="40"/>
      <c r="X626" s="40"/>
      <c r="Y626" s="40"/>
    </row>
    <row r="627" spans="2:25" ht="14.25" customHeight="1" x14ac:dyDescent="0.25">
      <c r="B627" s="40"/>
      <c r="C627" s="40"/>
      <c r="D627" s="40"/>
      <c r="E627" s="40"/>
      <c r="F627" s="40"/>
      <c r="G627" s="40"/>
      <c r="H627" s="40"/>
      <c r="I627" s="40"/>
      <c r="J627" s="40"/>
      <c r="N627" s="40"/>
      <c r="O627" s="40"/>
      <c r="P627" s="40"/>
      <c r="Q627" s="40"/>
      <c r="R627" s="40"/>
      <c r="S627" s="40"/>
      <c r="T627" s="40"/>
      <c r="U627" s="40"/>
      <c r="V627" s="40"/>
      <c r="W627" s="40"/>
      <c r="X627" s="40"/>
      <c r="Y627" s="40"/>
    </row>
    <row r="628" spans="2:25" ht="14.25" customHeight="1" x14ac:dyDescent="0.25"/>
    <row r="629" spans="2:25" ht="14.25" customHeight="1" x14ac:dyDescent="0.25"/>
    <row r="630" spans="2:25" ht="14.25" customHeight="1" x14ac:dyDescent="0.25"/>
    <row r="631" spans="2:25" ht="14.25" customHeight="1" x14ac:dyDescent="0.25"/>
    <row r="632" spans="2:25" ht="14.25" customHeight="1" x14ac:dyDescent="0.25"/>
    <row r="633" spans="2:25" ht="14.25" customHeight="1" x14ac:dyDescent="0.25"/>
    <row r="634" spans="2:25" ht="14.25" customHeight="1" x14ac:dyDescent="0.25"/>
    <row r="635" spans="2:25" ht="14.25" customHeight="1" x14ac:dyDescent="0.25"/>
    <row r="636" spans="2:25" ht="14.25" customHeight="1" x14ac:dyDescent="0.25"/>
    <row r="637" spans="2:25" ht="14.25" customHeight="1" x14ac:dyDescent="0.25"/>
    <row r="638" spans="2:25" ht="14.25" customHeight="1" x14ac:dyDescent="0.25"/>
    <row r="639" spans="2:25" ht="14.25" customHeight="1" x14ac:dyDescent="0.25"/>
    <row r="640" spans="2:25"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1" stopIfTrue="1">
      <formula>"esterreur(reference)"</formula>
    </cfRule>
  </conditionalFormatting>
  <conditionalFormatting sqref="B18 D18:D26">
    <cfRule type="expression" dxfId="339" priority="2" stopIfTrue="1">
      <formula>"esterreur(reference)"</formula>
    </cfRule>
  </conditionalFormatting>
  <conditionalFormatting sqref="B184">
    <cfRule type="expression" dxfId="338" priority="3" stopIfTrue="1">
      <formula>"esterreur(reference)"</formula>
    </cfRule>
  </conditionalFormatting>
  <conditionalFormatting sqref="B319">
    <cfRule type="expression" dxfId="337" priority="4" stopIfTrue="1">
      <formula>"esterreur(reference)"</formula>
    </cfRule>
  </conditionalFormatting>
  <conditionalFormatting sqref="B328 B329:C329">
    <cfRule type="expression" dxfId="336" priority="5" stopIfTrue="1">
      <formula>"esterreur(reference)"</formula>
    </cfRule>
  </conditionalFormatting>
  <conditionalFormatting sqref="B373:B392">
    <cfRule type="expression" dxfId="335" priority="6" stopIfTrue="1">
      <formula>"esterreur(reference)"</formula>
    </cfRule>
  </conditionalFormatting>
  <conditionalFormatting sqref="B441">
    <cfRule type="expression" dxfId="334" priority="7" stopIfTrue="1">
      <formula>"esterreur(reference)"</formula>
    </cfRule>
  </conditionalFormatting>
  <conditionalFormatting sqref="B450 B451:C451">
    <cfRule type="expression" dxfId="333" priority="8" stopIfTrue="1">
      <formula>"esterreur(reference)"</formula>
    </cfRule>
  </conditionalFormatting>
  <conditionalFormatting sqref="B56:C56">
    <cfRule type="expression" dxfId="332" priority="9" stopIfTrue="1">
      <formula>"esterreur(reference)"</formula>
    </cfRule>
  </conditionalFormatting>
  <conditionalFormatting sqref="B74:C74">
    <cfRule type="expression" dxfId="331" priority="10" stopIfTrue="1">
      <formula>"esterreur(reference)"</formula>
    </cfRule>
  </conditionalFormatting>
  <conditionalFormatting sqref="B76:C76">
    <cfRule type="expression" dxfId="330" priority="11" stopIfTrue="1">
      <formula>"esterreur(reference)"</formula>
    </cfRule>
  </conditionalFormatting>
  <conditionalFormatting sqref="B87:C87">
    <cfRule type="expression" dxfId="329" priority="12" stopIfTrue="1">
      <formula>"esterreur(reference)"</formula>
    </cfRule>
  </conditionalFormatting>
  <conditionalFormatting sqref="B158:C160">
    <cfRule type="expression" dxfId="328" priority="13" stopIfTrue="1">
      <formula>"esterreur(reference)"</formula>
    </cfRule>
  </conditionalFormatting>
  <conditionalFormatting sqref="B166:C166">
    <cfRule type="expression" dxfId="327" priority="14" stopIfTrue="1">
      <formula>"esterreur(reference)"</formula>
    </cfRule>
  </conditionalFormatting>
  <conditionalFormatting sqref="B168:C170">
    <cfRule type="expression" dxfId="326" priority="15" stopIfTrue="1">
      <formula>"esterreur(reference)"</formula>
    </cfRule>
  </conditionalFormatting>
  <conditionalFormatting sqref="B231:C233">
    <cfRule type="expression" dxfId="325" priority="16" stopIfTrue="1">
      <formula>"esterreur(reference)"</formula>
    </cfRule>
  </conditionalFormatting>
  <conditionalFormatting sqref="B239:C239">
    <cfRule type="expression" dxfId="324" priority="17" stopIfTrue="1">
      <formula>"esterreur(reference)"</formula>
    </cfRule>
  </conditionalFormatting>
  <conditionalFormatting sqref="B241:C242">
    <cfRule type="expression" dxfId="323" priority="18" stopIfTrue="1">
      <formula>"esterreur(reference)"</formula>
    </cfRule>
  </conditionalFormatting>
  <conditionalFormatting sqref="B307:C307">
    <cfRule type="expression" dxfId="322" priority="19" stopIfTrue="1">
      <formula>"esterreur(reference)"</formula>
    </cfRule>
  </conditionalFormatting>
  <conditionalFormatting sqref="B309:C309">
    <cfRule type="expression" dxfId="321" priority="20" stopIfTrue="1">
      <formula>"esterreur(reference)"</formula>
    </cfRule>
  </conditionalFormatting>
  <conditionalFormatting sqref="B365:C365">
    <cfRule type="expression" dxfId="320" priority="21" stopIfTrue="1">
      <formula>"esterreur(reference)"</formula>
    </cfRule>
  </conditionalFormatting>
  <conditionalFormatting sqref="B367:C367">
    <cfRule type="expression" dxfId="319" priority="22" stopIfTrue="1">
      <formula>"esterreur(reference)"</formula>
    </cfRule>
  </conditionalFormatting>
  <conditionalFormatting sqref="B429:C429">
    <cfRule type="expression" dxfId="318" priority="23" stopIfTrue="1">
      <formula>"esterreur(reference)"</formula>
    </cfRule>
  </conditionalFormatting>
  <conditionalFormatting sqref="B431:C433">
    <cfRule type="expression" dxfId="317" priority="24" stopIfTrue="1">
      <formula>"esterreur(reference)"</formula>
    </cfRule>
  </conditionalFormatting>
  <conditionalFormatting sqref="B466:C466">
    <cfRule type="expression" dxfId="316" priority="25" stopIfTrue="1">
      <formula>"esterreur(reference)"</formula>
    </cfRule>
  </conditionalFormatting>
  <conditionalFormatting sqref="B484:C484">
    <cfRule type="expression" dxfId="315" priority="26" stopIfTrue="1">
      <formula>"esterreur(reference)"</formula>
    </cfRule>
  </conditionalFormatting>
  <conditionalFormatting sqref="B486:C486">
    <cfRule type="expression" dxfId="314" priority="27" stopIfTrue="1">
      <formula>"esterreur(reference)"</formula>
    </cfRule>
  </conditionalFormatting>
  <conditionalFormatting sqref="B488:C489">
    <cfRule type="expression" dxfId="313" priority="28" stopIfTrue="1">
      <formula>"esterreur(reference)"</formula>
    </cfRule>
  </conditionalFormatting>
  <conditionalFormatting sqref="B55:Y55 B57:Y73">
    <cfRule type="expression" dxfId="312" priority="29" stopIfTrue="1">
      <formula>"esterreur(reference)"</formula>
    </cfRule>
  </conditionalFormatting>
  <conditionalFormatting sqref="B182:Y183">
    <cfRule type="expression" dxfId="311" priority="30" stopIfTrue="1">
      <formula>"esterreur(reference)"</formula>
    </cfRule>
  </conditionalFormatting>
  <conditionalFormatting sqref="B185:Y197">
    <cfRule type="expression" dxfId="310" priority="31" stopIfTrue="1">
      <formula>"esterreur(reference)"</formula>
    </cfRule>
  </conditionalFormatting>
  <conditionalFormatting sqref="B437:Y438">
    <cfRule type="expression" dxfId="309" priority="32" stopIfTrue="1">
      <formula>"esterreur(reference)"</formula>
    </cfRule>
  </conditionalFormatting>
  <conditionalFormatting sqref="B449:Y449 B452:Y465">
    <cfRule type="expression" dxfId="308" priority="33" stopIfTrue="1">
      <formula>"esterreur(reference)"</formula>
    </cfRule>
  </conditionalFormatting>
  <conditionalFormatting sqref="B467:Y483">
    <cfRule type="expression" dxfId="307" priority="34" stopIfTrue="1">
      <formula>"esterreur(reference)"</formula>
    </cfRule>
  </conditionalFormatting>
  <conditionalFormatting sqref="B485:Y485 B487:Y487">
    <cfRule type="expression" dxfId="306" priority="35" stopIfTrue="1">
      <formula>"esterreur(reference)"</formula>
    </cfRule>
  </conditionalFormatting>
  <conditionalFormatting sqref="C7">
    <cfRule type="expression" dxfId="305" priority="36" stopIfTrue="1">
      <formula>"esterreur(reference)"</formula>
    </cfRule>
  </conditionalFormatting>
  <conditionalFormatting sqref="C323:D323">
    <cfRule type="expression" dxfId="304" priority="37" stopIfTrue="1">
      <formula>"esterreur(reference)"</formula>
    </cfRule>
  </conditionalFormatting>
  <conditionalFormatting sqref="C435:D435 B435:B436">
    <cfRule type="expression" dxfId="303" priority="38" stopIfTrue="1">
      <formula>"esterreur(reference)"</formula>
    </cfRule>
  </conditionalFormatting>
  <conditionalFormatting sqref="C439:D439 C441:D442">
    <cfRule type="expression" dxfId="302" priority="39" stopIfTrue="1">
      <formula>"esterreur(reference)"</formula>
    </cfRule>
  </conditionalFormatting>
  <conditionalFormatting sqref="C445:D445">
    <cfRule type="expression" dxfId="301" priority="40" stopIfTrue="1">
      <formula>"esterreur(reference)"</formula>
    </cfRule>
  </conditionalFormatting>
  <conditionalFormatting sqref="D7:D16">
    <cfRule type="expression" dxfId="300" priority="41" stopIfTrue="1">
      <formula>"esterreur(reference)"</formula>
    </cfRule>
  </conditionalFormatting>
  <conditionalFormatting sqref="D77:D84">
    <cfRule type="expression" dxfId="299" priority="42" stopIfTrue="1">
      <formula>"esterreur(reference)"</formula>
    </cfRule>
  </conditionalFormatting>
  <conditionalFormatting sqref="D159:D165">
    <cfRule type="expression" dxfId="298" priority="43" stopIfTrue="1">
      <formula>"esterreur(reference)"</formula>
    </cfRule>
  </conditionalFormatting>
  <conditionalFormatting sqref="D232:D238">
    <cfRule type="expression" dxfId="297" priority="44" stopIfTrue="1">
      <formula>"esterreur(reference)"</formula>
    </cfRule>
  </conditionalFormatting>
  <conditionalFormatting sqref="D274:D285">
    <cfRule type="expression" dxfId="296" priority="45" stopIfTrue="1">
      <formula>"esterreur(reference)"</formula>
    </cfRule>
  </conditionalFormatting>
  <conditionalFormatting sqref="D287:D304">
    <cfRule type="expression" dxfId="295" priority="46" stopIfTrue="1">
      <formula>"esterreur(reference)"</formula>
    </cfRule>
  </conditionalFormatting>
  <conditionalFormatting sqref="D326">
    <cfRule type="expression" dxfId="294" priority="47" stopIfTrue="1">
      <formula>"esterreur(reference)"</formula>
    </cfRule>
  </conditionalFormatting>
  <conditionalFormatting sqref="D332:D343">
    <cfRule type="expression" dxfId="293" priority="48" stopIfTrue="1">
      <formula>"esterreur(reference)"</formula>
    </cfRule>
  </conditionalFormatting>
  <conditionalFormatting sqref="D424:D426">
    <cfRule type="expression" dxfId="292" priority="49"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50" stopIfTrue="1">
      <formula>"esterreur(reference)"</formula>
    </cfRule>
  </conditionalFormatting>
  <conditionalFormatting sqref="E18 G18:G26">
    <cfRule type="expression" dxfId="290" priority="51" stopIfTrue="1">
      <formula>"esterreur(reference)"</formula>
    </cfRule>
  </conditionalFormatting>
  <conditionalFormatting sqref="E184">
    <cfRule type="expression" dxfId="289" priority="52" stopIfTrue="1">
      <formula>"esterreur(reference)"</formula>
    </cfRule>
  </conditionalFormatting>
  <conditionalFormatting sqref="E319">
    <cfRule type="expression" dxfId="288" priority="53" stopIfTrue="1">
      <formula>"esterreur(reference)"</formula>
    </cfRule>
  </conditionalFormatting>
  <conditionalFormatting sqref="E328 E329:F329">
    <cfRule type="expression" dxfId="287" priority="54" stopIfTrue="1">
      <formula>"esterreur(reference)"</formula>
    </cfRule>
  </conditionalFormatting>
  <conditionalFormatting sqref="E373:E392">
    <cfRule type="expression" dxfId="286" priority="55" stopIfTrue="1">
      <formula>"esterreur(reference)"</formula>
    </cfRule>
  </conditionalFormatting>
  <conditionalFormatting sqref="E441">
    <cfRule type="expression" dxfId="285" priority="56" stopIfTrue="1">
      <formula>"esterreur(reference)"</formula>
    </cfRule>
  </conditionalFormatting>
  <conditionalFormatting sqref="E450 E451:F451">
    <cfRule type="expression" dxfId="284" priority="57" stopIfTrue="1">
      <formula>"esterreur(reference)"</formula>
    </cfRule>
  </conditionalFormatting>
  <conditionalFormatting sqref="E56:F56">
    <cfRule type="expression" dxfId="283" priority="58" stopIfTrue="1">
      <formula>"esterreur(reference)"</formula>
    </cfRule>
  </conditionalFormatting>
  <conditionalFormatting sqref="E74:F74">
    <cfRule type="expression" dxfId="282" priority="59" stopIfTrue="1">
      <formula>"esterreur(reference)"</formula>
    </cfRule>
  </conditionalFormatting>
  <conditionalFormatting sqref="E76:F76">
    <cfRule type="expression" dxfId="281" priority="60" stopIfTrue="1">
      <formula>"esterreur(reference)"</formula>
    </cfRule>
  </conditionalFormatting>
  <conditionalFormatting sqref="E87:F87">
    <cfRule type="expression" dxfId="280" priority="61" stopIfTrue="1">
      <formula>"esterreur(reference)"</formula>
    </cfRule>
  </conditionalFormatting>
  <conditionalFormatting sqref="E158:F160">
    <cfRule type="expression" dxfId="279" priority="62" stopIfTrue="1">
      <formula>"esterreur(reference)"</formula>
    </cfRule>
  </conditionalFormatting>
  <conditionalFormatting sqref="E166:F166">
    <cfRule type="expression" dxfId="278" priority="63" stopIfTrue="1">
      <formula>"esterreur(reference)"</formula>
    </cfRule>
  </conditionalFormatting>
  <conditionalFormatting sqref="E168:F170">
    <cfRule type="expression" dxfId="277" priority="64" stopIfTrue="1">
      <formula>"esterreur(reference)"</formula>
    </cfRule>
  </conditionalFormatting>
  <conditionalFormatting sqref="E231:F233">
    <cfRule type="expression" dxfId="276" priority="65" stopIfTrue="1">
      <formula>"esterreur(reference)"</formula>
    </cfRule>
  </conditionalFormatting>
  <conditionalFormatting sqref="E239:F239">
    <cfRule type="expression" dxfId="275" priority="66" stopIfTrue="1">
      <formula>"esterreur(reference)"</formula>
    </cfRule>
  </conditionalFormatting>
  <conditionalFormatting sqref="E241:F242">
    <cfRule type="expression" dxfId="274" priority="67" stopIfTrue="1">
      <formula>"esterreur(reference)"</formula>
    </cfRule>
  </conditionalFormatting>
  <conditionalFormatting sqref="E307:F307">
    <cfRule type="expression" dxfId="273" priority="68" stopIfTrue="1">
      <formula>"esterreur(reference)"</formula>
    </cfRule>
  </conditionalFormatting>
  <conditionalFormatting sqref="E309:F309">
    <cfRule type="expression" dxfId="272" priority="69" stopIfTrue="1">
      <formula>"esterreur(reference)"</formula>
    </cfRule>
  </conditionalFormatting>
  <conditionalFormatting sqref="E365:F365">
    <cfRule type="expression" dxfId="271" priority="70" stopIfTrue="1">
      <formula>"esterreur(reference)"</formula>
    </cfRule>
  </conditionalFormatting>
  <conditionalFormatting sqref="E367:F367">
    <cfRule type="expression" dxfId="270" priority="71" stopIfTrue="1">
      <formula>"esterreur(reference)"</formula>
    </cfRule>
  </conditionalFormatting>
  <conditionalFormatting sqref="E429:F429">
    <cfRule type="expression" dxfId="269" priority="72" stopIfTrue="1">
      <formula>"esterreur(reference)"</formula>
    </cfRule>
  </conditionalFormatting>
  <conditionalFormatting sqref="E431:F433">
    <cfRule type="expression" dxfId="268" priority="73" stopIfTrue="1">
      <formula>"esterreur(reference)"</formula>
    </cfRule>
  </conditionalFormatting>
  <conditionalFormatting sqref="E466:F466">
    <cfRule type="expression" dxfId="267" priority="74" stopIfTrue="1">
      <formula>"esterreur(reference)"</formula>
    </cfRule>
  </conditionalFormatting>
  <conditionalFormatting sqref="E484:F484">
    <cfRule type="expression" dxfId="266" priority="75" stopIfTrue="1">
      <formula>"esterreur(reference)"</formula>
    </cfRule>
  </conditionalFormatting>
  <conditionalFormatting sqref="E486:F486">
    <cfRule type="expression" dxfId="265" priority="76" stopIfTrue="1">
      <formula>"esterreur(reference)"</formula>
    </cfRule>
  </conditionalFormatting>
  <conditionalFormatting sqref="E488:F489">
    <cfRule type="expression" dxfId="264" priority="77" stopIfTrue="1">
      <formula>"esterreur(reference)"</formula>
    </cfRule>
  </conditionalFormatting>
  <conditionalFormatting sqref="F7">
    <cfRule type="expression" dxfId="263" priority="78" stopIfTrue="1">
      <formula>"esterreur(reference)"</formula>
    </cfRule>
  </conditionalFormatting>
  <conditionalFormatting sqref="F323:G323">
    <cfRule type="expression" dxfId="262" priority="79" stopIfTrue="1">
      <formula>"esterreur(reference)"</formula>
    </cfRule>
  </conditionalFormatting>
  <conditionalFormatting sqref="F435:G435 E435:E436">
    <cfRule type="expression" dxfId="261" priority="80" stopIfTrue="1">
      <formula>"esterreur(reference)"</formula>
    </cfRule>
  </conditionalFormatting>
  <conditionalFormatting sqref="F439:G439 F441:G442">
    <cfRule type="expression" dxfId="260" priority="81" stopIfTrue="1">
      <formula>"esterreur(reference)"</formula>
    </cfRule>
  </conditionalFormatting>
  <conditionalFormatting sqref="F445:G445">
    <cfRule type="expression" dxfId="259" priority="82" stopIfTrue="1">
      <formula>"esterreur(reference)"</formula>
    </cfRule>
  </conditionalFormatting>
  <conditionalFormatting sqref="G7:G16">
    <cfRule type="expression" dxfId="258" priority="83" stopIfTrue="1">
      <formula>"esterreur(reference)"</formula>
    </cfRule>
  </conditionalFormatting>
  <conditionalFormatting sqref="G77:G84">
    <cfRule type="expression" dxfId="257" priority="84" stopIfTrue="1">
      <formula>"esterreur(reference)"</formula>
    </cfRule>
  </conditionalFormatting>
  <conditionalFormatting sqref="G159:G165">
    <cfRule type="expression" dxfId="256" priority="85" stopIfTrue="1">
      <formula>"esterreur(reference)"</formula>
    </cfRule>
  </conditionalFormatting>
  <conditionalFormatting sqref="G232:G238">
    <cfRule type="expression" dxfId="255" priority="86" stopIfTrue="1">
      <formula>"esterreur(reference)"</formula>
    </cfRule>
  </conditionalFormatting>
  <conditionalFormatting sqref="G274:G285">
    <cfRule type="expression" dxfId="254" priority="87" stopIfTrue="1">
      <formula>"esterreur(reference)"</formula>
    </cfRule>
  </conditionalFormatting>
  <conditionalFormatting sqref="G287:G304">
    <cfRule type="expression" dxfId="253" priority="88" stopIfTrue="1">
      <formula>"esterreur(reference)"</formula>
    </cfRule>
  </conditionalFormatting>
  <conditionalFormatting sqref="G326">
    <cfRule type="expression" dxfId="252" priority="89" stopIfTrue="1">
      <formula>"esterreur(reference)"</formula>
    </cfRule>
  </conditionalFormatting>
  <conditionalFormatting sqref="G332:G343">
    <cfRule type="expression" dxfId="251" priority="90" stopIfTrue="1">
      <formula>"esterreur(reference)"</formula>
    </cfRule>
  </conditionalFormatting>
  <conditionalFormatting sqref="G424:G426">
    <cfRule type="expression" dxfId="250" priority="91"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92" stopIfTrue="1">
      <formula>"esterreur(reference)"</formula>
    </cfRule>
  </conditionalFormatting>
  <conditionalFormatting sqref="H18 J18:J26">
    <cfRule type="expression" dxfId="248" priority="93" stopIfTrue="1">
      <formula>"esterreur(reference)"</formula>
    </cfRule>
  </conditionalFormatting>
  <conditionalFormatting sqref="H184">
    <cfRule type="expression" dxfId="247" priority="94" stopIfTrue="1">
      <formula>"esterreur(reference)"</formula>
    </cfRule>
  </conditionalFormatting>
  <conditionalFormatting sqref="H319">
    <cfRule type="expression" dxfId="246" priority="95" stopIfTrue="1">
      <formula>"esterreur(reference)"</formula>
    </cfRule>
  </conditionalFormatting>
  <conditionalFormatting sqref="H328 H329:I329">
    <cfRule type="expression" dxfId="245" priority="96" stopIfTrue="1">
      <formula>"esterreur(reference)"</formula>
    </cfRule>
  </conditionalFormatting>
  <conditionalFormatting sqref="H373:H392">
    <cfRule type="expression" dxfId="244" priority="97" stopIfTrue="1">
      <formula>"esterreur(reference)"</formula>
    </cfRule>
  </conditionalFormatting>
  <conditionalFormatting sqref="H441">
    <cfRule type="expression" dxfId="243" priority="98" stopIfTrue="1">
      <formula>"esterreur(reference)"</formula>
    </cfRule>
  </conditionalFormatting>
  <conditionalFormatting sqref="H450 H451:I451">
    <cfRule type="expression" dxfId="242" priority="99" stopIfTrue="1">
      <formula>"esterreur(reference)"</formula>
    </cfRule>
  </conditionalFormatting>
  <conditionalFormatting sqref="H56:I56">
    <cfRule type="expression" dxfId="241" priority="100" stopIfTrue="1">
      <formula>"esterreur(reference)"</formula>
    </cfRule>
  </conditionalFormatting>
  <conditionalFormatting sqref="H74:I74">
    <cfRule type="expression" dxfId="240" priority="101" stopIfTrue="1">
      <formula>"esterreur(reference)"</formula>
    </cfRule>
  </conditionalFormatting>
  <conditionalFormatting sqref="H76:I76">
    <cfRule type="expression" dxfId="239" priority="102" stopIfTrue="1">
      <formula>"esterreur(reference)"</formula>
    </cfRule>
  </conditionalFormatting>
  <conditionalFormatting sqref="H87:I87">
    <cfRule type="expression" dxfId="238" priority="103" stopIfTrue="1">
      <formula>"esterreur(reference)"</formula>
    </cfRule>
  </conditionalFormatting>
  <conditionalFormatting sqref="H158:I160">
    <cfRule type="expression" dxfId="237" priority="104" stopIfTrue="1">
      <formula>"esterreur(reference)"</formula>
    </cfRule>
  </conditionalFormatting>
  <conditionalFormatting sqref="H166:I166">
    <cfRule type="expression" dxfId="236" priority="105" stopIfTrue="1">
      <formula>"esterreur(reference)"</formula>
    </cfRule>
  </conditionalFormatting>
  <conditionalFormatting sqref="H168:I170">
    <cfRule type="expression" dxfId="235" priority="106" stopIfTrue="1">
      <formula>"esterreur(reference)"</formula>
    </cfRule>
  </conditionalFormatting>
  <conditionalFormatting sqref="H231:I233">
    <cfRule type="expression" dxfId="234" priority="107" stopIfTrue="1">
      <formula>"esterreur(reference)"</formula>
    </cfRule>
  </conditionalFormatting>
  <conditionalFormatting sqref="H239:I239">
    <cfRule type="expression" dxfId="233" priority="108" stopIfTrue="1">
      <formula>"esterreur(reference)"</formula>
    </cfRule>
  </conditionalFormatting>
  <conditionalFormatting sqref="H241:I242">
    <cfRule type="expression" dxfId="232" priority="109" stopIfTrue="1">
      <formula>"esterreur(reference)"</formula>
    </cfRule>
  </conditionalFormatting>
  <conditionalFormatting sqref="H307:I307">
    <cfRule type="expression" dxfId="231" priority="110" stopIfTrue="1">
      <formula>"esterreur(reference)"</formula>
    </cfRule>
  </conditionalFormatting>
  <conditionalFormatting sqref="H309:I309">
    <cfRule type="expression" dxfId="230" priority="111" stopIfTrue="1">
      <formula>"esterreur(reference)"</formula>
    </cfRule>
  </conditionalFormatting>
  <conditionalFormatting sqref="H365:I365">
    <cfRule type="expression" dxfId="229" priority="112" stopIfTrue="1">
      <formula>"esterreur(reference)"</formula>
    </cfRule>
  </conditionalFormatting>
  <conditionalFormatting sqref="H367:I367">
    <cfRule type="expression" dxfId="228" priority="113" stopIfTrue="1">
      <formula>"esterreur(reference)"</formula>
    </cfRule>
  </conditionalFormatting>
  <conditionalFormatting sqref="H429:I429">
    <cfRule type="expression" dxfId="227" priority="114" stopIfTrue="1">
      <formula>"esterreur(reference)"</formula>
    </cfRule>
  </conditionalFormatting>
  <conditionalFormatting sqref="H431:I433">
    <cfRule type="expression" dxfId="226" priority="115" stopIfTrue="1">
      <formula>"esterreur(reference)"</formula>
    </cfRule>
  </conditionalFormatting>
  <conditionalFormatting sqref="H466:I466">
    <cfRule type="expression" dxfId="225" priority="116" stopIfTrue="1">
      <formula>"esterreur(reference)"</formula>
    </cfRule>
  </conditionalFormatting>
  <conditionalFormatting sqref="H484:I484">
    <cfRule type="expression" dxfId="224" priority="117" stopIfTrue="1">
      <formula>"esterreur(reference)"</formula>
    </cfRule>
  </conditionalFormatting>
  <conditionalFormatting sqref="H486:I486">
    <cfRule type="expression" dxfId="223" priority="118" stopIfTrue="1">
      <formula>"esterreur(reference)"</formula>
    </cfRule>
  </conditionalFormatting>
  <conditionalFormatting sqref="H488:I489">
    <cfRule type="expression" dxfId="222" priority="119" stopIfTrue="1">
      <formula>"esterreur(reference)"</formula>
    </cfRule>
  </conditionalFormatting>
  <conditionalFormatting sqref="I7">
    <cfRule type="expression" dxfId="221" priority="120" stopIfTrue="1">
      <formula>"esterreur(reference)"</formula>
    </cfRule>
  </conditionalFormatting>
  <conditionalFormatting sqref="I323:J323">
    <cfRule type="expression" dxfId="220" priority="121" stopIfTrue="1">
      <formula>"esterreur(reference)"</formula>
    </cfRule>
  </conditionalFormatting>
  <conditionalFormatting sqref="I435:J435 H435:H436">
    <cfRule type="expression" dxfId="219" priority="122" stopIfTrue="1">
      <formula>"esterreur(reference)"</formula>
    </cfRule>
  </conditionalFormatting>
  <conditionalFormatting sqref="I439:J439 I441:J442">
    <cfRule type="expression" dxfId="218" priority="123" stopIfTrue="1">
      <formula>"esterreur(reference)"</formula>
    </cfRule>
  </conditionalFormatting>
  <conditionalFormatting sqref="I445:J445">
    <cfRule type="expression" dxfId="217" priority="124" stopIfTrue="1">
      <formula>"esterreur(reference)"</formula>
    </cfRule>
  </conditionalFormatting>
  <conditionalFormatting sqref="J7:J16">
    <cfRule type="expression" dxfId="216" priority="125" stopIfTrue="1">
      <formula>"esterreur(reference)"</formula>
    </cfRule>
  </conditionalFormatting>
  <conditionalFormatting sqref="J77:J84">
    <cfRule type="expression" dxfId="215" priority="126" stopIfTrue="1">
      <formula>"esterreur(reference)"</formula>
    </cfRule>
  </conditionalFormatting>
  <conditionalFormatting sqref="J159:J165">
    <cfRule type="expression" dxfId="214" priority="127" stopIfTrue="1">
      <formula>"esterreur(reference)"</formula>
    </cfRule>
  </conditionalFormatting>
  <conditionalFormatting sqref="J232:J238">
    <cfRule type="expression" dxfId="213" priority="128" stopIfTrue="1">
      <formula>"esterreur(reference)"</formula>
    </cfRule>
  </conditionalFormatting>
  <conditionalFormatting sqref="J274:J285">
    <cfRule type="expression" dxfId="212" priority="129" stopIfTrue="1">
      <formula>"esterreur(reference)"</formula>
    </cfRule>
  </conditionalFormatting>
  <conditionalFormatting sqref="J287:J304">
    <cfRule type="expression" dxfId="211" priority="130" stopIfTrue="1">
      <formula>"esterreur(reference)"</formula>
    </cfRule>
  </conditionalFormatting>
  <conditionalFormatting sqref="J326">
    <cfRule type="expression" dxfId="210" priority="131" stopIfTrue="1">
      <formula>"esterreur(reference)"</formula>
    </cfRule>
  </conditionalFormatting>
  <conditionalFormatting sqref="J332:J343">
    <cfRule type="expression" dxfId="209" priority="132" stopIfTrue="1">
      <formula>"esterreur(reference)"</formula>
    </cfRule>
  </conditionalFormatting>
  <conditionalFormatting sqref="J424:J426">
    <cfRule type="expression" dxfId="208" priority="133"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134" stopIfTrue="1">
      <formula>"esterreur(reference)"</formula>
    </cfRule>
  </conditionalFormatting>
  <conditionalFormatting sqref="K18 M18:M26">
    <cfRule type="expression" dxfId="206" priority="135" stopIfTrue="1">
      <formula>"esterreur(reference)"</formula>
    </cfRule>
  </conditionalFormatting>
  <conditionalFormatting sqref="K184">
    <cfRule type="expression" dxfId="205" priority="136" stopIfTrue="1">
      <formula>"esterreur(reference)"</formula>
    </cfRule>
  </conditionalFormatting>
  <conditionalFormatting sqref="K319">
    <cfRule type="expression" dxfId="204" priority="137" stopIfTrue="1">
      <formula>"esterreur(reference)"</formula>
    </cfRule>
  </conditionalFormatting>
  <conditionalFormatting sqref="K328 K329:L329">
    <cfRule type="expression" dxfId="203" priority="138" stopIfTrue="1">
      <formula>"esterreur(reference)"</formula>
    </cfRule>
  </conditionalFormatting>
  <conditionalFormatting sqref="K373:K392">
    <cfRule type="expression" dxfId="202" priority="139" stopIfTrue="1">
      <formula>"esterreur(reference)"</formula>
    </cfRule>
  </conditionalFormatting>
  <conditionalFormatting sqref="K441">
    <cfRule type="expression" dxfId="201" priority="140" stopIfTrue="1">
      <formula>"esterreur(reference)"</formula>
    </cfRule>
  </conditionalFormatting>
  <conditionalFormatting sqref="K450 K451:L451">
    <cfRule type="expression" dxfId="200" priority="141" stopIfTrue="1">
      <formula>"esterreur(reference)"</formula>
    </cfRule>
  </conditionalFormatting>
  <conditionalFormatting sqref="K56:L56">
    <cfRule type="expression" dxfId="199" priority="142" stopIfTrue="1">
      <formula>"esterreur(reference)"</formula>
    </cfRule>
  </conditionalFormatting>
  <conditionalFormatting sqref="K74:L74">
    <cfRule type="expression" dxfId="198" priority="143" stopIfTrue="1">
      <formula>"esterreur(reference)"</formula>
    </cfRule>
  </conditionalFormatting>
  <conditionalFormatting sqref="K76:L76">
    <cfRule type="expression" dxfId="197" priority="144" stopIfTrue="1">
      <formula>"esterreur(reference)"</formula>
    </cfRule>
  </conditionalFormatting>
  <conditionalFormatting sqref="K87:L87">
    <cfRule type="expression" dxfId="196" priority="145" stopIfTrue="1">
      <formula>"esterreur(reference)"</formula>
    </cfRule>
  </conditionalFormatting>
  <conditionalFormatting sqref="K158:L160">
    <cfRule type="expression" dxfId="195" priority="146" stopIfTrue="1">
      <formula>"esterreur(reference)"</formula>
    </cfRule>
  </conditionalFormatting>
  <conditionalFormatting sqref="K166:L166">
    <cfRule type="expression" dxfId="194" priority="147" stopIfTrue="1">
      <formula>"esterreur(reference)"</formula>
    </cfRule>
  </conditionalFormatting>
  <conditionalFormatting sqref="K168:L170">
    <cfRule type="expression" dxfId="193" priority="148" stopIfTrue="1">
      <formula>"esterreur(reference)"</formula>
    </cfRule>
  </conditionalFormatting>
  <conditionalFormatting sqref="K231:L233">
    <cfRule type="expression" dxfId="192" priority="149" stopIfTrue="1">
      <formula>"esterreur(reference)"</formula>
    </cfRule>
  </conditionalFormatting>
  <conditionalFormatting sqref="K239:L239">
    <cfRule type="expression" dxfId="191" priority="150" stopIfTrue="1">
      <formula>"esterreur(reference)"</formula>
    </cfRule>
  </conditionalFormatting>
  <conditionalFormatting sqref="K241:L242">
    <cfRule type="expression" dxfId="190" priority="151" stopIfTrue="1">
      <formula>"esterreur(reference)"</formula>
    </cfRule>
  </conditionalFormatting>
  <conditionalFormatting sqref="K307:L307">
    <cfRule type="expression" dxfId="189" priority="152" stopIfTrue="1">
      <formula>"esterreur(reference)"</formula>
    </cfRule>
  </conditionalFormatting>
  <conditionalFormatting sqref="K309:L309">
    <cfRule type="expression" dxfId="188" priority="153" stopIfTrue="1">
      <formula>"esterreur(reference)"</formula>
    </cfRule>
  </conditionalFormatting>
  <conditionalFormatting sqref="K365:L365">
    <cfRule type="expression" dxfId="187" priority="154" stopIfTrue="1">
      <formula>"esterreur(reference)"</formula>
    </cfRule>
  </conditionalFormatting>
  <conditionalFormatting sqref="K367:L367">
    <cfRule type="expression" dxfId="186" priority="155" stopIfTrue="1">
      <formula>"esterreur(reference)"</formula>
    </cfRule>
  </conditionalFormatting>
  <conditionalFormatting sqref="K429:L429">
    <cfRule type="expression" dxfId="185" priority="156" stopIfTrue="1">
      <formula>"esterreur(reference)"</formula>
    </cfRule>
  </conditionalFormatting>
  <conditionalFormatting sqref="K431:L433">
    <cfRule type="expression" dxfId="184" priority="157" stopIfTrue="1">
      <formula>"esterreur(reference)"</formula>
    </cfRule>
  </conditionalFormatting>
  <conditionalFormatting sqref="K466:L466">
    <cfRule type="expression" dxfId="183" priority="158" stopIfTrue="1">
      <formula>"esterreur(reference)"</formula>
    </cfRule>
  </conditionalFormatting>
  <conditionalFormatting sqref="K484:L484">
    <cfRule type="expression" dxfId="182" priority="159" stopIfTrue="1">
      <formula>"esterreur(reference)"</formula>
    </cfRule>
  </conditionalFormatting>
  <conditionalFormatting sqref="K486:L486">
    <cfRule type="expression" dxfId="181" priority="160" stopIfTrue="1">
      <formula>"esterreur(reference)"</formula>
    </cfRule>
  </conditionalFormatting>
  <conditionalFormatting sqref="K488:L489">
    <cfRule type="expression" dxfId="180" priority="161" stopIfTrue="1">
      <formula>"esterreur(reference)"</formula>
    </cfRule>
  </conditionalFormatting>
  <conditionalFormatting sqref="L7">
    <cfRule type="expression" dxfId="179" priority="162" stopIfTrue="1">
      <formula>"esterreur(reference)"</formula>
    </cfRule>
  </conditionalFormatting>
  <conditionalFormatting sqref="L323:M323">
    <cfRule type="expression" dxfId="178" priority="163" stopIfTrue="1">
      <formula>"esterreur(reference)"</formula>
    </cfRule>
  </conditionalFormatting>
  <conditionalFormatting sqref="L435:M435 K435:K436">
    <cfRule type="expression" dxfId="177" priority="164" stopIfTrue="1">
      <formula>"esterreur(reference)"</formula>
    </cfRule>
  </conditionalFormatting>
  <conditionalFormatting sqref="L439:M439 L441:M442">
    <cfRule type="expression" dxfId="176" priority="165" stopIfTrue="1">
      <formula>"esterreur(reference)"</formula>
    </cfRule>
  </conditionalFormatting>
  <conditionalFormatting sqref="L445:M445">
    <cfRule type="expression" dxfId="175" priority="166" stopIfTrue="1">
      <formula>"esterreur(reference)"</formula>
    </cfRule>
  </conditionalFormatting>
  <conditionalFormatting sqref="M7:M16">
    <cfRule type="expression" dxfId="174" priority="167" stopIfTrue="1">
      <formula>"esterreur(reference)"</formula>
    </cfRule>
  </conditionalFormatting>
  <conditionalFormatting sqref="M77:M84">
    <cfRule type="expression" dxfId="173" priority="168" stopIfTrue="1">
      <formula>"esterreur(reference)"</formula>
    </cfRule>
  </conditionalFormatting>
  <conditionalFormatting sqref="M159:M165">
    <cfRule type="expression" dxfId="172" priority="169" stopIfTrue="1">
      <formula>"esterreur(reference)"</formula>
    </cfRule>
  </conditionalFormatting>
  <conditionalFormatting sqref="M232:M238">
    <cfRule type="expression" dxfId="171" priority="170" stopIfTrue="1">
      <formula>"esterreur(reference)"</formula>
    </cfRule>
  </conditionalFormatting>
  <conditionalFormatting sqref="M274:M285">
    <cfRule type="expression" dxfId="170" priority="171" stopIfTrue="1">
      <formula>"esterreur(reference)"</formula>
    </cfRule>
  </conditionalFormatting>
  <conditionalFormatting sqref="M287:M304">
    <cfRule type="expression" dxfId="169" priority="172" stopIfTrue="1">
      <formula>"esterreur(reference)"</formula>
    </cfRule>
  </conditionalFormatting>
  <conditionalFormatting sqref="M326">
    <cfRule type="expression" dxfId="168" priority="173" stopIfTrue="1">
      <formula>"esterreur(reference)"</formula>
    </cfRule>
  </conditionalFormatting>
  <conditionalFormatting sqref="M332:M343">
    <cfRule type="expression" dxfId="167" priority="174" stopIfTrue="1">
      <formula>"esterreur(reference)"</formula>
    </cfRule>
  </conditionalFormatting>
  <conditionalFormatting sqref="M424:M426">
    <cfRule type="expression" dxfId="166" priority="175"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176" stopIfTrue="1">
      <formula>"esterreur(reference)"</formula>
    </cfRule>
  </conditionalFormatting>
  <conditionalFormatting sqref="N18 P18:P26">
    <cfRule type="expression" dxfId="164" priority="177" stopIfTrue="1">
      <formula>"esterreur(reference)"</formula>
    </cfRule>
  </conditionalFormatting>
  <conditionalFormatting sqref="N184">
    <cfRule type="expression" dxfId="163" priority="178" stopIfTrue="1">
      <formula>"esterreur(reference)"</formula>
    </cfRule>
  </conditionalFormatting>
  <conditionalFormatting sqref="N319">
    <cfRule type="expression" dxfId="162" priority="179" stopIfTrue="1">
      <formula>"esterreur(reference)"</formula>
    </cfRule>
  </conditionalFormatting>
  <conditionalFormatting sqref="N328 N329:O329">
    <cfRule type="expression" dxfId="161" priority="180" stopIfTrue="1">
      <formula>"esterreur(reference)"</formula>
    </cfRule>
  </conditionalFormatting>
  <conditionalFormatting sqref="N373:N392">
    <cfRule type="expression" dxfId="160" priority="181" stopIfTrue="1">
      <formula>"esterreur(reference)"</formula>
    </cfRule>
  </conditionalFormatting>
  <conditionalFormatting sqref="N441">
    <cfRule type="expression" dxfId="159" priority="182" stopIfTrue="1">
      <formula>"esterreur(reference)"</formula>
    </cfRule>
  </conditionalFormatting>
  <conditionalFormatting sqref="N450 N451:O451">
    <cfRule type="expression" dxfId="158" priority="183" stopIfTrue="1">
      <formula>"esterreur(reference)"</formula>
    </cfRule>
  </conditionalFormatting>
  <conditionalFormatting sqref="N56:O56">
    <cfRule type="expression" dxfId="157" priority="184" stopIfTrue="1">
      <formula>"esterreur(reference)"</formula>
    </cfRule>
  </conditionalFormatting>
  <conditionalFormatting sqref="N74:O74">
    <cfRule type="expression" dxfId="156" priority="185" stopIfTrue="1">
      <formula>"esterreur(reference)"</formula>
    </cfRule>
  </conditionalFormatting>
  <conditionalFormatting sqref="N76:O76">
    <cfRule type="expression" dxfId="155" priority="186" stopIfTrue="1">
      <formula>"esterreur(reference)"</formula>
    </cfRule>
  </conditionalFormatting>
  <conditionalFormatting sqref="N87:O87">
    <cfRule type="expression" dxfId="154" priority="187" stopIfTrue="1">
      <formula>"esterreur(reference)"</formula>
    </cfRule>
  </conditionalFormatting>
  <conditionalFormatting sqref="N158:O160">
    <cfRule type="expression" dxfId="153" priority="188" stopIfTrue="1">
      <formula>"esterreur(reference)"</formula>
    </cfRule>
  </conditionalFormatting>
  <conditionalFormatting sqref="N166:O166">
    <cfRule type="expression" dxfId="152" priority="189" stopIfTrue="1">
      <formula>"esterreur(reference)"</formula>
    </cfRule>
  </conditionalFormatting>
  <conditionalFormatting sqref="N168:O170">
    <cfRule type="expression" dxfId="151" priority="190" stopIfTrue="1">
      <formula>"esterreur(reference)"</formula>
    </cfRule>
  </conditionalFormatting>
  <conditionalFormatting sqref="N231:O233">
    <cfRule type="expression" dxfId="150" priority="191" stopIfTrue="1">
      <formula>"esterreur(reference)"</formula>
    </cfRule>
  </conditionalFormatting>
  <conditionalFormatting sqref="N239:O239">
    <cfRule type="expression" dxfId="149" priority="192" stopIfTrue="1">
      <formula>"esterreur(reference)"</formula>
    </cfRule>
  </conditionalFormatting>
  <conditionalFormatting sqref="N241:O242">
    <cfRule type="expression" dxfId="148" priority="193" stopIfTrue="1">
      <formula>"esterreur(reference)"</formula>
    </cfRule>
  </conditionalFormatting>
  <conditionalFormatting sqref="N307:O307">
    <cfRule type="expression" dxfId="147" priority="194" stopIfTrue="1">
      <formula>"esterreur(reference)"</formula>
    </cfRule>
  </conditionalFormatting>
  <conditionalFormatting sqref="N309:O309">
    <cfRule type="expression" dxfId="146" priority="195" stopIfTrue="1">
      <formula>"esterreur(reference)"</formula>
    </cfRule>
  </conditionalFormatting>
  <conditionalFormatting sqref="N365:O365">
    <cfRule type="expression" dxfId="145" priority="196" stopIfTrue="1">
      <formula>"esterreur(reference)"</formula>
    </cfRule>
  </conditionalFormatting>
  <conditionalFormatting sqref="N367:O367">
    <cfRule type="expression" dxfId="144" priority="197" stopIfTrue="1">
      <formula>"esterreur(reference)"</formula>
    </cfRule>
  </conditionalFormatting>
  <conditionalFormatting sqref="N429:O429">
    <cfRule type="expression" dxfId="143" priority="198" stopIfTrue="1">
      <formula>"esterreur(reference)"</formula>
    </cfRule>
  </conditionalFormatting>
  <conditionalFormatting sqref="N431:O433">
    <cfRule type="expression" dxfId="142" priority="199" stopIfTrue="1">
      <formula>"esterreur(reference)"</formula>
    </cfRule>
  </conditionalFormatting>
  <conditionalFormatting sqref="N466:O466">
    <cfRule type="expression" dxfId="141" priority="200" stopIfTrue="1">
      <formula>"esterreur(reference)"</formula>
    </cfRule>
  </conditionalFormatting>
  <conditionalFormatting sqref="N484:O484">
    <cfRule type="expression" dxfId="140" priority="201" stopIfTrue="1">
      <formula>"esterreur(reference)"</formula>
    </cfRule>
  </conditionalFormatting>
  <conditionalFormatting sqref="N486:O486">
    <cfRule type="expression" dxfId="139" priority="202" stopIfTrue="1">
      <formula>"esterreur(reference)"</formula>
    </cfRule>
  </conditionalFormatting>
  <conditionalFormatting sqref="N488:O489">
    <cfRule type="expression" dxfId="138" priority="203" stopIfTrue="1">
      <formula>"esterreur(reference)"</formula>
    </cfRule>
  </conditionalFormatting>
  <conditionalFormatting sqref="O7">
    <cfRule type="expression" dxfId="137" priority="204" stopIfTrue="1">
      <formula>"esterreur(reference)"</formula>
    </cfRule>
  </conditionalFormatting>
  <conditionalFormatting sqref="O323:P323">
    <cfRule type="expression" dxfId="136" priority="205" stopIfTrue="1">
      <formula>"esterreur(reference)"</formula>
    </cfRule>
  </conditionalFormatting>
  <conditionalFormatting sqref="O435:P435 N435:N436">
    <cfRule type="expression" dxfId="135" priority="206" stopIfTrue="1">
      <formula>"esterreur(reference)"</formula>
    </cfRule>
  </conditionalFormatting>
  <conditionalFormatting sqref="O439:P439 O441:P442">
    <cfRule type="expression" dxfId="134" priority="207" stopIfTrue="1">
      <formula>"esterreur(reference)"</formula>
    </cfRule>
  </conditionalFormatting>
  <conditionalFormatting sqref="O445:P445">
    <cfRule type="expression" dxfId="133" priority="208" stopIfTrue="1">
      <formula>"esterreur(reference)"</formula>
    </cfRule>
  </conditionalFormatting>
  <conditionalFormatting sqref="P7:P16">
    <cfRule type="expression" dxfId="132" priority="209" stopIfTrue="1">
      <formula>"esterreur(reference)"</formula>
    </cfRule>
  </conditionalFormatting>
  <conditionalFormatting sqref="P77:P84">
    <cfRule type="expression" dxfId="131" priority="210" stopIfTrue="1">
      <formula>"esterreur(reference)"</formula>
    </cfRule>
  </conditionalFormatting>
  <conditionalFormatting sqref="P159:P165">
    <cfRule type="expression" dxfId="130" priority="211" stopIfTrue="1">
      <formula>"esterreur(reference)"</formula>
    </cfRule>
  </conditionalFormatting>
  <conditionalFormatting sqref="P232:P238">
    <cfRule type="expression" dxfId="129" priority="212" stopIfTrue="1">
      <formula>"esterreur(reference)"</formula>
    </cfRule>
  </conditionalFormatting>
  <conditionalFormatting sqref="P274:P285">
    <cfRule type="expression" dxfId="128" priority="213" stopIfTrue="1">
      <formula>"esterreur(reference)"</formula>
    </cfRule>
  </conditionalFormatting>
  <conditionalFormatting sqref="P287:P304">
    <cfRule type="expression" dxfId="127" priority="214" stopIfTrue="1">
      <formula>"esterreur(reference)"</formula>
    </cfRule>
  </conditionalFormatting>
  <conditionalFormatting sqref="P326">
    <cfRule type="expression" dxfId="126" priority="215" stopIfTrue="1">
      <formula>"esterreur(reference)"</formula>
    </cfRule>
  </conditionalFormatting>
  <conditionalFormatting sqref="P332:P343">
    <cfRule type="expression" dxfId="125" priority="216" stopIfTrue="1">
      <formula>"esterreur(reference)"</formula>
    </cfRule>
  </conditionalFormatting>
  <conditionalFormatting sqref="P424:P426">
    <cfRule type="expression" dxfId="124" priority="217"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218" stopIfTrue="1">
      <formula>"esterreur(reference)"</formula>
    </cfRule>
  </conditionalFormatting>
  <conditionalFormatting sqref="Q18 S18:S26">
    <cfRule type="expression" dxfId="122" priority="219" stopIfTrue="1">
      <formula>"esterreur(reference)"</formula>
    </cfRule>
  </conditionalFormatting>
  <conditionalFormatting sqref="Q184">
    <cfRule type="expression" dxfId="121" priority="220" stopIfTrue="1">
      <formula>"esterreur(reference)"</formula>
    </cfRule>
  </conditionalFormatting>
  <conditionalFormatting sqref="Q319">
    <cfRule type="expression" dxfId="120" priority="221" stopIfTrue="1">
      <formula>"esterreur(reference)"</formula>
    </cfRule>
  </conditionalFormatting>
  <conditionalFormatting sqref="Q328 Q329:R329">
    <cfRule type="expression" dxfId="119" priority="222" stopIfTrue="1">
      <formula>"esterreur(reference)"</formula>
    </cfRule>
  </conditionalFormatting>
  <conditionalFormatting sqref="Q373:Q392">
    <cfRule type="expression" dxfId="118" priority="223" stopIfTrue="1">
      <formula>"esterreur(reference)"</formula>
    </cfRule>
  </conditionalFormatting>
  <conditionalFormatting sqref="Q441">
    <cfRule type="expression" dxfId="117" priority="224" stopIfTrue="1">
      <formula>"esterreur(reference)"</formula>
    </cfRule>
  </conditionalFormatting>
  <conditionalFormatting sqref="Q450 Q451:R451">
    <cfRule type="expression" dxfId="116" priority="225" stopIfTrue="1">
      <formula>"esterreur(reference)"</formula>
    </cfRule>
  </conditionalFormatting>
  <conditionalFormatting sqref="Q56:R56">
    <cfRule type="expression" dxfId="115" priority="226" stopIfTrue="1">
      <formula>"esterreur(reference)"</formula>
    </cfRule>
  </conditionalFormatting>
  <conditionalFormatting sqref="Q74:R74">
    <cfRule type="expression" dxfId="114" priority="227" stopIfTrue="1">
      <formula>"esterreur(reference)"</formula>
    </cfRule>
  </conditionalFormatting>
  <conditionalFormatting sqref="Q76:R76">
    <cfRule type="expression" dxfId="113" priority="228" stopIfTrue="1">
      <formula>"esterreur(reference)"</formula>
    </cfRule>
  </conditionalFormatting>
  <conditionalFormatting sqref="Q87:R87">
    <cfRule type="expression" dxfId="112" priority="229" stopIfTrue="1">
      <formula>"esterreur(reference)"</formula>
    </cfRule>
  </conditionalFormatting>
  <conditionalFormatting sqref="Q158:R160">
    <cfRule type="expression" dxfId="111" priority="230" stopIfTrue="1">
      <formula>"esterreur(reference)"</formula>
    </cfRule>
  </conditionalFormatting>
  <conditionalFormatting sqref="Q166:R166">
    <cfRule type="expression" dxfId="110" priority="231" stopIfTrue="1">
      <formula>"esterreur(reference)"</formula>
    </cfRule>
  </conditionalFormatting>
  <conditionalFormatting sqref="Q168:R170">
    <cfRule type="expression" dxfId="109" priority="232" stopIfTrue="1">
      <formula>"esterreur(reference)"</formula>
    </cfRule>
  </conditionalFormatting>
  <conditionalFormatting sqref="Q231:R233">
    <cfRule type="expression" dxfId="108" priority="233" stopIfTrue="1">
      <formula>"esterreur(reference)"</formula>
    </cfRule>
  </conditionalFormatting>
  <conditionalFormatting sqref="Q239:R239">
    <cfRule type="expression" dxfId="107" priority="234" stopIfTrue="1">
      <formula>"esterreur(reference)"</formula>
    </cfRule>
  </conditionalFormatting>
  <conditionalFormatting sqref="Q241:R242">
    <cfRule type="expression" dxfId="106" priority="235" stopIfTrue="1">
      <formula>"esterreur(reference)"</formula>
    </cfRule>
  </conditionalFormatting>
  <conditionalFormatting sqref="Q307:R307">
    <cfRule type="expression" dxfId="105" priority="236" stopIfTrue="1">
      <formula>"esterreur(reference)"</formula>
    </cfRule>
  </conditionalFormatting>
  <conditionalFormatting sqref="Q309:R309">
    <cfRule type="expression" dxfId="104" priority="237" stopIfTrue="1">
      <formula>"esterreur(reference)"</formula>
    </cfRule>
  </conditionalFormatting>
  <conditionalFormatting sqref="Q365:R365">
    <cfRule type="expression" dxfId="103" priority="238" stopIfTrue="1">
      <formula>"esterreur(reference)"</formula>
    </cfRule>
  </conditionalFormatting>
  <conditionalFormatting sqref="Q367:R367">
    <cfRule type="expression" dxfId="102" priority="239" stopIfTrue="1">
      <formula>"esterreur(reference)"</formula>
    </cfRule>
  </conditionalFormatting>
  <conditionalFormatting sqref="Q429:R429">
    <cfRule type="expression" dxfId="101" priority="240" stopIfTrue="1">
      <formula>"esterreur(reference)"</formula>
    </cfRule>
  </conditionalFormatting>
  <conditionalFormatting sqref="Q431:R433">
    <cfRule type="expression" dxfId="100" priority="241" stopIfTrue="1">
      <formula>"esterreur(reference)"</formula>
    </cfRule>
  </conditionalFormatting>
  <conditionalFormatting sqref="Q466:R466">
    <cfRule type="expression" dxfId="99" priority="242" stopIfTrue="1">
      <formula>"esterreur(reference)"</formula>
    </cfRule>
  </conditionalFormatting>
  <conditionalFormatting sqref="Q484:R484">
    <cfRule type="expression" dxfId="98" priority="243" stopIfTrue="1">
      <formula>"esterreur(reference)"</formula>
    </cfRule>
  </conditionalFormatting>
  <conditionalFormatting sqref="Q486:R486">
    <cfRule type="expression" dxfId="97" priority="244" stopIfTrue="1">
      <formula>"esterreur(reference)"</formula>
    </cfRule>
  </conditionalFormatting>
  <conditionalFormatting sqref="Q488:R489">
    <cfRule type="expression" dxfId="96" priority="245" stopIfTrue="1">
      <formula>"esterreur(reference)"</formula>
    </cfRule>
  </conditionalFormatting>
  <conditionalFormatting sqref="R7">
    <cfRule type="expression" dxfId="95" priority="246" stopIfTrue="1">
      <formula>"esterreur(reference)"</formula>
    </cfRule>
  </conditionalFormatting>
  <conditionalFormatting sqref="R323:S323">
    <cfRule type="expression" dxfId="94" priority="247" stopIfTrue="1">
      <formula>"esterreur(reference)"</formula>
    </cfRule>
  </conditionalFormatting>
  <conditionalFormatting sqref="R435:S435 Q435:Q436">
    <cfRule type="expression" dxfId="93" priority="248" stopIfTrue="1">
      <formula>"esterreur(reference)"</formula>
    </cfRule>
  </conditionalFormatting>
  <conditionalFormatting sqref="R439:S439 R441:S442">
    <cfRule type="expression" dxfId="92" priority="249" stopIfTrue="1">
      <formula>"esterreur(reference)"</formula>
    </cfRule>
  </conditionalFormatting>
  <conditionalFormatting sqref="R445:S445">
    <cfRule type="expression" dxfId="91" priority="250" stopIfTrue="1">
      <formula>"esterreur(reference)"</formula>
    </cfRule>
  </conditionalFormatting>
  <conditionalFormatting sqref="S7:S16">
    <cfRule type="expression" dxfId="90" priority="251" stopIfTrue="1">
      <formula>"esterreur(reference)"</formula>
    </cfRule>
  </conditionalFormatting>
  <conditionalFormatting sqref="S77:S84">
    <cfRule type="expression" dxfId="89" priority="252" stopIfTrue="1">
      <formula>"esterreur(reference)"</formula>
    </cfRule>
  </conditionalFormatting>
  <conditionalFormatting sqref="S159:S165">
    <cfRule type="expression" dxfId="88" priority="253" stopIfTrue="1">
      <formula>"esterreur(reference)"</formula>
    </cfRule>
  </conditionalFormatting>
  <conditionalFormatting sqref="S232:S238">
    <cfRule type="expression" dxfId="87" priority="254" stopIfTrue="1">
      <formula>"esterreur(reference)"</formula>
    </cfRule>
  </conditionalFormatting>
  <conditionalFormatting sqref="S274:S285">
    <cfRule type="expression" dxfId="86" priority="255" stopIfTrue="1">
      <formula>"esterreur(reference)"</formula>
    </cfRule>
  </conditionalFormatting>
  <conditionalFormatting sqref="S287:S304">
    <cfRule type="expression" dxfId="85" priority="256" stopIfTrue="1">
      <formula>"esterreur(reference)"</formula>
    </cfRule>
  </conditionalFormatting>
  <conditionalFormatting sqref="S326">
    <cfRule type="expression" dxfId="84" priority="257" stopIfTrue="1">
      <formula>"esterreur(reference)"</formula>
    </cfRule>
  </conditionalFormatting>
  <conditionalFormatting sqref="S332:S343">
    <cfRule type="expression" dxfId="83" priority="258" stopIfTrue="1">
      <formula>"esterreur(reference)"</formula>
    </cfRule>
  </conditionalFormatting>
  <conditionalFormatting sqref="S424:S426">
    <cfRule type="expression" dxfId="82" priority="259" stopIfTrue="1">
      <formula>"esterreur(reference)"</formula>
    </cfRule>
  </conditionalFormatting>
  <conditionalFormatting sqref="T18 V18:V26">
    <cfRule type="expression" dxfId="81" priority="260" stopIfTrue="1">
      <formula>"esterreur(reference)"</formula>
    </cfRule>
  </conditionalFormatting>
  <conditionalFormatting sqref="T184">
    <cfRule type="expression" dxfId="80" priority="261" stopIfTrue="1">
      <formula>"esterreur(reference)"</formula>
    </cfRule>
  </conditionalFormatting>
  <conditionalFormatting sqref="T319">
    <cfRule type="expression" dxfId="79" priority="262" stopIfTrue="1">
      <formula>"esterreur(reference)"</formula>
    </cfRule>
  </conditionalFormatting>
  <conditionalFormatting sqref="T328 T329:U329">
    <cfRule type="expression" dxfId="78" priority="263" stopIfTrue="1">
      <formula>"esterreur(reference)"</formula>
    </cfRule>
  </conditionalFormatting>
  <conditionalFormatting sqref="T373:T392">
    <cfRule type="expression" dxfId="77" priority="264" stopIfTrue="1">
      <formula>"esterreur(reference)"</formula>
    </cfRule>
  </conditionalFormatting>
  <conditionalFormatting sqref="T441">
    <cfRule type="expression" dxfId="76" priority="265" stopIfTrue="1">
      <formula>"esterreur(reference)"</formula>
    </cfRule>
  </conditionalFormatting>
  <conditionalFormatting sqref="T450 T451:U451">
    <cfRule type="expression" dxfId="75" priority="266" stopIfTrue="1">
      <formula>"esterreur(reference)"</formula>
    </cfRule>
  </conditionalFormatting>
  <conditionalFormatting sqref="T56:U56">
    <cfRule type="expression" dxfId="74" priority="267" stopIfTrue="1">
      <formula>"esterreur(reference)"</formula>
    </cfRule>
  </conditionalFormatting>
  <conditionalFormatting sqref="T74:U74">
    <cfRule type="expression" dxfId="73" priority="268" stopIfTrue="1">
      <formula>"esterreur(reference)"</formula>
    </cfRule>
  </conditionalFormatting>
  <conditionalFormatting sqref="T76:U76">
    <cfRule type="expression" dxfId="72" priority="269" stopIfTrue="1">
      <formula>"esterreur(reference)"</formula>
    </cfRule>
  </conditionalFormatting>
  <conditionalFormatting sqref="T87:U87">
    <cfRule type="expression" dxfId="71" priority="270" stopIfTrue="1">
      <formula>"esterreur(reference)"</formula>
    </cfRule>
  </conditionalFormatting>
  <conditionalFormatting sqref="T158:U160">
    <cfRule type="expression" dxfId="70" priority="271" stopIfTrue="1">
      <formula>"esterreur(reference)"</formula>
    </cfRule>
  </conditionalFormatting>
  <conditionalFormatting sqref="T166:U166">
    <cfRule type="expression" dxfId="69" priority="272" stopIfTrue="1">
      <formula>"esterreur(reference)"</formula>
    </cfRule>
  </conditionalFormatting>
  <conditionalFormatting sqref="T168:U170">
    <cfRule type="expression" dxfId="68" priority="273" stopIfTrue="1">
      <formula>"esterreur(reference)"</formula>
    </cfRule>
  </conditionalFormatting>
  <conditionalFormatting sqref="T231:U233">
    <cfRule type="expression" dxfId="67" priority="274" stopIfTrue="1">
      <formula>"esterreur(reference)"</formula>
    </cfRule>
  </conditionalFormatting>
  <conditionalFormatting sqref="T239:U239">
    <cfRule type="expression" dxfId="66" priority="275" stopIfTrue="1">
      <formula>"esterreur(reference)"</formula>
    </cfRule>
  </conditionalFormatting>
  <conditionalFormatting sqref="T241:U242">
    <cfRule type="expression" dxfId="65" priority="276" stopIfTrue="1">
      <formula>"esterreur(reference)"</formula>
    </cfRule>
  </conditionalFormatting>
  <conditionalFormatting sqref="T307:U307">
    <cfRule type="expression" dxfId="64" priority="277" stopIfTrue="1">
      <formula>"esterreur(reference)"</formula>
    </cfRule>
  </conditionalFormatting>
  <conditionalFormatting sqref="T309:U309">
    <cfRule type="expression" dxfId="63" priority="278" stopIfTrue="1">
      <formula>"esterreur(reference)"</formula>
    </cfRule>
  </conditionalFormatting>
  <conditionalFormatting sqref="T365:U365">
    <cfRule type="expression" dxfId="62" priority="279" stopIfTrue="1">
      <formula>"esterreur(reference)"</formula>
    </cfRule>
  </conditionalFormatting>
  <conditionalFormatting sqref="T367:U367">
    <cfRule type="expression" dxfId="61" priority="280" stopIfTrue="1">
      <formula>"esterreur(reference)"</formula>
    </cfRule>
  </conditionalFormatting>
  <conditionalFormatting sqref="T429:U429">
    <cfRule type="expression" dxfId="60" priority="281" stopIfTrue="1">
      <formula>"esterreur(reference)"</formula>
    </cfRule>
  </conditionalFormatting>
  <conditionalFormatting sqref="T431:U433">
    <cfRule type="expression" dxfId="59" priority="282" stopIfTrue="1">
      <formula>"esterreur(reference)"</formula>
    </cfRule>
  </conditionalFormatting>
  <conditionalFormatting sqref="T466:U466">
    <cfRule type="expression" dxfId="58" priority="283" stopIfTrue="1">
      <formula>"esterreur(reference)"</formula>
    </cfRule>
  </conditionalFormatting>
  <conditionalFormatting sqref="T484:U484">
    <cfRule type="expression" dxfId="57" priority="284" stopIfTrue="1">
      <formula>"esterreur(reference)"</formula>
    </cfRule>
  </conditionalFormatting>
  <conditionalFormatting sqref="T486:U486">
    <cfRule type="expression" dxfId="56" priority="285" stopIfTrue="1">
      <formula>"esterreur(reference)"</formula>
    </cfRule>
  </conditionalFormatting>
  <conditionalFormatting sqref="T488:U489">
    <cfRule type="expression" dxfId="55" priority="286" stopIfTrue="1">
      <formula>"esterreur(reference)"</formula>
    </cfRule>
  </conditionalFormatting>
  <conditionalFormatting sqref="U7">
    <cfRule type="expression" dxfId="54" priority="287" stopIfTrue="1">
      <formula>"esterreur(reference)"</formula>
    </cfRule>
  </conditionalFormatting>
  <conditionalFormatting sqref="U323:V323">
    <cfRule type="expression" dxfId="53" priority="288" stopIfTrue="1">
      <formula>"esterreur(reference)"</formula>
    </cfRule>
  </conditionalFormatting>
  <conditionalFormatting sqref="U435:V435 T435:T436">
    <cfRule type="expression" dxfId="52" priority="289" stopIfTrue="1">
      <formula>"esterreur(reference)"</formula>
    </cfRule>
  </conditionalFormatting>
  <conditionalFormatting sqref="U439:V439 U441:V442">
    <cfRule type="expression" dxfId="51" priority="290" stopIfTrue="1">
      <formula>"esterreur(reference)"</formula>
    </cfRule>
  </conditionalFormatting>
  <conditionalFormatting sqref="U445:V445">
    <cfRule type="expression" dxfId="50" priority="291" stopIfTrue="1">
      <formula>"esterreur(reference)"</formula>
    </cfRule>
  </conditionalFormatting>
  <conditionalFormatting sqref="V7:V16">
    <cfRule type="expression" dxfId="49" priority="292" stopIfTrue="1">
      <formula>"esterreur(reference)"</formula>
    </cfRule>
  </conditionalFormatting>
  <conditionalFormatting sqref="V77:V84">
    <cfRule type="expression" dxfId="48" priority="293" stopIfTrue="1">
      <formula>"esterreur(reference)"</formula>
    </cfRule>
  </conditionalFormatting>
  <conditionalFormatting sqref="V159:V165">
    <cfRule type="expression" dxfId="47" priority="294" stopIfTrue="1">
      <formula>"esterreur(reference)"</formula>
    </cfRule>
  </conditionalFormatting>
  <conditionalFormatting sqref="V232:V238">
    <cfRule type="expression" dxfId="46" priority="295" stopIfTrue="1">
      <formula>"esterreur(reference)"</formula>
    </cfRule>
  </conditionalFormatting>
  <conditionalFormatting sqref="V274:V285">
    <cfRule type="expression" dxfId="45" priority="296" stopIfTrue="1">
      <formula>"esterreur(reference)"</formula>
    </cfRule>
  </conditionalFormatting>
  <conditionalFormatting sqref="V287:V304">
    <cfRule type="expression" dxfId="44" priority="297" stopIfTrue="1">
      <formula>"esterreur(reference)"</formula>
    </cfRule>
  </conditionalFormatting>
  <conditionalFormatting sqref="V326">
    <cfRule type="expression" dxfId="43" priority="298" stopIfTrue="1">
      <formula>"esterreur(reference)"</formula>
    </cfRule>
  </conditionalFormatting>
  <conditionalFormatting sqref="V332:V343">
    <cfRule type="expression" dxfId="42" priority="299" stopIfTrue="1">
      <formula>"esterreur(reference)"</formula>
    </cfRule>
  </conditionalFormatting>
  <conditionalFormatting sqref="V424:V426">
    <cfRule type="expression" dxfId="41" priority="300" stopIfTrue="1">
      <formula>"esterreur(reference)"</formula>
    </cfRule>
  </conditionalFormatting>
  <conditionalFormatting sqref="W18 Y18:Y26">
    <cfRule type="expression" dxfId="40" priority="301" stopIfTrue="1">
      <formula>"esterreur(reference)"</formula>
    </cfRule>
  </conditionalFormatting>
  <conditionalFormatting sqref="W184">
    <cfRule type="expression" dxfId="39" priority="302" stopIfTrue="1">
      <formula>"esterreur(reference)"</formula>
    </cfRule>
  </conditionalFormatting>
  <conditionalFormatting sqref="W319">
    <cfRule type="expression" dxfId="38" priority="303" stopIfTrue="1">
      <formula>"esterreur(reference)"</formula>
    </cfRule>
  </conditionalFormatting>
  <conditionalFormatting sqref="W328 W329:X329">
    <cfRule type="expression" dxfId="37" priority="304" stopIfTrue="1">
      <formula>"esterreur(reference)"</formula>
    </cfRule>
  </conditionalFormatting>
  <conditionalFormatting sqref="W373:W392">
    <cfRule type="expression" dxfId="36" priority="305" stopIfTrue="1">
      <formula>"esterreur(reference)"</formula>
    </cfRule>
  </conditionalFormatting>
  <conditionalFormatting sqref="W441">
    <cfRule type="expression" dxfId="35" priority="306" stopIfTrue="1">
      <formula>"esterreur(reference)"</formula>
    </cfRule>
  </conditionalFormatting>
  <conditionalFormatting sqref="W450 W451:X451">
    <cfRule type="expression" dxfId="34" priority="307" stopIfTrue="1">
      <formula>"esterreur(reference)"</formula>
    </cfRule>
  </conditionalFormatting>
  <conditionalFormatting sqref="W56:X56">
    <cfRule type="expression" dxfId="33" priority="308" stopIfTrue="1">
      <formula>"esterreur(reference)"</formula>
    </cfRule>
  </conditionalFormatting>
  <conditionalFormatting sqref="W74:X74">
    <cfRule type="expression" dxfId="32" priority="309" stopIfTrue="1">
      <formula>"esterreur(reference)"</formula>
    </cfRule>
  </conditionalFormatting>
  <conditionalFormatting sqref="W76:X76">
    <cfRule type="expression" dxfId="31" priority="310" stopIfTrue="1">
      <formula>"esterreur(reference)"</formula>
    </cfRule>
  </conditionalFormatting>
  <conditionalFormatting sqref="W87:X87">
    <cfRule type="expression" dxfId="30" priority="311" stopIfTrue="1">
      <formula>"esterreur(reference)"</formula>
    </cfRule>
  </conditionalFormatting>
  <conditionalFormatting sqref="W158:X160">
    <cfRule type="expression" dxfId="29" priority="312" stopIfTrue="1">
      <formula>"esterreur(reference)"</formula>
    </cfRule>
  </conditionalFormatting>
  <conditionalFormatting sqref="W166:X166">
    <cfRule type="expression" dxfId="28" priority="313" stopIfTrue="1">
      <formula>"esterreur(reference)"</formula>
    </cfRule>
  </conditionalFormatting>
  <conditionalFormatting sqref="W168:X170">
    <cfRule type="expression" dxfId="27" priority="314" stopIfTrue="1">
      <formula>"esterreur(reference)"</formula>
    </cfRule>
  </conditionalFormatting>
  <conditionalFormatting sqref="W231:X233">
    <cfRule type="expression" dxfId="26" priority="315" stopIfTrue="1">
      <formula>"esterreur(reference)"</formula>
    </cfRule>
  </conditionalFormatting>
  <conditionalFormatting sqref="W239:X239">
    <cfRule type="expression" dxfId="25" priority="316" stopIfTrue="1">
      <formula>"esterreur(reference)"</formula>
    </cfRule>
  </conditionalFormatting>
  <conditionalFormatting sqref="W241:X242">
    <cfRule type="expression" dxfId="24" priority="317" stopIfTrue="1">
      <formula>"esterreur(reference)"</formula>
    </cfRule>
  </conditionalFormatting>
  <conditionalFormatting sqref="W307:X307">
    <cfRule type="expression" dxfId="23" priority="318" stopIfTrue="1">
      <formula>"esterreur(reference)"</formula>
    </cfRule>
  </conditionalFormatting>
  <conditionalFormatting sqref="W309:X309">
    <cfRule type="expression" dxfId="22" priority="319" stopIfTrue="1">
      <formula>"esterreur(reference)"</formula>
    </cfRule>
  </conditionalFormatting>
  <conditionalFormatting sqref="W365:X365">
    <cfRule type="expression" dxfId="21" priority="320" stopIfTrue="1">
      <formula>"esterreur(reference)"</formula>
    </cfRule>
  </conditionalFormatting>
  <conditionalFormatting sqref="W367:X367">
    <cfRule type="expression" dxfId="20" priority="321" stopIfTrue="1">
      <formula>"esterreur(reference)"</formula>
    </cfRule>
  </conditionalFormatting>
  <conditionalFormatting sqref="W429:X429">
    <cfRule type="expression" dxfId="19" priority="322" stopIfTrue="1">
      <formula>"esterreur(reference)"</formula>
    </cfRule>
  </conditionalFormatting>
  <conditionalFormatting sqref="W431:X433">
    <cfRule type="expression" dxfId="18" priority="323" stopIfTrue="1">
      <formula>"esterreur(reference)"</formula>
    </cfRule>
  </conditionalFormatting>
  <conditionalFormatting sqref="W466:X466">
    <cfRule type="expression" dxfId="17" priority="324" stopIfTrue="1">
      <formula>"esterreur(reference)"</formula>
    </cfRule>
  </conditionalFormatting>
  <conditionalFormatting sqref="W484:X484">
    <cfRule type="expression" dxfId="16" priority="325" stopIfTrue="1">
      <formula>"esterreur(reference)"</formula>
    </cfRule>
  </conditionalFormatting>
  <conditionalFormatting sqref="W486:X486">
    <cfRule type="expression" dxfId="15" priority="326" stopIfTrue="1">
      <formula>"esterreur(reference)"</formula>
    </cfRule>
  </conditionalFormatting>
  <conditionalFormatting sqref="W488:X489">
    <cfRule type="expression" dxfId="14" priority="327" stopIfTrue="1">
      <formula>"esterreur(reference)"</formula>
    </cfRule>
  </conditionalFormatting>
  <conditionalFormatting sqref="X7">
    <cfRule type="expression" dxfId="13" priority="328" stopIfTrue="1">
      <formula>"esterreur(reference)"</formula>
    </cfRule>
  </conditionalFormatting>
  <conditionalFormatting sqref="X323:Y323">
    <cfRule type="expression" dxfId="12" priority="329" stopIfTrue="1">
      <formula>"esterreur(reference)"</formula>
    </cfRule>
  </conditionalFormatting>
  <conditionalFormatting sqref="X435:Y435 W435:W436">
    <cfRule type="expression" dxfId="11" priority="330" stopIfTrue="1">
      <formula>"esterreur(reference)"</formula>
    </cfRule>
  </conditionalFormatting>
  <conditionalFormatting sqref="X439:Y439 X441:Y442">
    <cfRule type="expression" dxfId="10" priority="331" stopIfTrue="1">
      <formula>"esterreur(reference)"</formula>
    </cfRule>
  </conditionalFormatting>
  <conditionalFormatting sqref="X445:Y445">
    <cfRule type="expression" dxfId="9" priority="332" stopIfTrue="1">
      <formula>"esterreur(reference)"</formula>
    </cfRule>
  </conditionalFormatting>
  <conditionalFormatting sqref="Y7:Y16">
    <cfRule type="expression" dxfId="8" priority="333" stopIfTrue="1">
      <formula>"esterreur(reference)"</formula>
    </cfRule>
  </conditionalFormatting>
  <conditionalFormatting sqref="Y77:Y84">
    <cfRule type="expression" dxfId="7" priority="334" stopIfTrue="1">
      <formula>"esterreur(reference)"</formula>
    </cfRule>
  </conditionalFormatting>
  <conditionalFormatting sqref="Y159:Y165">
    <cfRule type="expression" dxfId="6" priority="335" stopIfTrue="1">
      <formula>"esterreur(reference)"</formula>
    </cfRule>
  </conditionalFormatting>
  <conditionalFormatting sqref="Y232:Y238">
    <cfRule type="expression" dxfId="5" priority="336" stopIfTrue="1">
      <formula>"esterreur(reference)"</formula>
    </cfRule>
  </conditionalFormatting>
  <conditionalFormatting sqref="Y274:Y285">
    <cfRule type="expression" dxfId="4" priority="337" stopIfTrue="1">
      <formula>"esterreur(reference)"</formula>
    </cfRule>
  </conditionalFormatting>
  <conditionalFormatting sqref="Y287:Y304">
    <cfRule type="expression" dxfId="3" priority="338" stopIfTrue="1">
      <formula>"esterreur(reference)"</formula>
    </cfRule>
  </conditionalFormatting>
  <conditionalFormatting sqref="Y326">
    <cfRule type="expression" dxfId="2" priority="339" stopIfTrue="1">
      <formula>"esterreur(reference)"</formula>
    </cfRule>
  </conditionalFormatting>
  <conditionalFormatting sqref="Y332:Y343">
    <cfRule type="expression" dxfId="1" priority="340" stopIfTrue="1">
      <formula>"esterreur(reference)"</formula>
    </cfRule>
  </conditionalFormatting>
  <conditionalFormatting sqref="Y424:Y426">
    <cfRule type="expression" dxfId="0" priority="341" stopIfTrue="1">
      <formula>"esterreur(reference)"</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2026-10-16T03:21:46Z</dcterms:modified>
</cp:coreProperties>
</file>